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255" windowHeight="8190"/>
  </bookViews>
  <sheets>
    <sheet name="Sheet1" sheetId="1" r:id="rId1"/>
  </sheets>
  <definedNames>
    <definedName name="_xlnm.Print_Area" localSheetId="0">Sheet1!$A$1:$L$69</definedName>
  </definedNames>
  <calcPr calcId="145621"/>
</workbook>
</file>

<file path=xl/calcChain.xml><?xml version="1.0" encoding="utf-8"?>
<calcChain xmlns="http://schemas.openxmlformats.org/spreadsheetml/2006/main">
  <c r="I17" i="1" l="1"/>
  <c r="M69" i="1" l="1"/>
  <c r="M67" i="1"/>
  <c r="M63" i="1"/>
  <c r="M59" i="1"/>
  <c r="M54" i="1"/>
  <c r="M46" i="1"/>
  <c r="M40" i="1"/>
  <c r="M36" i="1"/>
  <c r="M30" i="1"/>
  <c r="M26" i="1"/>
  <c r="M21" i="1"/>
  <c r="M12" i="1"/>
  <c r="L54" i="1"/>
  <c r="L53" i="1"/>
  <c r="K53" i="1"/>
  <c r="I53" i="1"/>
  <c r="G53" i="1"/>
  <c r="I43" i="1"/>
  <c r="K43" i="1" s="1"/>
  <c r="L43" i="1" s="1"/>
  <c r="G43" i="1"/>
  <c r="G44" i="1"/>
  <c r="L35" i="1"/>
  <c r="K35" i="1"/>
  <c r="I35" i="1"/>
  <c r="G35" i="1"/>
  <c r="G11" i="1"/>
  <c r="I11" i="1" s="1"/>
  <c r="K11" i="1" s="1"/>
  <c r="G17" i="1"/>
  <c r="K17" i="1" s="1"/>
  <c r="L17" i="1" s="1"/>
  <c r="G18" i="1"/>
  <c r="I18" i="1" s="1"/>
  <c r="K18" i="1" s="1"/>
  <c r="L18" i="1" s="1"/>
  <c r="G19" i="1"/>
  <c r="I19" i="1" s="1"/>
  <c r="K19" i="1" s="1"/>
  <c r="L19" i="1" s="1"/>
  <c r="L11" i="1" l="1"/>
  <c r="I44" i="1"/>
  <c r="K44" i="1" s="1"/>
  <c r="L44" i="1" s="1"/>
  <c r="G10" i="1"/>
  <c r="I10" i="1" s="1"/>
  <c r="D12" i="1"/>
  <c r="K10" i="1" l="1"/>
  <c r="L10" i="1" s="1"/>
  <c r="G52" i="1"/>
  <c r="D54" i="1"/>
  <c r="G34" i="1"/>
  <c r="I34" i="1" s="1"/>
  <c r="D36" i="1"/>
  <c r="G16" i="1"/>
  <c r="D21" i="1"/>
  <c r="K16" i="1" l="1"/>
  <c r="L16" i="1" s="1"/>
  <c r="I16" i="1"/>
  <c r="I21" i="1" s="1"/>
  <c r="K34" i="1"/>
  <c r="L34" i="1" s="1"/>
  <c r="I52" i="1"/>
  <c r="K52" i="1" s="1"/>
  <c r="L52" i="1" s="1"/>
  <c r="G33" i="1"/>
  <c r="K48" i="1"/>
  <c r="K14" i="1"/>
  <c r="G32" i="1"/>
  <c r="I33" i="1" l="1"/>
  <c r="K33" i="1" s="1"/>
  <c r="L33" i="1" s="1"/>
  <c r="K32" i="1"/>
  <c r="L32" i="1" s="1"/>
  <c r="E67" i="1"/>
  <c r="F67" i="1"/>
  <c r="H67" i="1"/>
  <c r="J67" i="1"/>
  <c r="D67" i="1"/>
  <c r="E63" i="1"/>
  <c r="F63" i="1"/>
  <c r="H63" i="1"/>
  <c r="J63" i="1"/>
  <c r="D63" i="1"/>
  <c r="E59" i="1"/>
  <c r="F59" i="1"/>
  <c r="H59" i="1"/>
  <c r="J59" i="1"/>
  <c r="D59" i="1"/>
  <c r="E54" i="1"/>
  <c r="F54" i="1"/>
  <c r="H54" i="1"/>
  <c r="J54" i="1"/>
  <c r="E46" i="1"/>
  <c r="F46" i="1"/>
  <c r="H46" i="1"/>
  <c r="J46" i="1"/>
  <c r="D46" i="1"/>
  <c r="E40" i="1"/>
  <c r="F40" i="1"/>
  <c r="H40" i="1"/>
  <c r="J40" i="1"/>
  <c r="D40" i="1"/>
  <c r="E36" i="1"/>
  <c r="F36" i="1"/>
  <c r="H36" i="1"/>
  <c r="J36" i="1"/>
  <c r="D30" i="1"/>
  <c r="E30" i="1"/>
  <c r="F30" i="1"/>
  <c r="H30" i="1"/>
  <c r="J30" i="1"/>
  <c r="E26" i="1"/>
  <c r="F26" i="1"/>
  <c r="H26" i="1"/>
  <c r="J26" i="1"/>
  <c r="D26" i="1"/>
  <c r="E21" i="1"/>
  <c r="F21" i="1"/>
  <c r="H21" i="1"/>
  <c r="J21" i="1"/>
  <c r="E12" i="1"/>
  <c r="F12" i="1"/>
  <c r="H12" i="1"/>
  <c r="J12" i="1"/>
  <c r="G61" i="1"/>
  <c r="G42" i="1"/>
  <c r="G28" i="1"/>
  <c r="G30" i="1" s="1"/>
  <c r="G24" i="1"/>
  <c r="I24" i="1" s="1"/>
  <c r="D69" i="1" l="1"/>
  <c r="G46" i="1"/>
  <c r="I42" i="1"/>
  <c r="G63" i="1"/>
  <c r="I61" i="1"/>
  <c r="K24" i="1"/>
  <c r="E69" i="1"/>
  <c r="H69" i="1"/>
  <c r="I28" i="1"/>
  <c r="K28" i="1" l="1"/>
  <c r="K30" i="1" s="1"/>
  <c r="I30" i="1"/>
  <c r="K42" i="1"/>
  <c r="K46" i="1" s="1"/>
  <c r="I46" i="1"/>
  <c r="K61" i="1"/>
  <c r="K63" i="1" s="1"/>
  <c r="I63" i="1"/>
  <c r="L24" i="1"/>
  <c r="G57" i="1"/>
  <c r="G49" i="1"/>
  <c r="I49" i="1" s="1"/>
  <c r="G50" i="1"/>
  <c r="I50" i="1" s="1"/>
  <c r="G51" i="1"/>
  <c r="I51" i="1" s="1"/>
  <c r="G15" i="1"/>
  <c r="L61" i="1" l="1"/>
  <c r="L63" i="1" s="1"/>
  <c r="I57" i="1"/>
  <c r="K57" i="1" s="1"/>
  <c r="L57" i="1" s="1"/>
  <c r="K15" i="1"/>
  <c r="K21" i="1" s="1"/>
  <c r="K51" i="1"/>
  <c r="L51" i="1" s="1"/>
  <c r="K50" i="1"/>
  <c r="L50" i="1" s="1"/>
  <c r="K49" i="1"/>
  <c r="I54" i="1"/>
  <c r="L42" i="1"/>
  <c r="L46" i="1" s="1"/>
  <c r="L28" i="1"/>
  <c r="L30" i="1" s="1"/>
  <c r="L49" i="1"/>
  <c r="K54" i="1" l="1"/>
  <c r="L15" i="1"/>
  <c r="J69" i="1"/>
  <c r="F69" i="1"/>
  <c r="G65" i="1" l="1"/>
  <c r="G67" i="1" l="1"/>
  <c r="I36" i="1"/>
  <c r="G36" i="1"/>
  <c r="K36" i="1"/>
  <c r="I67" i="1" l="1"/>
  <c r="K65" i="1"/>
  <c r="K67" i="1" s="1"/>
  <c r="L36" i="1"/>
  <c r="L65" i="1"/>
  <c r="L67" i="1" s="1"/>
  <c r="G38" i="1" l="1"/>
  <c r="G9" i="1"/>
  <c r="G40" i="1" l="1"/>
  <c r="I38" i="1"/>
  <c r="G12" i="1"/>
  <c r="G56" i="1"/>
  <c r="G48" i="1"/>
  <c r="G54" i="1" s="1"/>
  <c r="G23" i="1"/>
  <c r="G14" i="1"/>
  <c r="G21" i="1" s="1"/>
  <c r="G26" i="1" l="1"/>
  <c r="G59" i="1"/>
  <c r="K38" i="1"/>
  <c r="K40" i="1" s="1"/>
  <c r="I40" i="1"/>
  <c r="K9" i="1"/>
  <c r="K12" i="1" s="1"/>
  <c r="I12" i="1"/>
  <c r="G69" i="1"/>
  <c r="K23" i="1" l="1"/>
  <c r="K26" i="1" s="1"/>
  <c r="I26" i="1"/>
  <c r="K56" i="1"/>
  <c r="K59" i="1" s="1"/>
  <c r="I59" i="1"/>
  <c r="L9" i="1"/>
  <c r="L12" i="1" s="1"/>
  <c r="L38" i="1"/>
  <c r="L40" i="1" s="1"/>
  <c r="K69" i="1" l="1"/>
  <c r="L23" i="1"/>
  <c r="L26" i="1" s="1"/>
  <c r="I69" i="1"/>
  <c r="L56" i="1"/>
  <c r="L59" i="1" s="1"/>
  <c r="L14" i="1"/>
  <c r="L21" i="1" s="1"/>
  <c r="L48" i="1"/>
  <c r="L69" i="1" l="1"/>
</calcChain>
</file>

<file path=xl/sharedStrings.xml><?xml version="1.0" encoding="utf-8"?>
<sst xmlns="http://schemas.openxmlformats.org/spreadsheetml/2006/main" count="70" uniqueCount="60">
  <si>
    <t>Schedule No</t>
  </si>
  <si>
    <t>PROPERTY, PLANT &amp; EQUIPMENT</t>
  </si>
  <si>
    <t>Prepared by</t>
  </si>
  <si>
    <t>Date</t>
  </si>
  <si>
    <t>Reviewed by</t>
  </si>
  <si>
    <t>Type of</t>
  </si>
  <si>
    <t>Dpn.</t>
  </si>
  <si>
    <t>date</t>
  </si>
  <si>
    <t>COST</t>
  </si>
  <si>
    <t>Accumulated Depreciation</t>
  </si>
  <si>
    <t>Net Book</t>
  </si>
  <si>
    <t>assets</t>
  </si>
  <si>
    <t>rate</t>
  </si>
  <si>
    <t>purchase</t>
  </si>
  <si>
    <t>Bal. b/f</t>
  </si>
  <si>
    <t>Add</t>
  </si>
  <si>
    <t>Disposal</t>
  </si>
  <si>
    <t>Bal c/f</t>
  </si>
  <si>
    <t>Bal b/f</t>
  </si>
  <si>
    <t>Charge</t>
  </si>
  <si>
    <t>Value</t>
  </si>
  <si>
    <t>Office Equipment</t>
  </si>
  <si>
    <t>Renovation</t>
  </si>
  <si>
    <t>Grand Total</t>
  </si>
  <si>
    <t>Furniture &amp; fitting</t>
  </si>
  <si>
    <t>Motor vehicle</t>
  </si>
  <si>
    <t>Mobile phone</t>
  </si>
  <si>
    <t>Air-conditioner</t>
  </si>
  <si>
    <t>Computer and software</t>
  </si>
  <si>
    <t>-</t>
  </si>
  <si>
    <t>Land &amp; Building</t>
  </si>
  <si>
    <t>28/11/2012</t>
  </si>
  <si>
    <t>Musical Equipment</t>
  </si>
  <si>
    <t>29/1/2010</t>
  </si>
  <si>
    <t>24/8/2010</t>
  </si>
  <si>
    <t>19/9/2011</t>
  </si>
  <si>
    <t>Signboard</t>
  </si>
  <si>
    <t>Watch</t>
  </si>
  <si>
    <t>SITI NURHALIZA PRODUCTION (M) SDN BHD</t>
  </si>
  <si>
    <t>29/1/2014</t>
  </si>
  <si>
    <t>30/10/2014</t>
  </si>
  <si>
    <t>30/05/2014</t>
  </si>
  <si>
    <t>JULIA</t>
  </si>
  <si>
    <t>31 DECEMBER 2015</t>
  </si>
  <si>
    <t>16/7/2015</t>
  </si>
  <si>
    <t>31/3/2015</t>
  </si>
  <si>
    <t>17/4/2015</t>
  </si>
  <si>
    <t>14/8/2015</t>
  </si>
  <si>
    <t>23/11/2015</t>
  </si>
  <si>
    <t>18/6/2015</t>
  </si>
  <si>
    <t>27/10/2015</t>
  </si>
  <si>
    <t>NBV 2014</t>
  </si>
  <si>
    <t>26/5/2016</t>
  </si>
  <si>
    <t>Honda HRV (WXR9966)</t>
  </si>
  <si>
    <t>SPS</t>
  </si>
  <si>
    <t>Audio Nano 600</t>
  </si>
  <si>
    <t>Microphone system</t>
  </si>
  <si>
    <t>Walkie talkie</t>
  </si>
  <si>
    <t>Machine</t>
  </si>
  <si>
    <t>Desktop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</si>
</sst>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0"/>
      <color theme="1"/>
      <name val="MS Sans Serif"/>
      <family val="2"/>
    </font>
    <font>
      <sz val="10"/>
      <color theme="1"/>
      <name val="MS Sans Serif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name val="Arial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sz val="10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92">
    <xf numFmtId="0" fontId="0" fillId="0" borderId="0" xfId="0"/>
    <xf numFmtId="49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/>
    <xf numFmtId="0" fontId="3" fillId="0" borderId="0" xfId="0" applyFont="1" applyBorder="1"/>
    <xf numFmtId="0" fontId="2" fillId="0" borderId="5" xfId="0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/>
    <xf numFmtId="0" fontId="3" fillId="0" borderId="9" xfId="0" applyFont="1" applyFill="1" applyBorder="1"/>
    <xf numFmtId="43" fontId="3" fillId="0" borderId="8" xfId="1" applyFont="1" applyBorder="1"/>
    <xf numFmtId="43" fontId="3" fillId="0" borderId="9" xfId="1" applyFont="1" applyBorder="1"/>
    <xf numFmtId="43" fontId="3" fillId="2" borderId="0" xfId="1" applyFont="1" applyFill="1" applyBorder="1"/>
    <xf numFmtId="43" fontId="3" fillId="2" borderId="9" xfId="1" applyFont="1" applyFill="1" applyBorder="1"/>
    <xf numFmtId="43" fontId="3" fillId="2" borderId="8" xfId="1" applyFont="1" applyFill="1" applyBorder="1"/>
    <xf numFmtId="43" fontId="3" fillId="2" borderId="9" xfId="0" applyNumberFormat="1" applyFont="1" applyFill="1" applyBorder="1"/>
    <xf numFmtId="0" fontId="3" fillId="3" borderId="9" xfId="0" applyFont="1" applyFill="1" applyBorder="1"/>
    <xf numFmtId="9" fontId="3" fillId="3" borderId="9" xfId="0" applyNumberFormat="1" applyFont="1" applyFill="1" applyBorder="1" applyAlignment="1">
      <alignment horizontal="center"/>
    </xf>
    <xf numFmtId="43" fontId="3" fillId="3" borderId="10" xfId="1" applyFont="1" applyFill="1" applyBorder="1"/>
    <xf numFmtId="43" fontId="3" fillId="0" borderId="0" xfId="1" applyFont="1"/>
    <xf numFmtId="43" fontId="3" fillId="0" borderId="0" xfId="0" applyNumberFormat="1" applyFont="1"/>
    <xf numFmtId="9" fontId="3" fillId="0" borderId="9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43" fontId="3" fillId="0" borderId="8" xfId="1" applyFont="1" applyFill="1" applyBorder="1"/>
    <xf numFmtId="43" fontId="3" fillId="0" borderId="0" xfId="1" applyFont="1" applyFill="1"/>
    <xf numFmtId="43" fontId="3" fillId="0" borderId="0" xfId="0" applyNumberFormat="1" applyFont="1" applyFill="1"/>
    <xf numFmtId="0" fontId="3" fillId="0" borderId="0" xfId="0" applyFont="1" applyFill="1"/>
    <xf numFmtId="43" fontId="3" fillId="0" borderId="9" xfId="1" applyFont="1" applyFill="1" applyBorder="1"/>
    <xf numFmtId="43" fontId="3" fillId="2" borderId="11" xfId="1" applyFont="1" applyFill="1" applyBorder="1"/>
    <xf numFmtId="43" fontId="4" fillId="0" borderId="0" xfId="1" applyFont="1"/>
    <xf numFmtId="43" fontId="3" fillId="2" borderId="12" xfId="1" applyFont="1" applyFill="1" applyBorder="1"/>
    <xf numFmtId="0" fontId="3" fillId="0" borderId="9" xfId="0" applyNumberFormat="1" applyFont="1" applyFill="1" applyBorder="1"/>
    <xf numFmtId="43" fontId="3" fillId="2" borderId="13" xfId="1" applyFont="1" applyFill="1" applyBorder="1"/>
    <xf numFmtId="0" fontId="3" fillId="3" borderId="6" xfId="0" applyNumberFormat="1" applyFont="1" applyFill="1" applyBorder="1"/>
    <xf numFmtId="9" fontId="3" fillId="3" borderId="6" xfId="0" applyNumberFormat="1" applyFont="1" applyFill="1" applyBorder="1" applyAlignment="1">
      <alignment horizontal="center"/>
    </xf>
    <xf numFmtId="0" fontId="3" fillId="3" borderId="13" xfId="0" applyNumberFormat="1" applyFont="1" applyFill="1" applyBorder="1" applyAlignment="1">
      <alignment horizontal="center"/>
    </xf>
    <xf numFmtId="0" fontId="3" fillId="0" borderId="0" xfId="0" applyFont="1" applyFill="1" applyBorder="1"/>
    <xf numFmtId="9" fontId="3" fillId="0" borderId="0" xfId="0" applyNumberFormat="1" applyFont="1" applyFill="1" applyBorder="1" applyAlignment="1">
      <alignment horizontal="center"/>
    </xf>
    <xf numFmtId="43" fontId="3" fillId="0" borderId="0" xfId="1" applyFont="1" applyFill="1" applyBorder="1"/>
    <xf numFmtId="0" fontId="3" fillId="0" borderId="0" xfId="0" applyNumberFormat="1" applyFont="1" applyAlignment="1">
      <alignment horizontal="center"/>
    </xf>
    <xf numFmtId="43" fontId="3" fillId="4" borderId="14" xfId="1" applyFont="1" applyFill="1" applyBorder="1"/>
    <xf numFmtId="14" fontId="5" fillId="0" borderId="0" xfId="0" quotePrefix="1" applyNumberFormat="1" applyFont="1" applyBorder="1" applyAlignment="1">
      <alignment horizontal="center"/>
    </xf>
    <xf numFmtId="43" fontId="5" fillId="2" borderId="9" xfId="1" applyFont="1" applyFill="1" applyBorder="1"/>
    <xf numFmtId="43" fontId="5" fillId="2" borderId="9" xfId="0" applyNumberFormat="1" applyFont="1" applyFill="1" applyBorder="1"/>
    <xf numFmtId="0" fontId="5" fillId="0" borderId="0" xfId="0" applyFont="1"/>
    <xf numFmtId="43" fontId="3" fillId="2" borderId="6" xfId="1" applyFont="1" applyFill="1" applyBorder="1"/>
    <xf numFmtId="0" fontId="6" fillId="0" borderId="9" xfId="0" applyFont="1" applyFill="1" applyBorder="1"/>
    <xf numFmtId="9" fontId="6" fillId="0" borderId="9" xfId="0" applyNumberFormat="1" applyFont="1" applyFill="1" applyBorder="1" applyAlignment="1">
      <alignment horizontal="center"/>
    </xf>
    <xf numFmtId="43" fontId="6" fillId="0" borderId="8" xfId="1" applyFont="1" applyFill="1" applyBorder="1"/>
    <xf numFmtId="43" fontId="6" fillId="0" borderId="8" xfId="1" applyFont="1" applyBorder="1"/>
    <xf numFmtId="43" fontId="6" fillId="2" borderId="9" xfId="1" applyFont="1" applyFill="1" applyBorder="1"/>
    <xf numFmtId="43" fontId="6" fillId="2" borderId="8" xfId="1" applyFont="1" applyFill="1" applyBorder="1"/>
    <xf numFmtId="43" fontId="6" fillId="2" borderId="9" xfId="0" applyNumberFormat="1" applyFont="1" applyFill="1" applyBorder="1"/>
    <xf numFmtId="43" fontId="6" fillId="0" borderId="0" xfId="1" applyFont="1"/>
    <xf numFmtId="43" fontId="6" fillId="0" borderId="0" xfId="0" applyNumberFormat="1" applyFont="1"/>
    <xf numFmtId="0" fontId="6" fillId="0" borderId="0" xfId="0" applyFont="1"/>
    <xf numFmtId="14" fontId="3" fillId="0" borderId="2" xfId="0" applyNumberFormat="1" applyFont="1" applyBorder="1"/>
    <xf numFmtId="14" fontId="5" fillId="0" borderId="0" xfId="0" applyNumberFormat="1" applyFont="1" applyBorder="1" applyAlignment="1">
      <alignment horizontal="center"/>
    </xf>
    <xf numFmtId="0" fontId="5" fillId="3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5" fillId="3" borderId="13" xfId="0" applyNumberFormat="1" applyFont="1" applyFill="1" applyBorder="1" applyAlignment="1">
      <alignment horizontal="center"/>
    </xf>
    <xf numFmtId="43" fontId="3" fillId="0" borderId="0" xfId="1" applyFont="1" applyFill="1" applyBorder="1" applyAlignment="1"/>
    <xf numFmtId="14" fontId="5" fillId="0" borderId="9" xfId="0" applyNumberFormat="1" applyFont="1" applyBorder="1" applyAlignment="1">
      <alignment horizontal="center"/>
    </xf>
    <xf numFmtId="43" fontId="3" fillId="3" borderId="15" xfId="1" applyFont="1" applyFill="1" applyBorder="1"/>
    <xf numFmtId="43" fontId="3" fillId="0" borderId="11" xfId="1" applyFont="1" applyFill="1" applyBorder="1"/>
    <xf numFmtId="43" fontId="3" fillId="0" borderId="11" xfId="1" applyFont="1" applyBorder="1"/>
    <xf numFmtId="0" fontId="3" fillId="0" borderId="9" xfId="2" applyFont="1" applyFill="1" applyBorder="1" applyAlignment="1">
      <alignment horizontal="left" inden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0" borderId="9" xfId="0" applyFont="1" applyFill="1" applyBorder="1"/>
    <xf numFmtId="0" fontId="9" fillId="0" borderId="9" xfId="0" applyFont="1" applyFill="1" applyBorder="1"/>
    <xf numFmtId="0" fontId="9" fillId="0" borderId="9" xfId="0" applyFont="1" applyFill="1" applyBorder="1" applyAlignment="1">
      <alignment horizontal="left"/>
    </xf>
    <xf numFmtId="0" fontId="10" fillId="0" borderId="0" xfId="0" applyFont="1"/>
  </cellXfs>
  <cellStyles count="3">
    <cellStyle name="Comma" xfId="1" builtinId="3"/>
    <cellStyle name="Normal" xfId="0" builtinId="0"/>
    <cellStyle name="Normal_report-audit-northborneo-31120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tabSelected="1" view="pageBreakPreview" topLeftCell="A4" zoomScaleNormal="100" zoomScaleSheetLayoutView="100" workbookViewId="0">
      <selection activeCell="I18" sqref="I18"/>
    </sheetView>
  </sheetViews>
  <sheetFormatPr defaultRowHeight="12.75" x14ac:dyDescent="0.2"/>
  <cols>
    <col min="1" max="1" width="23.140625" style="3" customWidth="1"/>
    <col min="2" max="2" width="5.5703125" style="2" customWidth="1"/>
    <col min="3" max="3" width="12.140625" style="3" customWidth="1"/>
    <col min="4" max="4" width="13.140625" style="3" customWidth="1"/>
    <col min="5" max="9" width="11.7109375" style="3" customWidth="1"/>
    <col min="10" max="10" width="12.28515625" style="3" bestFit="1" customWidth="1"/>
    <col min="11" max="11" width="11.7109375" style="3" customWidth="1"/>
    <col min="12" max="12" width="12.28515625" style="3" bestFit="1" customWidth="1"/>
    <col min="13" max="13" width="11.140625" style="3" bestFit="1" customWidth="1"/>
    <col min="14" max="14" width="9.85546875" style="3" bestFit="1" customWidth="1"/>
    <col min="15" max="15" width="10.42578125" style="3" bestFit="1" customWidth="1"/>
    <col min="16" max="256" width="9.140625" style="3"/>
    <col min="257" max="257" width="20" style="3" customWidth="1"/>
    <col min="258" max="258" width="5.5703125" style="3" customWidth="1"/>
    <col min="259" max="259" width="10.7109375" style="3" customWidth="1"/>
    <col min="260" max="268" width="11.7109375" style="3" customWidth="1"/>
    <col min="269" max="269" width="10.42578125" style="3" bestFit="1" customWidth="1"/>
    <col min="270" max="270" width="9.85546875" style="3" bestFit="1" customWidth="1"/>
    <col min="271" max="271" width="10.42578125" style="3" bestFit="1" customWidth="1"/>
    <col min="272" max="512" width="9.140625" style="3"/>
    <col min="513" max="513" width="20" style="3" customWidth="1"/>
    <col min="514" max="514" width="5.5703125" style="3" customWidth="1"/>
    <col min="515" max="515" width="10.7109375" style="3" customWidth="1"/>
    <col min="516" max="524" width="11.7109375" style="3" customWidth="1"/>
    <col min="525" max="525" width="10.42578125" style="3" bestFit="1" customWidth="1"/>
    <col min="526" max="526" width="9.85546875" style="3" bestFit="1" customWidth="1"/>
    <col min="527" max="527" width="10.42578125" style="3" bestFit="1" customWidth="1"/>
    <col min="528" max="768" width="9.140625" style="3"/>
    <col min="769" max="769" width="20" style="3" customWidth="1"/>
    <col min="770" max="770" width="5.5703125" style="3" customWidth="1"/>
    <col min="771" max="771" width="10.7109375" style="3" customWidth="1"/>
    <col min="772" max="780" width="11.7109375" style="3" customWidth="1"/>
    <col min="781" max="781" width="10.42578125" style="3" bestFit="1" customWidth="1"/>
    <col min="782" max="782" width="9.85546875" style="3" bestFit="1" customWidth="1"/>
    <col min="783" max="783" width="10.42578125" style="3" bestFit="1" customWidth="1"/>
    <col min="784" max="1024" width="9.140625" style="3"/>
    <col min="1025" max="1025" width="20" style="3" customWidth="1"/>
    <col min="1026" max="1026" width="5.5703125" style="3" customWidth="1"/>
    <col min="1027" max="1027" width="10.7109375" style="3" customWidth="1"/>
    <col min="1028" max="1036" width="11.7109375" style="3" customWidth="1"/>
    <col min="1037" max="1037" width="10.42578125" style="3" bestFit="1" customWidth="1"/>
    <col min="1038" max="1038" width="9.85546875" style="3" bestFit="1" customWidth="1"/>
    <col min="1039" max="1039" width="10.42578125" style="3" bestFit="1" customWidth="1"/>
    <col min="1040" max="1280" width="9.140625" style="3"/>
    <col min="1281" max="1281" width="20" style="3" customWidth="1"/>
    <col min="1282" max="1282" width="5.5703125" style="3" customWidth="1"/>
    <col min="1283" max="1283" width="10.7109375" style="3" customWidth="1"/>
    <col min="1284" max="1292" width="11.7109375" style="3" customWidth="1"/>
    <col min="1293" max="1293" width="10.42578125" style="3" bestFit="1" customWidth="1"/>
    <col min="1294" max="1294" width="9.85546875" style="3" bestFit="1" customWidth="1"/>
    <col min="1295" max="1295" width="10.42578125" style="3" bestFit="1" customWidth="1"/>
    <col min="1296" max="1536" width="9.140625" style="3"/>
    <col min="1537" max="1537" width="20" style="3" customWidth="1"/>
    <col min="1538" max="1538" width="5.5703125" style="3" customWidth="1"/>
    <col min="1539" max="1539" width="10.7109375" style="3" customWidth="1"/>
    <col min="1540" max="1548" width="11.7109375" style="3" customWidth="1"/>
    <col min="1549" max="1549" width="10.42578125" style="3" bestFit="1" customWidth="1"/>
    <col min="1550" max="1550" width="9.85546875" style="3" bestFit="1" customWidth="1"/>
    <col min="1551" max="1551" width="10.42578125" style="3" bestFit="1" customWidth="1"/>
    <col min="1552" max="1792" width="9.140625" style="3"/>
    <col min="1793" max="1793" width="20" style="3" customWidth="1"/>
    <col min="1794" max="1794" width="5.5703125" style="3" customWidth="1"/>
    <col min="1795" max="1795" width="10.7109375" style="3" customWidth="1"/>
    <col min="1796" max="1804" width="11.7109375" style="3" customWidth="1"/>
    <col min="1805" max="1805" width="10.42578125" style="3" bestFit="1" customWidth="1"/>
    <col min="1806" max="1806" width="9.85546875" style="3" bestFit="1" customWidth="1"/>
    <col min="1807" max="1807" width="10.42578125" style="3" bestFit="1" customWidth="1"/>
    <col min="1808" max="2048" width="9.140625" style="3"/>
    <col min="2049" max="2049" width="20" style="3" customWidth="1"/>
    <col min="2050" max="2050" width="5.5703125" style="3" customWidth="1"/>
    <col min="2051" max="2051" width="10.7109375" style="3" customWidth="1"/>
    <col min="2052" max="2060" width="11.7109375" style="3" customWidth="1"/>
    <col min="2061" max="2061" width="10.42578125" style="3" bestFit="1" customWidth="1"/>
    <col min="2062" max="2062" width="9.85546875" style="3" bestFit="1" customWidth="1"/>
    <col min="2063" max="2063" width="10.42578125" style="3" bestFit="1" customWidth="1"/>
    <col min="2064" max="2304" width="9.140625" style="3"/>
    <col min="2305" max="2305" width="20" style="3" customWidth="1"/>
    <col min="2306" max="2306" width="5.5703125" style="3" customWidth="1"/>
    <col min="2307" max="2307" width="10.7109375" style="3" customWidth="1"/>
    <col min="2308" max="2316" width="11.7109375" style="3" customWidth="1"/>
    <col min="2317" max="2317" width="10.42578125" style="3" bestFit="1" customWidth="1"/>
    <col min="2318" max="2318" width="9.85546875" style="3" bestFit="1" customWidth="1"/>
    <col min="2319" max="2319" width="10.42578125" style="3" bestFit="1" customWidth="1"/>
    <col min="2320" max="2560" width="9.140625" style="3"/>
    <col min="2561" max="2561" width="20" style="3" customWidth="1"/>
    <col min="2562" max="2562" width="5.5703125" style="3" customWidth="1"/>
    <col min="2563" max="2563" width="10.7109375" style="3" customWidth="1"/>
    <col min="2564" max="2572" width="11.7109375" style="3" customWidth="1"/>
    <col min="2573" max="2573" width="10.42578125" style="3" bestFit="1" customWidth="1"/>
    <col min="2574" max="2574" width="9.85546875" style="3" bestFit="1" customWidth="1"/>
    <col min="2575" max="2575" width="10.42578125" style="3" bestFit="1" customWidth="1"/>
    <col min="2576" max="2816" width="9.140625" style="3"/>
    <col min="2817" max="2817" width="20" style="3" customWidth="1"/>
    <col min="2818" max="2818" width="5.5703125" style="3" customWidth="1"/>
    <col min="2819" max="2819" width="10.7109375" style="3" customWidth="1"/>
    <col min="2820" max="2828" width="11.7109375" style="3" customWidth="1"/>
    <col min="2829" max="2829" width="10.42578125" style="3" bestFit="1" customWidth="1"/>
    <col min="2830" max="2830" width="9.85546875" style="3" bestFit="1" customWidth="1"/>
    <col min="2831" max="2831" width="10.42578125" style="3" bestFit="1" customWidth="1"/>
    <col min="2832" max="3072" width="9.140625" style="3"/>
    <col min="3073" max="3073" width="20" style="3" customWidth="1"/>
    <col min="3074" max="3074" width="5.5703125" style="3" customWidth="1"/>
    <col min="3075" max="3075" width="10.7109375" style="3" customWidth="1"/>
    <col min="3076" max="3084" width="11.7109375" style="3" customWidth="1"/>
    <col min="3085" max="3085" width="10.42578125" style="3" bestFit="1" customWidth="1"/>
    <col min="3086" max="3086" width="9.85546875" style="3" bestFit="1" customWidth="1"/>
    <col min="3087" max="3087" width="10.42578125" style="3" bestFit="1" customWidth="1"/>
    <col min="3088" max="3328" width="9.140625" style="3"/>
    <col min="3329" max="3329" width="20" style="3" customWidth="1"/>
    <col min="3330" max="3330" width="5.5703125" style="3" customWidth="1"/>
    <col min="3331" max="3331" width="10.7109375" style="3" customWidth="1"/>
    <col min="3332" max="3340" width="11.7109375" style="3" customWidth="1"/>
    <col min="3341" max="3341" width="10.42578125" style="3" bestFit="1" customWidth="1"/>
    <col min="3342" max="3342" width="9.85546875" style="3" bestFit="1" customWidth="1"/>
    <col min="3343" max="3343" width="10.42578125" style="3" bestFit="1" customWidth="1"/>
    <col min="3344" max="3584" width="9.140625" style="3"/>
    <col min="3585" max="3585" width="20" style="3" customWidth="1"/>
    <col min="3586" max="3586" width="5.5703125" style="3" customWidth="1"/>
    <col min="3587" max="3587" width="10.7109375" style="3" customWidth="1"/>
    <col min="3588" max="3596" width="11.7109375" style="3" customWidth="1"/>
    <col min="3597" max="3597" width="10.42578125" style="3" bestFit="1" customWidth="1"/>
    <col min="3598" max="3598" width="9.85546875" style="3" bestFit="1" customWidth="1"/>
    <col min="3599" max="3599" width="10.42578125" style="3" bestFit="1" customWidth="1"/>
    <col min="3600" max="3840" width="9.140625" style="3"/>
    <col min="3841" max="3841" width="20" style="3" customWidth="1"/>
    <col min="3842" max="3842" width="5.5703125" style="3" customWidth="1"/>
    <col min="3843" max="3843" width="10.7109375" style="3" customWidth="1"/>
    <col min="3844" max="3852" width="11.7109375" style="3" customWidth="1"/>
    <col min="3853" max="3853" width="10.42578125" style="3" bestFit="1" customWidth="1"/>
    <col min="3854" max="3854" width="9.85546875" style="3" bestFit="1" customWidth="1"/>
    <col min="3855" max="3855" width="10.42578125" style="3" bestFit="1" customWidth="1"/>
    <col min="3856" max="4096" width="9.140625" style="3"/>
    <col min="4097" max="4097" width="20" style="3" customWidth="1"/>
    <col min="4098" max="4098" width="5.5703125" style="3" customWidth="1"/>
    <col min="4099" max="4099" width="10.7109375" style="3" customWidth="1"/>
    <col min="4100" max="4108" width="11.7109375" style="3" customWidth="1"/>
    <col min="4109" max="4109" width="10.42578125" style="3" bestFit="1" customWidth="1"/>
    <col min="4110" max="4110" width="9.85546875" style="3" bestFit="1" customWidth="1"/>
    <col min="4111" max="4111" width="10.42578125" style="3" bestFit="1" customWidth="1"/>
    <col min="4112" max="4352" width="9.140625" style="3"/>
    <col min="4353" max="4353" width="20" style="3" customWidth="1"/>
    <col min="4354" max="4354" width="5.5703125" style="3" customWidth="1"/>
    <col min="4355" max="4355" width="10.7109375" style="3" customWidth="1"/>
    <col min="4356" max="4364" width="11.7109375" style="3" customWidth="1"/>
    <col min="4365" max="4365" width="10.42578125" style="3" bestFit="1" customWidth="1"/>
    <col min="4366" max="4366" width="9.85546875" style="3" bestFit="1" customWidth="1"/>
    <col min="4367" max="4367" width="10.42578125" style="3" bestFit="1" customWidth="1"/>
    <col min="4368" max="4608" width="9.140625" style="3"/>
    <col min="4609" max="4609" width="20" style="3" customWidth="1"/>
    <col min="4610" max="4610" width="5.5703125" style="3" customWidth="1"/>
    <col min="4611" max="4611" width="10.7109375" style="3" customWidth="1"/>
    <col min="4612" max="4620" width="11.7109375" style="3" customWidth="1"/>
    <col min="4621" max="4621" width="10.42578125" style="3" bestFit="1" customWidth="1"/>
    <col min="4622" max="4622" width="9.85546875" style="3" bestFit="1" customWidth="1"/>
    <col min="4623" max="4623" width="10.42578125" style="3" bestFit="1" customWidth="1"/>
    <col min="4624" max="4864" width="9.140625" style="3"/>
    <col min="4865" max="4865" width="20" style="3" customWidth="1"/>
    <col min="4866" max="4866" width="5.5703125" style="3" customWidth="1"/>
    <col min="4867" max="4867" width="10.7109375" style="3" customWidth="1"/>
    <col min="4868" max="4876" width="11.7109375" style="3" customWidth="1"/>
    <col min="4877" max="4877" width="10.42578125" style="3" bestFit="1" customWidth="1"/>
    <col min="4878" max="4878" width="9.85546875" style="3" bestFit="1" customWidth="1"/>
    <col min="4879" max="4879" width="10.42578125" style="3" bestFit="1" customWidth="1"/>
    <col min="4880" max="5120" width="9.140625" style="3"/>
    <col min="5121" max="5121" width="20" style="3" customWidth="1"/>
    <col min="5122" max="5122" width="5.5703125" style="3" customWidth="1"/>
    <col min="5123" max="5123" width="10.7109375" style="3" customWidth="1"/>
    <col min="5124" max="5132" width="11.7109375" style="3" customWidth="1"/>
    <col min="5133" max="5133" width="10.42578125" style="3" bestFit="1" customWidth="1"/>
    <col min="5134" max="5134" width="9.85546875" style="3" bestFit="1" customWidth="1"/>
    <col min="5135" max="5135" width="10.42578125" style="3" bestFit="1" customWidth="1"/>
    <col min="5136" max="5376" width="9.140625" style="3"/>
    <col min="5377" max="5377" width="20" style="3" customWidth="1"/>
    <col min="5378" max="5378" width="5.5703125" style="3" customWidth="1"/>
    <col min="5379" max="5379" width="10.7109375" style="3" customWidth="1"/>
    <col min="5380" max="5388" width="11.7109375" style="3" customWidth="1"/>
    <col min="5389" max="5389" width="10.42578125" style="3" bestFit="1" customWidth="1"/>
    <col min="5390" max="5390" width="9.85546875" style="3" bestFit="1" customWidth="1"/>
    <col min="5391" max="5391" width="10.42578125" style="3" bestFit="1" customWidth="1"/>
    <col min="5392" max="5632" width="9.140625" style="3"/>
    <col min="5633" max="5633" width="20" style="3" customWidth="1"/>
    <col min="5634" max="5634" width="5.5703125" style="3" customWidth="1"/>
    <col min="5635" max="5635" width="10.7109375" style="3" customWidth="1"/>
    <col min="5636" max="5644" width="11.7109375" style="3" customWidth="1"/>
    <col min="5645" max="5645" width="10.42578125" style="3" bestFit="1" customWidth="1"/>
    <col min="5646" max="5646" width="9.85546875" style="3" bestFit="1" customWidth="1"/>
    <col min="5647" max="5647" width="10.42578125" style="3" bestFit="1" customWidth="1"/>
    <col min="5648" max="5888" width="9.140625" style="3"/>
    <col min="5889" max="5889" width="20" style="3" customWidth="1"/>
    <col min="5890" max="5890" width="5.5703125" style="3" customWidth="1"/>
    <col min="5891" max="5891" width="10.7109375" style="3" customWidth="1"/>
    <col min="5892" max="5900" width="11.7109375" style="3" customWidth="1"/>
    <col min="5901" max="5901" width="10.42578125" style="3" bestFit="1" customWidth="1"/>
    <col min="5902" max="5902" width="9.85546875" style="3" bestFit="1" customWidth="1"/>
    <col min="5903" max="5903" width="10.42578125" style="3" bestFit="1" customWidth="1"/>
    <col min="5904" max="6144" width="9.140625" style="3"/>
    <col min="6145" max="6145" width="20" style="3" customWidth="1"/>
    <col min="6146" max="6146" width="5.5703125" style="3" customWidth="1"/>
    <col min="6147" max="6147" width="10.7109375" style="3" customWidth="1"/>
    <col min="6148" max="6156" width="11.7109375" style="3" customWidth="1"/>
    <col min="6157" max="6157" width="10.42578125" style="3" bestFit="1" customWidth="1"/>
    <col min="6158" max="6158" width="9.85546875" style="3" bestFit="1" customWidth="1"/>
    <col min="6159" max="6159" width="10.42578125" style="3" bestFit="1" customWidth="1"/>
    <col min="6160" max="6400" width="9.140625" style="3"/>
    <col min="6401" max="6401" width="20" style="3" customWidth="1"/>
    <col min="6402" max="6402" width="5.5703125" style="3" customWidth="1"/>
    <col min="6403" max="6403" width="10.7109375" style="3" customWidth="1"/>
    <col min="6404" max="6412" width="11.7109375" style="3" customWidth="1"/>
    <col min="6413" max="6413" width="10.42578125" style="3" bestFit="1" customWidth="1"/>
    <col min="6414" max="6414" width="9.85546875" style="3" bestFit="1" customWidth="1"/>
    <col min="6415" max="6415" width="10.42578125" style="3" bestFit="1" customWidth="1"/>
    <col min="6416" max="6656" width="9.140625" style="3"/>
    <col min="6657" max="6657" width="20" style="3" customWidth="1"/>
    <col min="6658" max="6658" width="5.5703125" style="3" customWidth="1"/>
    <col min="6659" max="6659" width="10.7109375" style="3" customWidth="1"/>
    <col min="6660" max="6668" width="11.7109375" style="3" customWidth="1"/>
    <col min="6669" max="6669" width="10.42578125" style="3" bestFit="1" customWidth="1"/>
    <col min="6670" max="6670" width="9.85546875" style="3" bestFit="1" customWidth="1"/>
    <col min="6671" max="6671" width="10.42578125" style="3" bestFit="1" customWidth="1"/>
    <col min="6672" max="6912" width="9.140625" style="3"/>
    <col min="6913" max="6913" width="20" style="3" customWidth="1"/>
    <col min="6914" max="6914" width="5.5703125" style="3" customWidth="1"/>
    <col min="6915" max="6915" width="10.7109375" style="3" customWidth="1"/>
    <col min="6916" max="6924" width="11.7109375" style="3" customWidth="1"/>
    <col min="6925" max="6925" width="10.42578125" style="3" bestFit="1" customWidth="1"/>
    <col min="6926" max="6926" width="9.85546875" style="3" bestFit="1" customWidth="1"/>
    <col min="6927" max="6927" width="10.42578125" style="3" bestFit="1" customWidth="1"/>
    <col min="6928" max="7168" width="9.140625" style="3"/>
    <col min="7169" max="7169" width="20" style="3" customWidth="1"/>
    <col min="7170" max="7170" width="5.5703125" style="3" customWidth="1"/>
    <col min="7171" max="7171" width="10.7109375" style="3" customWidth="1"/>
    <col min="7172" max="7180" width="11.7109375" style="3" customWidth="1"/>
    <col min="7181" max="7181" width="10.42578125" style="3" bestFit="1" customWidth="1"/>
    <col min="7182" max="7182" width="9.85546875" style="3" bestFit="1" customWidth="1"/>
    <col min="7183" max="7183" width="10.42578125" style="3" bestFit="1" customWidth="1"/>
    <col min="7184" max="7424" width="9.140625" style="3"/>
    <col min="7425" max="7425" width="20" style="3" customWidth="1"/>
    <col min="7426" max="7426" width="5.5703125" style="3" customWidth="1"/>
    <col min="7427" max="7427" width="10.7109375" style="3" customWidth="1"/>
    <col min="7428" max="7436" width="11.7109375" style="3" customWidth="1"/>
    <col min="7437" max="7437" width="10.42578125" style="3" bestFit="1" customWidth="1"/>
    <col min="7438" max="7438" width="9.85546875" style="3" bestFit="1" customWidth="1"/>
    <col min="7439" max="7439" width="10.42578125" style="3" bestFit="1" customWidth="1"/>
    <col min="7440" max="7680" width="9.140625" style="3"/>
    <col min="7681" max="7681" width="20" style="3" customWidth="1"/>
    <col min="7682" max="7682" width="5.5703125" style="3" customWidth="1"/>
    <col min="7683" max="7683" width="10.7109375" style="3" customWidth="1"/>
    <col min="7684" max="7692" width="11.7109375" style="3" customWidth="1"/>
    <col min="7693" max="7693" width="10.42578125" style="3" bestFit="1" customWidth="1"/>
    <col min="7694" max="7694" width="9.85546875" style="3" bestFit="1" customWidth="1"/>
    <col min="7695" max="7695" width="10.42578125" style="3" bestFit="1" customWidth="1"/>
    <col min="7696" max="7936" width="9.140625" style="3"/>
    <col min="7937" max="7937" width="20" style="3" customWidth="1"/>
    <col min="7938" max="7938" width="5.5703125" style="3" customWidth="1"/>
    <col min="7939" max="7939" width="10.7109375" style="3" customWidth="1"/>
    <col min="7940" max="7948" width="11.7109375" style="3" customWidth="1"/>
    <col min="7949" max="7949" width="10.42578125" style="3" bestFit="1" customWidth="1"/>
    <col min="7950" max="7950" width="9.85546875" style="3" bestFit="1" customWidth="1"/>
    <col min="7951" max="7951" width="10.42578125" style="3" bestFit="1" customWidth="1"/>
    <col min="7952" max="8192" width="9.140625" style="3"/>
    <col min="8193" max="8193" width="20" style="3" customWidth="1"/>
    <col min="8194" max="8194" width="5.5703125" style="3" customWidth="1"/>
    <col min="8195" max="8195" width="10.7109375" style="3" customWidth="1"/>
    <col min="8196" max="8204" width="11.7109375" style="3" customWidth="1"/>
    <col min="8205" max="8205" width="10.42578125" style="3" bestFit="1" customWidth="1"/>
    <col min="8206" max="8206" width="9.85546875" style="3" bestFit="1" customWidth="1"/>
    <col min="8207" max="8207" width="10.42578125" style="3" bestFit="1" customWidth="1"/>
    <col min="8208" max="8448" width="9.140625" style="3"/>
    <col min="8449" max="8449" width="20" style="3" customWidth="1"/>
    <col min="8450" max="8450" width="5.5703125" style="3" customWidth="1"/>
    <col min="8451" max="8451" width="10.7109375" style="3" customWidth="1"/>
    <col min="8452" max="8460" width="11.7109375" style="3" customWidth="1"/>
    <col min="8461" max="8461" width="10.42578125" style="3" bestFit="1" customWidth="1"/>
    <col min="8462" max="8462" width="9.85546875" style="3" bestFit="1" customWidth="1"/>
    <col min="8463" max="8463" width="10.42578125" style="3" bestFit="1" customWidth="1"/>
    <col min="8464" max="8704" width="9.140625" style="3"/>
    <col min="8705" max="8705" width="20" style="3" customWidth="1"/>
    <col min="8706" max="8706" width="5.5703125" style="3" customWidth="1"/>
    <col min="8707" max="8707" width="10.7109375" style="3" customWidth="1"/>
    <col min="8708" max="8716" width="11.7109375" style="3" customWidth="1"/>
    <col min="8717" max="8717" width="10.42578125" style="3" bestFit="1" customWidth="1"/>
    <col min="8718" max="8718" width="9.85546875" style="3" bestFit="1" customWidth="1"/>
    <col min="8719" max="8719" width="10.42578125" style="3" bestFit="1" customWidth="1"/>
    <col min="8720" max="8960" width="9.140625" style="3"/>
    <col min="8961" max="8961" width="20" style="3" customWidth="1"/>
    <col min="8962" max="8962" width="5.5703125" style="3" customWidth="1"/>
    <col min="8963" max="8963" width="10.7109375" style="3" customWidth="1"/>
    <col min="8964" max="8972" width="11.7109375" style="3" customWidth="1"/>
    <col min="8973" max="8973" width="10.42578125" style="3" bestFit="1" customWidth="1"/>
    <col min="8974" max="8974" width="9.85546875" style="3" bestFit="1" customWidth="1"/>
    <col min="8975" max="8975" width="10.42578125" style="3" bestFit="1" customWidth="1"/>
    <col min="8976" max="9216" width="9.140625" style="3"/>
    <col min="9217" max="9217" width="20" style="3" customWidth="1"/>
    <col min="9218" max="9218" width="5.5703125" style="3" customWidth="1"/>
    <col min="9219" max="9219" width="10.7109375" style="3" customWidth="1"/>
    <col min="9220" max="9228" width="11.7109375" style="3" customWidth="1"/>
    <col min="9229" max="9229" width="10.42578125" style="3" bestFit="1" customWidth="1"/>
    <col min="9230" max="9230" width="9.85546875" style="3" bestFit="1" customWidth="1"/>
    <col min="9231" max="9231" width="10.42578125" style="3" bestFit="1" customWidth="1"/>
    <col min="9232" max="9472" width="9.140625" style="3"/>
    <col min="9473" max="9473" width="20" style="3" customWidth="1"/>
    <col min="9474" max="9474" width="5.5703125" style="3" customWidth="1"/>
    <col min="9475" max="9475" width="10.7109375" style="3" customWidth="1"/>
    <col min="9476" max="9484" width="11.7109375" style="3" customWidth="1"/>
    <col min="9485" max="9485" width="10.42578125" style="3" bestFit="1" customWidth="1"/>
    <col min="9486" max="9486" width="9.85546875" style="3" bestFit="1" customWidth="1"/>
    <col min="9487" max="9487" width="10.42578125" style="3" bestFit="1" customWidth="1"/>
    <col min="9488" max="9728" width="9.140625" style="3"/>
    <col min="9729" max="9729" width="20" style="3" customWidth="1"/>
    <col min="9730" max="9730" width="5.5703125" style="3" customWidth="1"/>
    <col min="9731" max="9731" width="10.7109375" style="3" customWidth="1"/>
    <col min="9732" max="9740" width="11.7109375" style="3" customWidth="1"/>
    <col min="9741" max="9741" width="10.42578125" style="3" bestFit="1" customWidth="1"/>
    <col min="9742" max="9742" width="9.85546875" style="3" bestFit="1" customWidth="1"/>
    <col min="9743" max="9743" width="10.42578125" style="3" bestFit="1" customWidth="1"/>
    <col min="9744" max="9984" width="9.140625" style="3"/>
    <col min="9985" max="9985" width="20" style="3" customWidth="1"/>
    <col min="9986" max="9986" width="5.5703125" style="3" customWidth="1"/>
    <col min="9987" max="9987" width="10.7109375" style="3" customWidth="1"/>
    <col min="9988" max="9996" width="11.7109375" style="3" customWidth="1"/>
    <col min="9997" max="9997" width="10.42578125" style="3" bestFit="1" customWidth="1"/>
    <col min="9998" max="9998" width="9.85546875" style="3" bestFit="1" customWidth="1"/>
    <col min="9999" max="9999" width="10.42578125" style="3" bestFit="1" customWidth="1"/>
    <col min="10000" max="10240" width="9.140625" style="3"/>
    <col min="10241" max="10241" width="20" style="3" customWidth="1"/>
    <col min="10242" max="10242" width="5.5703125" style="3" customWidth="1"/>
    <col min="10243" max="10243" width="10.7109375" style="3" customWidth="1"/>
    <col min="10244" max="10252" width="11.7109375" style="3" customWidth="1"/>
    <col min="10253" max="10253" width="10.42578125" style="3" bestFit="1" customWidth="1"/>
    <col min="10254" max="10254" width="9.85546875" style="3" bestFit="1" customWidth="1"/>
    <col min="10255" max="10255" width="10.42578125" style="3" bestFit="1" customWidth="1"/>
    <col min="10256" max="10496" width="9.140625" style="3"/>
    <col min="10497" max="10497" width="20" style="3" customWidth="1"/>
    <col min="10498" max="10498" width="5.5703125" style="3" customWidth="1"/>
    <col min="10499" max="10499" width="10.7109375" style="3" customWidth="1"/>
    <col min="10500" max="10508" width="11.7109375" style="3" customWidth="1"/>
    <col min="10509" max="10509" width="10.42578125" style="3" bestFit="1" customWidth="1"/>
    <col min="10510" max="10510" width="9.85546875" style="3" bestFit="1" customWidth="1"/>
    <col min="10511" max="10511" width="10.42578125" style="3" bestFit="1" customWidth="1"/>
    <col min="10512" max="10752" width="9.140625" style="3"/>
    <col min="10753" max="10753" width="20" style="3" customWidth="1"/>
    <col min="10754" max="10754" width="5.5703125" style="3" customWidth="1"/>
    <col min="10755" max="10755" width="10.7109375" style="3" customWidth="1"/>
    <col min="10756" max="10764" width="11.7109375" style="3" customWidth="1"/>
    <col min="10765" max="10765" width="10.42578125" style="3" bestFit="1" customWidth="1"/>
    <col min="10766" max="10766" width="9.85546875" style="3" bestFit="1" customWidth="1"/>
    <col min="10767" max="10767" width="10.42578125" style="3" bestFit="1" customWidth="1"/>
    <col min="10768" max="11008" width="9.140625" style="3"/>
    <col min="11009" max="11009" width="20" style="3" customWidth="1"/>
    <col min="11010" max="11010" width="5.5703125" style="3" customWidth="1"/>
    <col min="11011" max="11011" width="10.7109375" style="3" customWidth="1"/>
    <col min="11012" max="11020" width="11.7109375" style="3" customWidth="1"/>
    <col min="11021" max="11021" width="10.42578125" style="3" bestFit="1" customWidth="1"/>
    <col min="11022" max="11022" width="9.85546875" style="3" bestFit="1" customWidth="1"/>
    <col min="11023" max="11023" width="10.42578125" style="3" bestFit="1" customWidth="1"/>
    <col min="11024" max="11264" width="9.140625" style="3"/>
    <col min="11265" max="11265" width="20" style="3" customWidth="1"/>
    <col min="11266" max="11266" width="5.5703125" style="3" customWidth="1"/>
    <col min="11267" max="11267" width="10.7109375" style="3" customWidth="1"/>
    <col min="11268" max="11276" width="11.7109375" style="3" customWidth="1"/>
    <col min="11277" max="11277" width="10.42578125" style="3" bestFit="1" customWidth="1"/>
    <col min="11278" max="11278" width="9.85546875" style="3" bestFit="1" customWidth="1"/>
    <col min="11279" max="11279" width="10.42578125" style="3" bestFit="1" customWidth="1"/>
    <col min="11280" max="11520" width="9.140625" style="3"/>
    <col min="11521" max="11521" width="20" style="3" customWidth="1"/>
    <col min="11522" max="11522" width="5.5703125" style="3" customWidth="1"/>
    <col min="11523" max="11523" width="10.7109375" style="3" customWidth="1"/>
    <col min="11524" max="11532" width="11.7109375" style="3" customWidth="1"/>
    <col min="11533" max="11533" width="10.42578125" style="3" bestFit="1" customWidth="1"/>
    <col min="11534" max="11534" width="9.85546875" style="3" bestFit="1" customWidth="1"/>
    <col min="11535" max="11535" width="10.42578125" style="3" bestFit="1" customWidth="1"/>
    <col min="11536" max="11776" width="9.140625" style="3"/>
    <col min="11777" max="11777" width="20" style="3" customWidth="1"/>
    <col min="11778" max="11778" width="5.5703125" style="3" customWidth="1"/>
    <col min="11779" max="11779" width="10.7109375" style="3" customWidth="1"/>
    <col min="11780" max="11788" width="11.7109375" style="3" customWidth="1"/>
    <col min="11789" max="11789" width="10.42578125" style="3" bestFit="1" customWidth="1"/>
    <col min="11790" max="11790" width="9.85546875" style="3" bestFit="1" customWidth="1"/>
    <col min="11791" max="11791" width="10.42578125" style="3" bestFit="1" customWidth="1"/>
    <col min="11792" max="12032" width="9.140625" style="3"/>
    <col min="12033" max="12033" width="20" style="3" customWidth="1"/>
    <col min="12034" max="12034" width="5.5703125" style="3" customWidth="1"/>
    <col min="12035" max="12035" width="10.7109375" style="3" customWidth="1"/>
    <col min="12036" max="12044" width="11.7109375" style="3" customWidth="1"/>
    <col min="12045" max="12045" width="10.42578125" style="3" bestFit="1" customWidth="1"/>
    <col min="12046" max="12046" width="9.85546875" style="3" bestFit="1" customWidth="1"/>
    <col min="12047" max="12047" width="10.42578125" style="3" bestFit="1" customWidth="1"/>
    <col min="12048" max="12288" width="9.140625" style="3"/>
    <col min="12289" max="12289" width="20" style="3" customWidth="1"/>
    <col min="12290" max="12290" width="5.5703125" style="3" customWidth="1"/>
    <col min="12291" max="12291" width="10.7109375" style="3" customWidth="1"/>
    <col min="12292" max="12300" width="11.7109375" style="3" customWidth="1"/>
    <col min="12301" max="12301" width="10.42578125" style="3" bestFit="1" customWidth="1"/>
    <col min="12302" max="12302" width="9.85546875" style="3" bestFit="1" customWidth="1"/>
    <col min="12303" max="12303" width="10.42578125" style="3" bestFit="1" customWidth="1"/>
    <col min="12304" max="12544" width="9.140625" style="3"/>
    <col min="12545" max="12545" width="20" style="3" customWidth="1"/>
    <col min="12546" max="12546" width="5.5703125" style="3" customWidth="1"/>
    <col min="12547" max="12547" width="10.7109375" style="3" customWidth="1"/>
    <col min="12548" max="12556" width="11.7109375" style="3" customWidth="1"/>
    <col min="12557" max="12557" width="10.42578125" style="3" bestFit="1" customWidth="1"/>
    <col min="12558" max="12558" width="9.85546875" style="3" bestFit="1" customWidth="1"/>
    <col min="12559" max="12559" width="10.42578125" style="3" bestFit="1" customWidth="1"/>
    <col min="12560" max="12800" width="9.140625" style="3"/>
    <col min="12801" max="12801" width="20" style="3" customWidth="1"/>
    <col min="12802" max="12802" width="5.5703125" style="3" customWidth="1"/>
    <col min="12803" max="12803" width="10.7109375" style="3" customWidth="1"/>
    <col min="12804" max="12812" width="11.7109375" style="3" customWidth="1"/>
    <col min="12813" max="12813" width="10.42578125" style="3" bestFit="1" customWidth="1"/>
    <col min="12814" max="12814" width="9.85546875" style="3" bestFit="1" customWidth="1"/>
    <col min="12815" max="12815" width="10.42578125" style="3" bestFit="1" customWidth="1"/>
    <col min="12816" max="13056" width="9.140625" style="3"/>
    <col min="13057" max="13057" width="20" style="3" customWidth="1"/>
    <col min="13058" max="13058" width="5.5703125" style="3" customWidth="1"/>
    <col min="13059" max="13059" width="10.7109375" style="3" customWidth="1"/>
    <col min="13060" max="13068" width="11.7109375" style="3" customWidth="1"/>
    <col min="13069" max="13069" width="10.42578125" style="3" bestFit="1" customWidth="1"/>
    <col min="13070" max="13070" width="9.85546875" style="3" bestFit="1" customWidth="1"/>
    <col min="13071" max="13071" width="10.42578125" style="3" bestFit="1" customWidth="1"/>
    <col min="13072" max="13312" width="9.140625" style="3"/>
    <col min="13313" max="13313" width="20" style="3" customWidth="1"/>
    <col min="13314" max="13314" width="5.5703125" style="3" customWidth="1"/>
    <col min="13315" max="13315" width="10.7109375" style="3" customWidth="1"/>
    <col min="13316" max="13324" width="11.7109375" style="3" customWidth="1"/>
    <col min="13325" max="13325" width="10.42578125" style="3" bestFit="1" customWidth="1"/>
    <col min="13326" max="13326" width="9.85546875" style="3" bestFit="1" customWidth="1"/>
    <col min="13327" max="13327" width="10.42578125" style="3" bestFit="1" customWidth="1"/>
    <col min="13328" max="13568" width="9.140625" style="3"/>
    <col min="13569" max="13569" width="20" style="3" customWidth="1"/>
    <col min="13570" max="13570" width="5.5703125" style="3" customWidth="1"/>
    <col min="13571" max="13571" width="10.7109375" style="3" customWidth="1"/>
    <col min="13572" max="13580" width="11.7109375" style="3" customWidth="1"/>
    <col min="13581" max="13581" width="10.42578125" style="3" bestFit="1" customWidth="1"/>
    <col min="13582" max="13582" width="9.85546875" style="3" bestFit="1" customWidth="1"/>
    <col min="13583" max="13583" width="10.42578125" style="3" bestFit="1" customWidth="1"/>
    <col min="13584" max="13824" width="9.140625" style="3"/>
    <col min="13825" max="13825" width="20" style="3" customWidth="1"/>
    <col min="13826" max="13826" width="5.5703125" style="3" customWidth="1"/>
    <col min="13827" max="13827" width="10.7109375" style="3" customWidth="1"/>
    <col min="13828" max="13836" width="11.7109375" style="3" customWidth="1"/>
    <col min="13837" max="13837" width="10.42578125" style="3" bestFit="1" customWidth="1"/>
    <col min="13838" max="13838" width="9.85546875" style="3" bestFit="1" customWidth="1"/>
    <col min="13839" max="13839" width="10.42578125" style="3" bestFit="1" customWidth="1"/>
    <col min="13840" max="14080" width="9.140625" style="3"/>
    <col min="14081" max="14081" width="20" style="3" customWidth="1"/>
    <col min="14082" max="14082" width="5.5703125" style="3" customWidth="1"/>
    <col min="14083" max="14083" width="10.7109375" style="3" customWidth="1"/>
    <col min="14084" max="14092" width="11.7109375" style="3" customWidth="1"/>
    <col min="14093" max="14093" width="10.42578125" style="3" bestFit="1" customWidth="1"/>
    <col min="14094" max="14094" width="9.85546875" style="3" bestFit="1" customWidth="1"/>
    <col min="14095" max="14095" width="10.42578125" style="3" bestFit="1" customWidth="1"/>
    <col min="14096" max="14336" width="9.140625" style="3"/>
    <col min="14337" max="14337" width="20" style="3" customWidth="1"/>
    <col min="14338" max="14338" width="5.5703125" style="3" customWidth="1"/>
    <col min="14339" max="14339" width="10.7109375" style="3" customWidth="1"/>
    <col min="14340" max="14348" width="11.7109375" style="3" customWidth="1"/>
    <col min="14349" max="14349" width="10.42578125" style="3" bestFit="1" customWidth="1"/>
    <col min="14350" max="14350" width="9.85546875" style="3" bestFit="1" customWidth="1"/>
    <col min="14351" max="14351" width="10.42578125" style="3" bestFit="1" customWidth="1"/>
    <col min="14352" max="14592" width="9.140625" style="3"/>
    <col min="14593" max="14593" width="20" style="3" customWidth="1"/>
    <col min="14594" max="14594" width="5.5703125" style="3" customWidth="1"/>
    <col min="14595" max="14595" width="10.7109375" style="3" customWidth="1"/>
    <col min="14596" max="14604" width="11.7109375" style="3" customWidth="1"/>
    <col min="14605" max="14605" width="10.42578125" style="3" bestFit="1" customWidth="1"/>
    <col min="14606" max="14606" width="9.85546875" style="3" bestFit="1" customWidth="1"/>
    <col min="14607" max="14607" width="10.42578125" style="3" bestFit="1" customWidth="1"/>
    <col min="14608" max="14848" width="9.140625" style="3"/>
    <col min="14849" max="14849" width="20" style="3" customWidth="1"/>
    <col min="14850" max="14850" width="5.5703125" style="3" customWidth="1"/>
    <col min="14851" max="14851" width="10.7109375" style="3" customWidth="1"/>
    <col min="14852" max="14860" width="11.7109375" style="3" customWidth="1"/>
    <col min="14861" max="14861" width="10.42578125" style="3" bestFit="1" customWidth="1"/>
    <col min="14862" max="14862" width="9.85546875" style="3" bestFit="1" customWidth="1"/>
    <col min="14863" max="14863" width="10.42578125" style="3" bestFit="1" customWidth="1"/>
    <col min="14864" max="15104" width="9.140625" style="3"/>
    <col min="15105" max="15105" width="20" style="3" customWidth="1"/>
    <col min="15106" max="15106" width="5.5703125" style="3" customWidth="1"/>
    <col min="15107" max="15107" width="10.7109375" style="3" customWidth="1"/>
    <col min="15108" max="15116" width="11.7109375" style="3" customWidth="1"/>
    <col min="15117" max="15117" width="10.42578125" style="3" bestFit="1" customWidth="1"/>
    <col min="15118" max="15118" width="9.85546875" style="3" bestFit="1" customWidth="1"/>
    <col min="15119" max="15119" width="10.42578125" style="3" bestFit="1" customWidth="1"/>
    <col min="15120" max="15360" width="9.140625" style="3"/>
    <col min="15361" max="15361" width="20" style="3" customWidth="1"/>
    <col min="15362" max="15362" width="5.5703125" style="3" customWidth="1"/>
    <col min="15363" max="15363" width="10.7109375" style="3" customWidth="1"/>
    <col min="15364" max="15372" width="11.7109375" style="3" customWidth="1"/>
    <col min="15373" max="15373" width="10.42578125" style="3" bestFit="1" customWidth="1"/>
    <col min="15374" max="15374" width="9.85546875" style="3" bestFit="1" customWidth="1"/>
    <col min="15375" max="15375" width="10.42578125" style="3" bestFit="1" customWidth="1"/>
    <col min="15376" max="15616" width="9.140625" style="3"/>
    <col min="15617" max="15617" width="20" style="3" customWidth="1"/>
    <col min="15618" max="15618" width="5.5703125" style="3" customWidth="1"/>
    <col min="15619" max="15619" width="10.7109375" style="3" customWidth="1"/>
    <col min="15620" max="15628" width="11.7109375" style="3" customWidth="1"/>
    <col min="15629" max="15629" width="10.42578125" style="3" bestFit="1" customWidth="1"/>
    <col min="15630" max="15630" width="9.85546875" style="3" bestFit="1" customWidth="1"/>
    <col min="15631" max="15631" width="10.42578125" style="3" bestFit="1" customWidth="1"/>
    <col min="15632" max="15872" width="9.140625" style="3"/>
    <col min="15873" max="15873" width="20" style="3" customWidth="1"/>
    <col min="15874" max="15874" width="5.5703125" style="3" customWidth="1"/>
    <col min="15875" max="15875" width="10.7109375" style="3" customWidth="1"/>
    <col min="15876" max="15884" width="11.7109375" style="3" customWidth="1"/>
    <col min="15885" max="15885" width="10.42578125" style="3" bestFit="1" customWidth="1"/>
    <col min="15886" max="15886" width="9.85546875" style="3" bestFit="1" customWidth="1"/>
    <col min="15887" max="15887" width="10.42578125" style="3" bestFit="1" customWidth="1"/>
    <col min="15888" max="16128" width="9.140625" style="3"/>
    <col min="16129" max="16129" width="20" style="3" customWidth="1"/>
    <col min="16130" max="16130" width="5.5703125" style="3" customWidth="1"/>
    <col min="16131" max="16131" width="10.7109375" style="3" customWidth="1"/>
    <col min="16132" max="16140" width="11.7109375" style="3" customWidth="1"/>
    <col min="16141" max="16141" width="10.42578125" style="3" bestFit="1" customWidth="1"/>
    <col min="16142" max="16142" width="9.85546875" style="3" bestFit="1" customWidth="1"/>
    <col min="16143" max="16143" width="10.42578125" style="3" bestFit="1" customWidth="1"/>
    <col min="16144" max="16384" width="9.140625" style="3"/>
  </cols>
  <sheetData>
    <row r="1" spans="1:16" x14ac:dyDescent="0.2">
      <c r="A1" s="1" t="s">
        <v>38</v>
      </c>
      <c r="J1" s="4" t="s">
        <v>0</v>
      </c>
      <c r="K1" s="5"/>
      <c r="L1" s="6"/>
    </row>
    <row r="2" spans="1:16" x14ac:dyDescent="0.2">
      <c r="A2" s="7" t="s">
        <v>1</v>
      </c>
      <c r="J2" s="4" t="s">
        <v>2</v>
      </c>
      <c r="K2" s="5" t="s">
        <v>42</v>
      </c>
      <c r="L2" s="6"/>
    </row>
    <row r="3" spans="1:16" x14ac:dyDescent="0.2">
      <c r="A3" s="1" t="s">
        <v>43</v>
      </c>
      <c r="J3" s="4" t="s">
        <v>3</v>
      </c>
      <c r="K3" s="75" t="s">
        <v>52</v>
      </c>
      <c r="L3" s="6"/>
    </row>
    <row r="4" spans="1:16" x14ac:dyDescent="0.2">
      <c r="J4" s="4" t="s">
        <v>4</v>
      </c>
      <c r="K4" s="5"/>
      <c r="L4" s="6"/>
    </row>
    <row r="5" spans="1:16" x14ac:dyDescent="0.2">
      <c r="J5" s="8"/>
      <c r="K5" s="8"/>
      <c r="L5" s="8"/>
    </row>
    <row r="6" spans="1:16" x14ac:dyDescent="0.2">
      <c r="A6" s="9" t="s">
        <v>5</v>
      </c>
      <c r="B6" s="9" t="s">
        <v>6</v>
      </c>
      <c r="C6" s="10" t="s">
        <v>7</v>
      </c>
      <c r="D6" s="86" t="s">
        <v>8</v>
      </c>
      <c r="E6" s="86"/>
      <c r="F6" s="86"/>
      <c r="G6" s="86"/>
      <c r="H6" s="87" t="s">
        <v>9</v>
      </c>
      <c r="I6" s="87"/>
      <c r="J6" s="87"/>
      <c r="K6" s="87"/>
      <c r="L6" s="11" t="s">
        <v>10</v>
      </c>
      <c r="M6" s="3" t="s">
        <v>51</v>
      </c>
    </row>
    <row r="7" spans="1:16" x14ac:dyDescent="0.2">
      <c r="A7" s="12" t="s">
        <v>11</v>
      </c>
      <c r="B7" s="12" t="s">
        <v>12</v>
      </c>
      <c r="C7" s="13" t="s">
        <v>13</v>
      </c>
      <c r="D7" s="14" t="s">
        <v>14</v>
      </c>
      <c r="E7" s="14" t="s">
        <v>15</v>
      </c>
      <c r="F7" s="14" t="s">
        <v>16</v>
      </c>
      <c r="G7" s="14" t="s">
        <v>17</v>
      </c>
      <c r="H7" s="15" t="s">
        <v>18</v>
      </c>
      <c r="I7" s="16" t="s">
        <v>19</v>
      </c>
      <c r="J7" s="17" t="s">
        <v>16</v>
      </c>
      <c r="K7" s="17" t="s">
        <v>17</v>
      </c>
      <c r="L7" s="18" t="s">
        <v>20</v>
      </c>
    </row>
    <row r="8" spans="1:16" x14ac:dyDescent="0.2">
      <c r="A8" s="19"/>
      <c r="B8" s="20"/>
      <c r="C8" s="21"/>
      <c r="D8" s="22"/>
      <c r="E8" s="22"/>
      <c r="F8" s="20"/>
      <c r="G8" s="20"/>
      <c r="H8" s="23"/>
      <c r="I8" s="24"/>
      <c r="J8" s="25"/>
      <c r="K8" s="26"/>
      <c r="L8" s="27"/>
    </row>
    <row r="9" spans="1:16" ht="13.5" x14ac:dyDescent="0.25">
      <c r="A9" s="88" t="s">
        <v>27</v>
      </c>
      <c r="B9" s="40">
        <v>0.1</v>
      </c>
      <c r="C9" s="60" t="s">
        <v>29</v>
      </c>
      <c r="D9" s="42">
        <v>39750</v>
      </c>
      <c r="E9" s="46">
        <v>0</v>
      </c>
      <c r="F9" s="46">
        <v>0</v>
      </c>
      <c r="G9" s="29">
        <f>D9+E9-F9</f>
        <v>39750</v>
      </c>
      <c r="H9" s="33">
        <v>39749</v>
      </c>
      <c r="I9" s="32">
        <v>0</v>
      </c>
      <c r="J9" s="33">
        <v>0</v>
      </c>
      <c r="K9" s="69">
        <f>H9+I9-J9</f>
        <v>39749</v>
      </c>
      <c r="L9" s="34">
        <f>G9-K9</f>
        <v>1</v>
      </c>
      <c r="M9" s="38"/>
      <c r="N9" s="38"/>
      <c r="O9" s="39"/>
      <c r="P9" s="3">
        <v>104</v>
      </c>
    </row>
    <row r="10" spans="1:16" x14ac:dyDescent="0.2">
      <c r="A10" s="28"/>
      <c r="B10" s="40">
        <v>0.1</v>
      </c>
      <c r="C10" s="60" t="s">
        <v>41</v>
      </c>
      <c r="D10" s="42">
        <v>2690</v>
      </c>
      <c r="E10" s="42">
        <v>0</v>
      </c>
      <c r="F10" s="42">
        <v>0</v>
      </c>
      <c r="G10" s="29">
        <f>D10+E10-F10</f>
        <v>2690</v>
      </c>
      <c r="H10" s="33">
        <v>156.91999999999999</v>
      </c>
      <c r="I10" s="32">
        <f>G10*B10</f>
        <v>269</v>
      </c>
      <c r="J10" s="33">
        <v>0</v>
      </c>
      <c r="K10" s="69">
        <f>H10+I10-J10</f>
        <v>425.91999999999996</v>
      </c>
      <c r="L10" s="34">
        <f>G10-K10</f>
        <v>2264.08</v>
      </c>
      <c r="M10" s="38"/>
      <c r="N10" s="38"/>
      <c r="O10" s="39"/>
    </row>
    <row r="11" spans="1:16" x14ac:dyDescent="0.2">
      <c r="A11" s="28"/>
      <c r="B11" s="40">
        <v>0.1</v>
      </c>
      <c r="C11" s="76" t="s">
        <v>44</v>
      </c>
      <c r="D11" s="42">
        <v>0</v>
      </c>
      <c r="E11" s="42">
        <v>6860</v>
      </c>
      <c r="F11" s="42"/>
      <c r="G11" s="29">
        <f>D11+E11-F11</f>
        <v>6860</v>
      </c>
      <c r="H11" s="33">
        <v>0</v>
      </c>
      <c r="I11" s="33">
        <f>G11*B11*5/12</f>
        <v>285.83333333333331</v>
      </c>
      <c r="J11" s="33"/>
      <c r="K11" s="69">
        <f>H11+I11-J11</f>
        <v>285.83333333333331</v>
      </c>
      <c r="L11" s="34">
        <f>G11-K11</f>
        <v>6574.166666666667</v>
      </c>
      <c r="M11" s="38"/>
      <c r="N11" s="38"/>
      <c r="O11" s="39"/>
    </row>
    <row r="12" spans="1:16" ht="13.5" thickBot="1" x14ac:dyDescent="0.25">
      <c r="A12" s="35"/>
      <c r="B12" s="36"/>
      <c r="C12" s="77"/>
      <c r="D12" s="37">
        <f>SUM(D9:D11)</f>
        <v>42440</v>
      </c>
      <c r="E12" s="37">
        <f t="shared" ref="E12:K12" si="0">SUM(E9:E11)</f>
        <v>6860</v>
      </c>
      <c r="F12" s="37">
        <f t="shared" si="0"/>
        <v>0</v>
      </c>
      <c r="G12" s="37">
        <f t="shared" si="0"/>
        <v>49300</v>
      </c>
      <c r="H12" s="37">
        <f t="shared" si="0"/>
        <v>39905.919999999998</v>
      </c>
      <c r="I12" s="37">
        <f t="shared" si="0"/>
        <v>554.83333333333326</v>
      </c>
      <c r="J12" s="37">
        <f t="shared" si="0"/>
        <v>0</v>
      </c>
      <c r="K12" s="37">
        <f t="shared" si="0"/>
        <v>40460.753333333334</v>
      </c>
      <c r="L12" s="82">
        <f>SUM(L9:L11)</f>
        <v>8839.246666666666</v>
      </c>
      <c r="M12" s="38">
        <f>D12-H12</f>
        <v>2534.0800000000017</v>
      </c>
      <c r="N12" s="38"/>
      <c r="O12" s="39"/>
    </row>
    <row r="13" spans="1:16" s="45" customFormat="1" ht="13.5" thickTop="1" x14ac:dyDescent="0.2">
      <c r="A13" s="28"/>
      <c r="B13" s="40"/>
      <c r="C13" s="78"/>
      <c r="D13" s="42"/>
      <c r="E13" s="42"/>
      <c r="F13" s="42"/>
      <c r="G13" s="42"/>
      <c r="H13" s="33"/>
      <c r="I13" s="33"/>
      <c r="J13" s="33"/>
      <c r="K13" s="33"/>
      <c r="L13" s="32"/>
      <c r="M13" s="57"/>
      <c r="N13" s="43"/>
      <c r="O13" s="44"/>
    </row>
    <row r="14" spans="1:16" ht="13.5" x14ac:dyDescent="0.25">
      <c r="A14" s="88" t="s">
        <v>28</v>
      </c>
      <c r="B14" s="40">
        <v>0.2</v>
      </c>
      <c r="C14" s="60" t="s">
        <v>29</v>
      </c>
      <c r="D14" s="42">
        <v>68737</v>
      </c>
      <c r="E14" s="46">
        <v>0</v>
      </c>
      <c r="F14" s="46">
        <v>0</v>
      </c>
      <c r="G14" s="29">
        <f>D14+E14-F14</f>
        <v>68737</v>
      </c>
      <c r="H14" s="33">
        <v>68736</v>
      </c>
      <c r="I14" s="32">
        <v>0</v>
      </c>
      <c r="J14" s="33">
        <v>0</v>
      </c>
      <c r="K14" s="69">
        <f t="shared" ref="K14:K19" si="1">H14+I14-J14</f>
        <v>68736</v>
      </c>
      <c r="L14" s="34">
        <f>G14-K14</f>
        <v>1</v>
      </c>
      <c r="M14" s="38"/>
      <c r="N14" s="38"/>
      <c r="O14" s="39"/>
      <c r="P14" s="3">
        <v>104</v>
      </c>
    </row>
    <row r="15" spans="1:16" x14ac:dyDescent="0.2">
      <c r="A15" s="28"/>
      <c r="B15" s="40">
        <v>0.2</v>
      </c>
      <c r="C15" s="60">
        <v>40305</v>
      </c>
      <c r="D15" s="42">
        <v>959</v>
      </c>
      <c r="E15" s="46">
        <v>0</v>
      </c>
      <c r="F15" s="46">
        <v>0</v>
      </c>
      <c r="G15" s="29">
        <f t="shared" ref="G15" si="2">D15+E15-F15</f>
        <v>959</v>
      </c>
      <c r="H15" s="33">
        <v>863.2</v>
      </c>
      <c r="I15" s="32">
        <v>94.8</v>
      </c>
      <c r="J15" s="33">
        <v>0</v>
      </c>
      <c r="K15" s="69">
        <f t="shared" si="1"/>
        <v>958</v>
      </c>
      <c r="L15" s="34">
        <f t="shared" ref="L15" si="3">G15-K15</f>
        <v>1</v>
      </c>
      <c r="M15" s="38"/>
      <c r="N15" s="38"/>
      <c r="O15" s="39"/>
    </row>
    <row r="16" spans="1:16" x14ac:dyDescent="0.2">
      <c r="A16" s="28"/>
      <c r="B16" s="40">
        <v>0.4</v>
      </c>
      <c r="C16" s="60" t="s">
        <v>39</v>
      </c>
      <c r="D16" s="42">
        <v>1489</v>
      </c>
      <c r="E16" s="42">
        <v>0</v>
      </c>
      <c r="F16" s="42">
        <v>0</v>
      </c>
      <c r="G16" s="30">
        <f>D16+E16-F16</f>
        <v>1489</v>
      </c>
      <c r="H16" s="31">
        <v>545.97</v>
      </c>
      <c r="I16" s="32">
        <f>G16*B16</f>
        <v>595.6</v>
      </c>
      <c r="J16" s="33">
        <v>0</v>
      </c>
      <c r="K16" s="69">
        <f t="shared" si="1"/>
        <v>1141.5700000000002</v>
      </c>
      <c r="L16" s="34">
        <f>G16-K16</f>
        <v>347.42999999999984</v>
      </c>
      <c r="M16" s="38"/>
      <c r="N16" s="38"/>
      <c r="O16" s="39"/>
    </row>
    <row r="17" spans="1:15" x14ac:dyDescent="0.2">
      <c r="A17" s="28" t="s">
        <v>58</v>
      </c>
      <c r="B17" s="40">
        <v>0.4</v>
      </c>
      <c r="C17" s="60" t="s">
        <v>45</v>
      </c>
      <c r="D17" s="42">
        <v>0</v>
      </c>
      <c r="E17" s="42">
        <v>3987</v>
      </c>
      <c r="F17" s="42"/>
      <c r="G17" s="30">
        <f t="shared" ref="G17:G19" si="4">D17+E17-F17</f>
        <v>3987</v>
      </c>
      <c r="H17" s="31">
        <v>0</v>
      </c>
      <c r="I17" s="33">
        <f>G17*B17*9/12</f>
        <v>1196.1000000000001</v>
      </c>
      <c r="J17" s="33"/>
      <c r="K17" s="69">
        <f t="shared" si="1"/>
        <v>1196.1000000000001</v>
      </c>
      <c r="L17" s="34">
        <f t="shared" ref="L17:L19" si="5">G17-K17</f>
        <v>2790.8999999999996</v>
      </c>
      <c r="M17" s="38"/>
      <c r="N17" s="38"/>
      <c r="O17" s="39"/>
    </row>
    <row r="18" spans="1:15" x14ac:dyDescent="0.2">
      <c r="A18" s="28" t="s">
        <v>54</v>
      </c>
      <c r="B18" s="40">
        <v>0.4</v>
      </c>
      <c r="C18" s="60" t="s">
        <v>46</v>
      </c>
      <c r="D18" s="42">
        <v>0</v>
      </c>
      <c r="E18" s="42">
        <v>2880</v>
      </c>
      <c r="F18" s="42"/>
      <c r="G18" s="30">
        <f t="shared" si="4"/>
        <v>2880</v>
      </c>
      <c r="H18" s="31">
        <v>0</v>
      </c>
      <c r="I18" s="33">
        <f>G18*B18*8/12</f>
        <v>768</v>
      </c>
      <c r="J18" s="33"/>
      <c r="K18" s="69">
        <f t="shared" si="1"/>
        <v>768</v>
      </c>
      <c r="L18" s="34">
        <f t="shared" si="5"/>
        <v>2112</v>
      </c>
      <c r="M18" s="38"/>
      <c r="N18" s="38"/>
      <c r="O18" s="39"/>
    </row>
    <row r="19" spans="1:15" x14ac:dyDescent="0.2">
      <c r="A19" s="28" t="s">
        <v>59</v>
      </c>
      <c r="B19" s="40">
        <v>0.4</v>
      </c>
      <c r="C19" s="60">
        <v>42129</v>
      </c>
      <c r="D19" s="42">
        <v>0</v>
      </c>
      <c r="E19" s="42">
        <v>3162</v>
      </c>
      <c r="F19" s="42"/>
      <c r="G19" s="30">
        <f t="shared" si="4"/>
        <v>3162</v>
      </c>
      <c r="H19" s="31">
        <v>0</v>
      </c>
      <c r="I19" s="33">
        <f>G19*B19*8/12</f>
        <v>843.20000000000016</v>
      </c>
      <c r="J19" s="33"/>
      <c r="K19" s="69">
        <f t="shared" si="1"/>
        <v>843.20000000000016</v>
      </c>
      <c r="L19" s="34">
        <f t="shared" si="5"/>
        <v>2318.7999999999997</v>
      </c>
      <c r="M19" s="38"/>
      <c r="N19" s="38"/>
      <c r="O19" s="39"/>
    </row>
    <row r="20" spans="1:15" x14ac:dyDescent="0.2">
      <c r="A20" s="28"/>
      <c r="B20" s="40"/>
      <c r="C20" s="76"/>
      <c r="D20" s="42"/>
      <c r="E20" s="42"/>
      <c r="F20" s="42"/>
      <c r="G20" s="30"/>
      <c r="H20" s="31"/>
      <c r="I20" s="33"/>
      <c r="J20" s="33"/>
      <c r="K20" s="69"/>
      <c r="L20" s="34"/>
      <c r="M20" s="38"/>
      <c r="N20" s="38"/>
      <c r="O20" s="39"/>
    </row>
    <row r="21" spans="1:15" ht="13.5" thickBot="1" x14ac:dyDescent="0.25">
      <c r="A21" s="35"/>
      <c r="B21" s="36"/>
      <c r="C21" s="77"/>
      <c r="D21" s="37">
        <f>SUM(D14:D20)</f>
        <v>71185</v>
      </c>
      <c r="E21" s="37">
        <f t="shared" ref="E21:J21" si="6">SUM(E14:E20)</f>
        <v>10029</v>
      </c>
      <c r="F21" s="37">
        <f t="shared" si="6"/>
        <v>0</v>
      </c>
      <c r="G21" s="37">
        <f t="shared" si="6"/>
        <v>81214</v>
      </c>
      <c r="H21" s="37">
        <f t="shared" si="6"/>
        <v>70145.17</v>
      </c>
      <c r="I21" s="37">
        <f>SUM(I14:I20)</f>
        <v>3497.7000000000003</v>
      </c>
      <c r="J21" s="37">
        <f t="shared" si="6"/>
        <v>0</v>
      </c>
      <c r="K21" s="37">
        <f>SUM(K14:K20)</f>
        <v>73642.87000000001</v>
      </c>
      <c r="L21" s="82">
        <f>SUM(L14:L20)</f>
        <v>7571.1299999999992</v>
      </c>
      <c r="M21" s="38">
        <f>D21-H21</f>
        <v>1039.8300000000017</v>
      </c>
      <c r="N21" s="38"/>
      <c r="O21" s="39"/>
    </row>
    <row r="22" spans="1:15" ht="13.5" thickTop="1" x14ac:dyDescent="0.2">
      <c r="A22" s="28"/>
      <c r="B22" s="40"/>
      <c r="C22" s="76"/>
      <c r="D22" s="42"/>
      <c r="E22" s="42"/>
      <c r="F22" s="42"/>
      <c r="G22" s="30"/>
      <c r="H22" s="31"/>
      <c r="I22" s="33"/>
      <c r="J22" s="33"/>
      <c r="K22" s="33"/>
      <c r="L22" s="34"/>
      <c r="M22" s="38"/>
      <c r="N22" s="38"/>
      <c r="O22" s="39"/>
    </row>
    <row r="23" spans="1:15" ht="13.5" x14ac:dyDescent="0.25">
      <c r="A23" s="88" t="s">
        <v>24</v>
      </c>
      <c r="B23" s="40">
        <v>0.1</v>
      </c>
      <c r="C23" s="60" t="s">
        <v>29</v>
      </c>
      <c r="D23" s="42">
        <v>165662</v>
      </c>
      <c r="E23" s="42">
        <v>0</v>
      </c>
      <c r="F23" s="42">
        <v>0</v>
      </c>
      <c r="G23" s="30">
        <f>D23+E23-F23</f>
        <v>165662</v>
      </c>
      <c r="H23" s="49">
        <v>165661</v>
      </c>
      <c r="I23" s="32">
        <v>0</v>
      </c>
      <c r="J23" s="33">
        <v>0</v>
      </c>
      <c r="K23" s="69">
        <f t="shared" ref="K23:K24" si="7">H23+I23-J23</f>
        <v>165661</v>
      </c>
      <c r="L23" s="34">
        <f>G23-K23</f>
        <v>1</v>
      </c>
      <c r="M23" s="38"/>
      <c r="N23" s="38"/>
      <c r="O23" s="39"/>
    </row>
    <row r="24" spans="1:15" x14ac:dyDescent="0.2">
      <c r="A24" s="28"/>
      <c r="B24" s="40">
        <v>0.1</v>
      </c>
      <c r="C24" s="60">
        <v>41278</v>
      </c>
      <c r="D24" s="42">
        <v>2342.8000000000002</v>
      </c>
      <c r="E24" s="42">
        <v>0</v>
      </c>
      <c r="F24" s="42">
        <v>0</v>
      </c>
      <c r="G24" s="30">
        <f t="shared" ref="G24" si="8">D24+E24-F24</f>
        <v>2342.8000000000002</v>
      </c>
      <c r="H24" s="31">
        <v>409.99</v>
      </c>
      <c r="I24" s="32">
        <f>G24*B24</f>
        <v>234.28000000000003</v>
      </c>
      <c r="J24" s="33">
        <v>0</v>
      </c>
      <c r="K24" s="69">
        <f t="shared" si="7"/>
        <v>644.27</v>
      </c>
      <c r="L24" s="34">
        <f t="shared" ref="L24" si="9">G24-K24</f>
        <v>1698.5300000000002</v>
      </c>
      <c r="M24" s="38"/>
      <c r="N24" s="38"/>
      <c r="O24" s="39"/>
    </row>
    <row r="25" spans="1:15" x14ac:dyDescent="0.2">
      <c r="A25" s="28"/>
      <c r="B25" s="40"/>
      <c r="C25" s="76"/>
      <c r="D25" s="42"/>
      <c r="E25" s="42"/>
      <c r="F25" s="42"/>
      <c r="G25" s="30"/>
      <c r="H25" s="31"/>
      <c r="I25" s="33"/>
      <c r="J25" s="33"/>
      <c r="K25" s="33"/>
      <c r="L25" s="34"/>
      <c r="M25" s="38"/>
      <c r="N25" s="38"/>
      <c r="O25" s="39"/>
    </row>
    <row r="26" spans="1:15" ht="13.5" thickBot="1" x14ac:dyDescent="0.25">
      <c r="A26" s="35"/>
      <c r="B26" s="36"/>
      <c r="C26" s="77"/>
      <c r="D26" s="37">
        <f t="shared" ref="D26:L26" si="10">SUM(D23:D25)</f>
        <v>168004.8</v>
      </c>
      <c r="E26" s="37">
        <f t="shared" si="10"/>
        <v>0</v>
      </c>
      <c r="F26" s="37">
        <f t="shared" si="10"/>
        <v>0</v>
      </c>
      <c r="G26" s="37">
        <f t="shared" si="10"/>
        <v>168004.8</v>
      </c>
      <c r="H26" s="37">
        <f t="shared" si="10"/>
        <v>166070.99</v>
      </c>
      <c r="I26" s="37">
        <f t="shared" si="10"/>
        <v>234.28000000000003</v>
      </c>
      <c r="J26" s="37">
        <f t="shared" si="10"/>
        <v>0</v>
      </c>
      <c r="K26" s="37">
        <f t="shared" si="10"/>
        <v>166305.26999999999</v>
      </c>
      <c r="L26" s="82">
        <f t="shared" si="10"/>
        <v>1699.5300000000002</v>
      </c>
      <c r="M26" s="38">
        <f>D26-H26</f>
        <v>1933.8099999999977</v>
      </c>
      <c r="N26" s="38"/>
      <c r="O26" s="39"/>
    </row>
    <row r="27" spans="1:15" ht="13.5" thickTop="1" x14ac:dyDescent="0.2">
      <c r="A27" s="28"/>
      <c r="B27" s="40"/>
      <c r="C27" s="76"/>
      <c r="D27" s="42"/>
      <c r="E27" s="42"/>
      <c r="F27" s="42"/>
      <c r="G27" s="30"/>
      <c r="H27" s="47"/>
      <c r="I27" s="33"/>
      <c r="J27" s="33"/>
      <c r="K27" s="33"/>
      <c r="L27" s="34"/>
      <c r="M27" s="38"/>
      <c r="N27" s="38"/>
      <c r="O27" s="39"/>
    </row>
    <row r="28" spans="1:15" ht="13.5" x14ac:dyDescent="0.25">
      <c r="A28" s="90" t="s">
        <v>30</v>
      </c>
      <c r="B28" s="66">
        <v>0.02</v>
      </c>
      <c r="C28" s="60" t="s">
        <v>29</v>
      </c>
      <c r="D28" s="67">
        <v>1350000</v>
      </c>
      <c r="E28" s="67">
        <v>0</v>
      </c>
      <c r="F28" s="67">
        <v>0</v>
      </c>
      <c r="G28" s="68">
        <f t="shared" ref="G28" si="11">D28+E28-F28</f>
        <v>1350000</v>
      </c>
      <c r="H28" s="69">
        <v>270000</v>
      </c>
      <c r="I28" s="32">
        <f>G28*B28</f>
        <v>27000</v>
      </c>
      <c r="J28" s="70">
        <v>0</v>
      </c>
      <c r="K28" s="69">
        <f>H28+I28-J28</f>
        <v>297000</v>
      </c>
      <c r="L28" s="71">
        <f t="shared" ref="L28" si="12">G28-K28</f>
        <v>1053000</v>
      </c>
      <c r="M28" s="38"/>
      <c r="N28" s="38"/>
      <c r="O28" s="39"/>
    </row>
    <row r="29" spans="1:15" x14ac:dyDescent="0.2">
      <c r="A29" s="28"/>
      <c r="B29" s="40"/>
      <c r="C29" s="76"/>
      <c r="D29" s="42"/>
      <c r="E29" s="42"/>
      <c r="F29" s="42"/>
      <c r="G29" s="29"/>
      <c r="H29" s="64"/>
      <c r="I29" s="33"/>
      <c r="J29" s="33"/>
      <c r="K29" s="61"/>
      <c r="L29" s="62"/>
      <c r="M29" s="38"/>
      <c r="N29" s="38"/>
      <c r="O29" s="39"/>
    </row>
    <row r="30" spans="1:15" ht="13.5" thickBot="1" x14ac:dyDescent="0.25">
      <c r="A30" s="35"/>
      <c r="B30" s="36"/>
      <c r="C30" s="77"/>
      <c r="D30" s="37">
        <f>SUM(D28:D29)</f>
        <v>1350000</v>
      </c>
      <c r="E30" s="37">
        <f t="shared" ref="E30:K30" si="13">SUM(E28:E29)</f>
        <v>0</v>
      </c>
      <c r="F30" s="37">
        <f t="shared" si="13"/>
        <v>0</v>
      </c>
      <c r="G30" s="37">
        <f t="shared" si="13"/>
        <v>1350000</v>
      </c>
      <c r="H30" s="37">
        <f t="shared" si="13"/>
        <v>270000</v>
      </c>
      <c r="I30" s="37">
        <f t="shared" si="13"/>
        <v>27000</v>
      </c>
      <c r="J30" s="37">
        <f t="shared" si="13"/>
        <v>0</v>
      </c>
      <c r="K30" s="37">
        <f t="shared" si="13"/>
        <v>297000</v>
      </c>
      <c r="L30" s="82">
        <f>SUM(L28:L29)</f>
        <v>1053000</v>
      </c>
      <c r="M30" s="38">
        <f>D30-H30</f>
        <v>1080000</v>
      </c>
      <c r="N30" s="38"/>
      <c r="O30" s="39"/>
    </row>
    <row r="31" spans="1:15" ht="13.5" thickTop="1" x14ac:dyDescent="0.2">
      <c r="A31" s="28"/>
      <c r="B31" s="40"/>
      <c r="C31" s="76"/>
      <c r="D31" s="42"/>
      <c r="E31" s="42"/>
      <c r="F31" s="42"/>
      <c r="G31" s="29"/>
      <c r="H31" s="32"/>
      <c r="I31" s="33"/>
      <c r="J31" s="33"/>
      <c r="K31" s="33"/>
      <c r="L31" s="34"/>
      <c r="M31" s="38"/>
      <c r="N31" s="38"/>
      <c r="O31" s="39"/>
    </row>
    <row r="32" spans="1:15" s="74" customFormat="1" ht="13.5" x14ac:dyDescent="0.25">
      <c r="A32" s="89" t="s">
        <v>25</v>
      </c>
      <c r="B32" s="66">
        <v>0.2</v>
      </c>
      <c r="C32" s="60" t="s">
        <v>29</v>
      </c>
      <c r="D32" s="67">
        <v>676470.1</v>
      </c>
      <c r="E32" s="67">
        <v>0</v>
      </c>
      <c r="F32" s="67">
        <v>0</v>
      </c>
      <c r="G32" s="68">
        <f>D32+E32-F32</f>
        <v>676470.1</v>
      </c>
      <c r="H32" s="69">
        <v>676468.1</v>
      </c>
      <c r="I32" s="32">
        <v>0</v>
      </c>
      <c r="J32" s="70">
        <v>0</v>
      </c>
      <c r="K32" s="69">
        <f>H32+I32-J32</f>
        <v>676468.1</v>
      </c>
      <c r="L32" s="71">
        <f>G32-K32</f>
        <v>2</v>
      </c>
      <c r="M32" s="72"/>
      <c r="N32" s="72"/>
      <c r="O32" s="73"/>
    </row>
    <row r="33" spans="1:15" s="74" customFormat="1" x14ac:dyDescent="0.2">
      <c r="A33" s="65"/>
      <c r="B33" s="66">
        <v>0.2</v>
      </c>
      <c r="C33" s="60">
        <v>41522</v>
      </c>
      <c r="D33" s="67">
        <v>257450</v>
      </c>
      <c r="E33" s="67">
        <v>0</v>
      </c>
      <c r="F33" s="67">
        <v>0</v>
      </c>
      <c r="G33" s="68">
        <f>D33+E33-F33</f>
        <v>257450</v>
      </c>
      <c r="H33" s="69">
        <v>85816.67</v>
      </c>
      <c r="I33" s="32">
        <f>G33*B33</f>
        <v>51490</v>
      </c>
      <c r="J33" s="70">
        <v>0</v>
      </c>
      <c r="K33" s="69">
        <f>H33+I33-J33</f>
        <v>137306.66999999998</v>
      </c>
      <c r="L33" s="71">
        <f>G33-K33</f>
        <v>120143.33000000002</v>
      </c>
      <c r="M33" s="72"/>
      <c r="N33" s="72"/>
      <c r="O33" s="73"/>
    </row>
    <row r="34" spans="1:15" s="74" customFormat="1" x14ac:dyDescent="0.2">
      <c r="A34" s="65"/>
      <c r="B34" s="66">
        <v>0.2</v>
      </c>
      <c r="C34" s="60" t="s">
        <v>40</v>
      </c>
      <c r="D34" s="67">
        <v>76316</v>
      </c>
      <c r="E34" s="67">
        <v>0</v>
      </c>
      <c r="F34" s="67">
        <v>0</v>
      </c>
      <c r="G34" s="68">
        <f>D34+E34-F34</f>
        <v>76316</v>
      </c>
      <c r="H34" s="69">
        <v>2543.87</v>
      </c>
      <c r="I34" s="32">
        <f>G34*B34</f>
        <v>15263.2</v>
      </c>
      <c r="J34" s="70">
        <v>0</v>
      </c>
      <c r="K34" s="69">
        <f>H34+I34-J34</f>
        <v>17807.07</v>
      </c>
      <c r="L34" s="71">
        <f>G34-K34</f>
        <v>58508.93</v>
      </c>
      <c r="M34" s="72"/>
      <c r="N34" s="72"/>
      <c r="O34" s="73"/>
    </row>
    <row r="35" spans="1:15" x14ac:dyDescent="0.2">
      <c r="A35" s="28" t="s">
        <v>53</v>
      </c>
      <c r="B35" s="40">
        <v>0.2</v>
      </c>
      <c r="C35" s="76" t="s">
        <v>48</v>
      </c>
      <c r="D35" s="42"/>
      <c r="E35" s="42">
        <v>114244.77</v>
      </c>
      <c r="F35" s="42"/>
      <c r="G35" s="68">
        <f>D35+E35-F35</f>
        <v>114244.77</v>
      </c>
      <c r="H35" s="64">
        <v>0</v>
      </c>
      <c r="I35" s="33">
        <f>G35*B35*1/12</f>
        <v>1904.0795000000001</v>
      </c>
      <c r="J35" s="33"/>
      <c r="K35" s="69">
        <f>H35+I35-J35</f>
        <v>1904.0795000000001</v>
      </c>
      <c r="L35" s="71">
        <f>G35-K35</f>
        <v>112340.6905</v>
      </c>
      <c r="M35" s="38"/>
      <c r="N35" s="38"/>
      <c r="O35" s="39"/>
    </row>
    <row r="36" spans="1:15" ht="13.5" thickBot="1" x14ac:dyDescent="0.25">
      <c r="A36" s="35"/>
      <c r="B36" s="36"/>
      <c r="C36" s="77"/>
      <c r="D36" s="37">
        <f>SUM(D32:D35)</f>
        <v>1010236.1</v>
      </c>
      <c r="E36" s="37">
        <f t="shared" ref="E36:K36" si="14">SUM(E32:E35)</f>
        <v>114244.77</v>
      </c>
      <c r="F36" s="37">
        <f t="shared" si="14"/>
        <v>0</v>
      </c>
      <c r="G36" s="37">
        <f t="shared" si="14"/>
        <v>1124480.8699999999</v>
      </c>
      <c r="H36" s="37">
        <f>SUM(H32:H35)</f>
        <v>764828.64</v>
      </c>
      <c r="I36" s="37">
        <f t="shared" si="14"/>
        <v>68657.279500000004</v>
      </c>
      <c r="J36" s="37">
        <f t="shared" si="14"/>
        <v>0</v>
      </c>
      <c r="K36" s="37">
        <f t="shared" si="14"/>
        <v>833485.91949999996</v>
      </c>
      <c r="L36" s="82">
        <f>SUM(L32:L35)</f>
        <v>290994.95050000004</v>
      </c>
      <c r="M36" s="38">
        <f>D36-H36</f>
        <v>245407.45999999996</v>
      </c>
      <c r="N36" s="38"/>
      <c r="O36" s="39"/>
    </row>
    <row r="37" spans="1:15" ht="13.5" thickTop="1" x14ac:dyDescent="0.2">
      <c r="A37" s="28"/>
      <c r="B37" s="40"/>
      <c r="C37" s="76"/>
      <c r="D37" s="42"/>
      <c r="E37" s="42"/>
      <c r="F37" s="42"/>
      <c r="G37" s="30"/>
      <c r="H37" s="31"/>
      <c r="I37" s="33"/>
      <c r="J37" s="33"/>
      <c r="K37" s="33"/>
      <c r="L37" s="34"/>
      <c r="M37" s="38"/>
      <c r="N37" s="38"/>
      <c r="O37" s="39"/>
    </row>
    <row r="38" spans="1:15" x14ac:dyDescent="0.2">
      <c r="A38" s="28" t="s">
        <v>26</v>
      </c>
      <c r="B38" s="40">
        <v>0.1</v>
      </c>
      <c r="C38" s="60" t="s">
        <v>31</v>
      </c>
      <c r="D38" s="42">
        <v>2398</v>
      </c>
      <c r="E38" s="42">
        <v>0</v>
      </c>
      <c r="F38" s="42">
        <v>0</v>
      </c>
      <c r="G38" s="29">
        <f>D38+E38-F38</f>
        <v>2398</v>
      </c>
      <c r="H38" s="32">
        <v>519.57000000000005</v>
      </c>
      <c r="I38" s="32">
        <f>G38*B38</f>
        <v>239.8</v>
      </c>
      <c r="J38" s="33">
        <v>0</v>
      </c>
      <c r="K38" s="69">
        <f>H38+I38-J38</f>
        <v>759.37000000000012</v>
      </c>
      <c r="L38" s="34">
        <f>G38-K38</f>
        <v>1638.6299999999999</v>
      </c>
      <c r="M38" s="38"/>
      <c r="N38" s="38"/>
      <c r="O38" s="39"/>
    </row>
    <row r="39" spans="1:15" x14ac:dyDescent="0.2">
      <c r="A39" s="28"/>
      <c r="B39" s="40"/>
      <c r="C39" s="76"/>
      <c r="D39" s="42"/>
      <c r="E39" s="42"/>
      <c r="F39" s="42"/>
      <c r="G39" s="30"/>
      <c r="H39" s="31"/>
      <c r="I39" s="33"/>
      <c r="J39" s="33"/>
      <c r="K39" s="33"/>
      <c r="L39" s="34"/>
      <c r="M39" s="38"/>
      <c r="N39" s="38"/>
      <c r="O39" s="39"/>
    </row>
    <row r="40" spans="1:15" ht="13.5" thickBot="1" x14ac:dyDescent="0.25">
      <c r="A40" s="35"/>
      <c r="B40" s="36"/>
      <c r="C40" s="77"/>
      <c r="D40" s="37">
        <f>SUM(D38:D39)</f>
        <v>2398</v>
      </c>
      <c r="E40" s="37">
        <f t="shared" ref="E40:K40" si="15">SUM(E38:E39)</f>
        <v>0</v>
      </c>
      <c r="F40" s="37">
        <f t="shared" si="15"/>
        <v>0</v>
      </c>
      <c r="G40" s="37">
        <f t="shared" si="15"/>
        <v>2398</v>
      </c>
      <c r="H40" s="37">
        <f t="shared" si="15"/>
        <v>519.57000000000005</v>
      </c>
      <c r="I40" s="37">
        <f t="shared" si="15"/>
        <v>239.8</v>
      </c>
      <c r="J40" s="37">
        <f t="shared" si="15"/>
        <v>0</v>
      </c>
      <c r="K40" s="37">
        <f t="shared" si="15"/>
        <v>759.37000000000012</v>
      </c>
      <c r="L40" s="82">
        <f>SUM(L38:L39)</f>
        <v>1638.6299999999999</v>
      </c>
      <c r="M40" s="38">
        <f>D40-H40</f>
        <v>1878.4299999999998</v>
      </c>
      <c r="N40" s="38"/>
      <c r="O40" s="39"/>
    </row>
    <row r="41" spans="1:15" ht="13.5" thickTop="1" x14ac:dyDescent="0.2">
      <c r="A41" s="28"/>
      <c r="B41" s="40"/>
      <c r="C41" s="76"/>
      <c r="D41" s="42"/>
      <c r="E41" s="42"/>
      <c r="F41" s="42"/>
      <c r="G41" s="30"/>
      <c r="H41" s="31"/>
      <c r="I41" s="33"/>
      <c r="J41" s="33"/>
      <c r="K41" s="33"/>
      <c r="L41" s="34"/>
      <c r="M41" s="38"/>
      <c r="N41" s="38"/>
      <c r="O41" s="39"/>
    </row>
    <row r="42" spans="1:15" ht="13.5" x14ac:dyDescent="0.25">
      <c r="A42" s="88" t="s">
        <v>32</v>
      </c>
      <c r="B42" s="40">
        <v>0.1</v>
      </c>
      <c r="C42" s="60"/>
      <c r="D42" s="42">
        <v>29533.8</v>
      </c>
      <c r="E42" s="42">
        <v>0</v>
      </c>
      <c r="F42" s="42">
        <v>0</v>
      </c>
      <c r="G42" s="29">
        <f>D42+E42-F42</f>
        <v>29533.8</v>
      </c>
      <c r="H42" s="32">
        <v>24008.52</v>
      </c>
      <c r="I42" s="32">
        <f>G42*B42</f>
        <v>2953.38</v>
      </c>
      <c r="J42" s="33">
        <v>0</v>
      </c>
      <c r="K42" s="69">
        <f>H42+I42-J42</f>
        <v>26961.9</v>
      </c>
      <c r="L42" s="34">
        <f>G42-K42</f>
        <v>2571.8999999999978</v>
      </c>
      <c r="M42" s="38"/>
      <c r="N42" s="38"/>
      <c r="O42" s="39"/>
    </row>
    <row r="43" spans="1:15" x14ac:dyDescent="0.2">
      <c r="A43" s="28" t="s">
        <v>56</v>
      </c>
      <c r="B43" s="40">
        <v>0.1</v>
      </c>
      <c r="C43" s="60" t="s">
        <v>49</v>
      </c>
      <c r="D43" s="42">
        <v>0</v>
      </c>
      <c r="E43" s="42">
        <v>1000</v>
      </c>
      <c r="F43" s="42"/>
      <c r="G43" s="30">
        <f t="shared" ref="G43:G44" si="16">D43+E43-F43</f>
        <v>1000</v>
      </c>
      <c r="H43" s="31">
        <v>0</v>
      </c>
      <c r="I43" s="33">
        <f>G43*B42*6/12</f>
        <v>50</v>
      </c>
      <c r="J43" s="33"/>
      <c r="K43" s="69">
        <f t="shared" ref="K43:K44" si="17">H43+I43-J43</f>
        <v>50</v>
      </c>
      <c r="L43" s="34">
        <f t="shared" ref="L43:L44" si="18">G43-K43</f>
        <v>950</v>
      </c>
      <c r="M43" s="38"/>
      <c r="N43" s="38"/>
      <c r="O43" s="39"/>
    </row>
    <row r="44" spans="1:15" x14ac:dyDescent="0.2">
      <c r="A44" s="28" t="s">
        <v>55</v>
      </c>
      <c r="B44" s="40">
        <v>0.1</v>
      </c>
      <c r="C44" s="60" t="s">
        <v>50</v>
      </c>
      <c r="D44" s="42">
        <v>0</v>
      </c>
      <c r="E44" s="42">
        <v>8300</v>
      </c>
      <c r="F44" s="42"/>
      <c r="G44" s="30">
        <f t="shared" si="16"/>
        <v>8300</v>
      </c>
      <c r="H44" s="31">
        <v>0</v>
      </c>
      <c r="I44" s="33">
        <f>G44*B42*2/12</f>
        <v>138.33333333333334</v>
      </c>
      <c r="J44" s="33"/>
      <c r="K44" s="69">
        <f t="shared" si="17"/>
        <v>138.33333333333334</v>
      </c>
      <c r="L44" s="34">
        <f t="shared" si="18"/>
        <v>8161.666666666667</v>
      </c>
      <c r="M44" s="38"/>
      <c r="N44" s="38"/>
      <c r="O44" s="39"/>
    </row>
    <row r="45" spans="1:15" x14ac:dyDescent="0.2">
      <c r="A45" s="28"/>
      <c r="B45" s="40"/>
      <c r="C45" s="76"/>
      <c r="D45" s="42"/>
      <c r="E45" s="42"/>
      <c r="F45" s="42"/>
      <c r="G45" s="30"/>
      <c r="H45" s="31"/>
      <c r="I45" s="33"/>
      <c r="J45" s="33"/>
      <c r="K45" s="33"/>
      <c r="L45" s="34"/>
      <c r="M45" s="38"/>
      <c r="N45" s="38"/>
      <c r="O45" s="39"/>
    </row>
    <row r="46" spans="1:15" ht="13.5" thickBot="1" x14ac:dyDescent="0.25">
      <c r="A46" s="35"/>
      <c r="B46" s="36"/>
      <c r="C46" s="77"/>
      <c r="D46" s="37">
        <f>SUM(D42:D45)</f>
        <v>29533.8</v>
      </c>
      <c r="E46" s="37">
        <f t="shared" ref="E46:K46" si="19">SUM(E42:E45)</f>
        <v>9300</v>
      </c>
      <c r="F46" s="37">
        <f t="shared" si="19"/>
        <v>0</v>
      </c>
      <c r="G46" s="37">
        <f t="shared" si="19"/>
        <v>38833.800000000003</v>
      </c>
      <c r="H46" s="37">
        <f t="shared" si="19"/>
        <v>24008.52</v>
      </c>
      <c r="I46" s="37">
        <f t="shared" si="19"/>
        <v>3141.7133333333336</v>
      </c>
      <c r="J46" s="37">
        <f t="shared" si="19"/>
        <v>0</v>
      </c>
      <c r="K46" s="37">
        <f t="shared" si="19"/>
        <v>27150.233333333334</v>
      </c>
      <c r="L46" s="82">
        <f>SUM(L42:L45)</f>
        <v>11683.566666666666</v>
      </c>
      <c r="M46" s="38">
        <f>D46-H46</f>
        <v>5525.2799999999988</v>
      </c>
      <c r="N46" s="38"/>
      <c r="O46" s="39"/>
    </row>
    <row r="47" spans="1:15" ht="13.5" thickTop="1" x14ac:dyDescent="0.2">
      <c r="A47" s="28"/>
      <c r="B47" s="40"/>
      <c r="C47" s="76"/>
      <c r="D47" s="42"/>
      <c r="E47" s="42"/>
      <c r="F47" s="42"/>
      <c r="G47" s="84"/>
      <c r="H47" s="31"/>
      <c r="I47" s="33"/>
      <c r="J47" s="33"/>
      <c r="K47" s="33"/>
      <c r="L47" s="34"/>
      <c r="M47" s="38"/>
      <c r="N47" s="38"/>
      <c r="O47" s="39"/>
    </row>
    <row r="48" spans="1:15" ht="13.5" x14ac:dyDescent="0.25">
      <c r="A48" s="88" t="s">
        <v>21</v>
      </c>
      <c r="B48" s="40">
        <v>0.1</v>
      </c>
      <c r="C48" s="60" t="s">
        <v>29</v>
      </c>
      <c r="D48" s="42">
        <v>121263.09</v>
      </c>
      <c r="E48" s="42">
        <v>0</v>
      </c>
      <c r="F48" s="42">
        <v>0</v>
      </c>
      <c r="G48" s="29">
        <f>D48+E48-F48</f>
        <v>121263.09</v>
      </c>
      <c r="H48" s="32">
        <v>121262.09</v>
      </c>
      <c r="I48" s="32">
        <v>0</v>
      </c>
      <c r="J48" s="33">
        <v>0</v>
      </c>
      <c r="K48" s="69">
        <f t="shared" ref="K48:K51" si="20">H48+I48-J48</f>
        <v>121262.09</v>
      </c>
      <c r="L48" s="34">
        <f>G48-K48</f>
        <v>1</v>
      </c>
      <c r="M48" s="38"/>
      <c r="N48" s="38"/>
      <c r="O48" s="39"/>
    </row>
    <row r="49" spans="1:16" x14ac:dyDescent="0.2">
      <c r="A49" s="85"/>
      <c r="B49" s="40">
        <v>0.1</v>
      </c>
      <c r="C49" s="81" t="s">
        <v>33</v>
      </c>
      <c r="D49" s="80">
        <v>1400</v>
      </c>
      <c r="E49" s="42">
        <v>0</v>
      </c>
      <c r="F49" s="42">
        <v>0</v>
      </c>
      <c r="G49" s="30">
        <f t="shared" ref="G49:G53" si="21">D49+E49-F49</f>
        <v>1400</v>
      </c>
      <c r="H49" s="31">
        <v>688</v>
      </c>
      <c r="I49" s="32">
        <f>G49*B49</f>
        <v>140</v>
      </c>
      <c r="J49" s="33">
        <v>0</v>
      </c>
      <c r="K49" s="69">
        <f t="shared" si="20"/>
        <v>828</v>
      </c>
      <c r="L49" s="34">
        <f t="shared" ref="L49:L51" si="22">G49-K49</f>
        <v>572</v>
      </c>
      <c r="M49" s="38"/>
      <c r="N49" s="38"/>
      <c r="O49" s="39"/>
    </row>
    <row r="50" spans="1:16" x14ac:dyDescent="0.2">
      <c r="A50" s="85"/>
      <c r="B50" s="40">
        <v>0.1</v>
      </c>
      <c r="C50" s="81" t="s">
        <v>34</v>
      </c>
      <c r="D50" s="80">
        <v>760</v>
      </c>
      <c r="E50" s="42">
        <v>0</v>
      </c>
      <c r="F50" s="42">
        <v>0</v>
      </c>
      <c r="G50" s="30">
        <f t="shared" si="21"/>
        <v>760</v>
      </c>
      <c r="H50" s="31">
        <v>329</v>
      </c>
      <c r="I50" s="32">
        <f>G50*B50</f>
        <v>76</v>
      </c>
      <c r="J50" s="33">
        <v>0</v>
      </c>
      <c r="K50" s="69">
        <f t="shared" si="20"/>
        <v>405</v>
      </c>
      <c r="L50" s="34">
        <f t="shared" si="22"/>
        <v>355</v>
      </c>
      <c r="M50" s="38"/>
      <c r="N50" s="38"/>
      <c r="O50" s="39"/>
    </row>
    <row r="51" spans="1:16" x14ac:dyDescent="0.2">
      <c r="A51" s="85"/>
      <c r="B51" s="40">
        <v>0.1</v>
      </c>
      <c r="C51" s="81" t="s">
        <v>35</v>
      </c>
      <c r="D51" s="80">
        <v>4390</v>
      </c>
      <c r="E51" s="42">
        <v>0</v>
      </c>
      <c r="F51" s="42">
        <v>0</v>
      </c>
      <c r="G51" s="30">
        <f t="shared" si="21"/>
        <v>4390</v>
      </c>
      <c r="H51" s="31">
        <v>1756</v>
      </c>
      <c r="I51" s="32">
        <f>G51*B51</f>
        <v>439</v>
      </c>
      <c r="J51" s="33">
        <v>0</v>
      </c>
      <c r="K51" s="69">
        <f t="shared" si="20"/>
        <v>2195</v>
      </c>
      <c r="L51" s="34">
        <f t="shared" si="22"/>
        <v>2195</v>
      </c>
      <c r="M51" s="38"/>
      <c r="N51" s="38"/>
      <c r="O51" s="39"/>
    </row>
    <row r="52" spans="1:16" x14ac:dyDescent="0.2">
      <c r="A52" s="85"/>
      <c r="B52" s="40">
        <v>0.1</v>
      </c>
      <c r="C52" s="81">
        <v>41860</v>
      </c>
      <c r="D52" s="80">
        <v>1799</v>
      </c>
      <c r="E52" s="42">
        <v>0</v>
      </c>
      <c r="F52" s="42">
        <v>0</v>
      </c>
      <c r="G52" s="30">
        <f t="shared" si="21"/>
        <v>1799</v>
      </c>
      <c r="H52" s="31">
        <v>59.97</v>
      </c>
      <c r="I52" s="32">
        <f>G52*B52*4/12</f>
        <v>59.966666666666669</v>
      </c>
      <c r="J52" s="33">
        <v>0</v>
      </c>
      <c r="K52" s="70">
        <f>H52+I52-J52</f>
        <v>119.93666666666667</v>
      </c>
      <c r="L52" s="34">
        <f>G52-K52</f>
        <v>1679.0633333333333</v>
      </c>
      <c r="M52" s="38"/>
      <c r="N52" s="38"/>
      <c r="O52" s="39"/>
    </row>
    <row r="53" spans="1:16" x14ac:dyDescent="0.2">
      <c r="A53" s="91" t="s">
        <v>57</v>
      </c>
      <c r="B53" s="40">
        <v>0.1</v>
      </c>
      <c r="C53" s="76" t="s">
        <v>47</v>
      </c>
      <c r="D53" s="42">
        <v>0</v>
      </c>
      <c r="E53" s="42">
        <v>2438.6799999999998</v>
      </c>
      <c r="F53" s="42"/>
      <c r="G53" s="30">
        <f t="shared" si="21"/>
        <v>2438.6799999999998</v>
      </c>
      <c r="H53" s="31">
        <v>0</v>
      </c>
      <c r="I53" s="33">
        <f>G53*B53*5/12</f>
        <v>101.61166666666666</v>
      </c>
      <c r="J53" s="33"/>
      <c r="K53" s="70">
        <f>H53+I53-J53</f>
        <v>101.61166666666666</v>
      </c>
      <c r="L53" s="34">
        <f>G53-K53</f>
        <v>2337.0683333333332</v>
      </c>
      <c r="M53" s="38"/>
      <c r="N53" s="38"/>
      <c r="O53" s="39"/>
    </row>
    <row r="54" spans="1:16" ht="13.5" thickBot="1" x14ac:dyDescent="0.25">
      <c r="A54" s="35"/>
      <c r="B54" s="36"/>
      <c r="C54" s="77"/>
      <c r="D54" s="37">
        <f>SUM(D48:D53)</f>
        <v>129612.09</v>
      </c>
      <c r="E54" s="37">
        <f t="shared" ref="E54:K54" si="23">SUM(E48:E53)</f>
        <v>2438.6799999999998</v>
      </c>
      <c r="F54" s="37">
        <f t="shared" si="23"/>
        <v>0</v>
      </c>
      <c r="G54" s="37">
        <f t="shared" si="23"/>
        <v>132050.76999999999</v>
      </c>
      <c r="H54" s="37">
        <f t="shared" si="23"/>
        <v>124095.06</v>
      </c>
      <c r="I54" s="37">
        <f t="shared" si="23"/>
        <v>816.57833333333338</v>
      </c>
      <c r="J54" s="37">
        <f t="shared" si="23"/>
        <v>0</v>
      </c>
      <c r="K54" s="37">
        <f t="shared" si="23"/>
        <v>124911.63833333332</v>
      </c>
      <c r="L54" s="82">
        <f>SUM(L48:L53)</f>
        <v>7139.1316666666662</v>
      </c>
      <c r="M54" s="38">
        <f>D54-H54</f>
        <v>5517.0299999999988</v>
      </c>
      <c r="N54" s="38"/>
      <c r="O54" s="39"/>
    </row>
    <row r="55" spans="1:16" ht="13.5" thickTop="1" x14ac:dyDescent="0.2">
      <c r="A55" s="46"/>
      <c r="B55" s="40"/>
      <c r="C55" s="60"/>
      <c r="D55" s="42"/>
      <c r="E55" s="42"/>
      <c r="F55" s="42"/>
      <c r="G55" s="30"/>
      <c r="H55" s="31"/>
      <c r="I55" s="33"/>
      <c r="J55" s="33"/>
      <c r="K55" s="33"/>
      <c r="L55" s="34"/>
      <c r="M55" s="38"/>
      <c r="N55" s="48"/>
      <c r="O55" s="39"/>
    </row>
    <row r="56" spans="1:16" x14ac:dyDescent="0.2">
      <c r="A56" s="28" t="s">
        <v>22</v>
      </c>
      <c r="B56" s="40">
        <v>0.1</v>
      </c>
      <c r="C56" s="60" t="s">
        <v>29</v>
      </c>
      <c r="D56" s="42">
        <v>524613</v>
      </c>
      <c r="E56" s="42">
        <v>0</v>
      </c>
      <c r="F56" s="46">
        <v>0</v>
      </c>
      <c r="G56" s="30">
        <f>D56+E56-F56</f>
        <v>524613</v>
      </c>
      <c r="H56" s="49">
        <v>494396.2</v>
      </c>
      <c r="I56" s="32">
        <v>30215.8</v>
      </c>
      <c r="J56" s="33">
        <v>0</v>
      </c>
      <c r="K56" s="69">
        <f t="shared" ref="K56:K57" si="24">H56+I56-J56</f>
        <v>524612</v>
      </c>
      <c r="L56" s="34">
        <f>G56-K56</f>
        <v>1</v>
      </c>
      <c r="P56" s="3">
        <v>4347</v>
      </c>
    </row>
    <row r="57" spans="1:16" x14ac:dyDescent="0.2">
      <c r="A57" s="28"/>
      <c r="B57" s="40">
        <v>0.1</v>
      </c>
      <c r="C57" s="60">
        <v>40483</v>
      </c>
      <c r="D57" s="42">
        <v>17000</v>
      </c>
      <c r="E57" s="42">
        <v>0</v>
      </c>
      <c r="F57" s="46">
        <v>0</v>
      </c>
      <c r="G57" s="30">
        <f>D57+E57-F57</f>
        <v>17000</v>
      </c>
      <c r="H57" s="49">
        <v>8500</v>
      </c>
      <c r="I57" s="32">
        <f>G57*B57</f>
        <v>1700</v>
      </c>
      <c r="J57" s="33">
        <v>0</v>
      </c>
      <c r="K57" s="69">
        <f t="shared" si="24"/>
        <v>10200</v>
      </c>
      <c r="L57" s="34">
        <f>G57-K57</f>
        <v>6800</v>
      </c>
    </row>
    <row r="58" spans="1:16" x14ac:dyDescent="0.2">
      <c r="A58" s="50"/>
      <c r="B58" s="40"/>
      <c r="C58" s="63"/>
      <c r="D58" s="42"/>
      <c r="E58" s="42"/>
      <c r="F58" s="46"/>
      <c r="G58" s="46"/>
      <c r="H58" s="51"/>
      <c r="I58" s="33"/>
      <c r="J58" s="33"/>
      <c r="K58" s="32"/>
      <c r="L58" s="32"/>
    </row>
    <row r="59" spans="1:16" ht="13.5" thickBot="1" x14ac:dyDescent="0.25">
      <c r="A59" s="52"/>
      <c r="B59" s="53"/>
      <c r="C59" s="79"/>
      <c r="D59" s="37">
        <f>SUM(D56:D58)</f>
        <v>541613</v>
      </c>
      <c r="E59" s="37">
        <f t="shared" ref="E59:K59" si="25">SUM(E56:E58)</f>
        <v>0</v>
      </c>
      <c r="F59" s="37">
        <f t="shared" si="25"/>
        <v>0</v>
      </c>
      <c r="G59" s="37">
        <f t="shared" si="25"/>
        <v>541613</v>
      </c>
      <c r="H59" s="37">
        <f t="shared" si="25"/>
        <v>502896.2</v>
      </c>
      <c r="I59" s="37">
        <f t="shared" si="25"/>
        <v>31915.8</v>
      </c>
      <c r="J59" s="37">
        <f t="shared" si="25"/>
        <v>0</v>
      </c>
      <c r="K59" s="37">
        <f t="shared" si="25"/>
        <v>534812</v>
      </c>
      <c r="L59" s="82">
        <f>SUM(L56:L58)</f>
        <v>6801</v>
      </c>
      <c r="M59" s="39">
        <f>D59-H59</f>
        <v>38716.799999999988</v>
      </c>
    </row>
    <row r="60" spans="1:16" ht="13.5" thickTop="1" x14ac:dyDescent="0.2">
      <c r="A60" s="50"/>
      <c r="B60" s="40"/>
      <c r="C60" s="78"/>
      <c r="D60" s="42"/>
      <c r="E60" s="42"/>
      <c r="F60" s="42"/>
      <c r="G60" s="83"/>
      <c r="H60" s="31"/>
      <c r="I60" s="33"/>
      <c r="J60" s="33"/>
      <c r="K60" s="33"/>
      <c r="L60" s="34"/>
    </row>
    <row r="61" spans="1:16" x14ac:dyDescent="0.2">
      <c r="A61" s="28" t="s">
        <v>36</v>
      </c>
      <c r="B61" s="40">
        <v>0.1</v>
      </c>
      <c r="C61" s="60" t="s">
        <v>29</v>
      </c>
      <c r="D61" s="42">
        <v>790</v>
      </c>
      <c r="E61" s="42">
        <v>0</v>
      </c>
      <c r="F61" s="46">
        <v>0</v>
      </c>
      <c r="G61" s="30">
        <f>D61+E61-F61</f>
        <v>790</v>
      </c>
      <c r="H61" s="49">
        <v>632</v>
      </c>
      <c r="I61" s="32">
        <f>G61*B61</f>
        <v>79</v>
      </c>
      <c r="J61" s="33">
        <v>0</v>
      </c>
      <c r="K61" s="69">
        <f>H61+I61-J61</f>
        <v>711</v>
      </c>
      <c r="L61" s="34">
        <f>G61-K61</f>
        <v>79</v>
      </c>
    </row>
    <row r="62" spans="1:16" x14ac:dyDescent="0.2">
      <c r="A62" s="50"/>
      <c r="B62" s="40"/>
      <c r="D62" s="42"/>
      <c r="E62" s="42"/>
      <c r="F62" s="46"/>
      <c r="G62" s="46"/>
      <c r="H62" s="51"/>
      <c r="I62" s="33"/>
      <c r="J62" s="33"/>
      <c r="K62" s="32"/>
      <c r="L62" s="32"/>
    </row>
    <row r="63" spans="1:16" ht="13.5" thickBot="1" x14ac:dyDescent="0.25">
      <c r="A63" s="52"/>
      <c r="B63" s="53"/>
      <c r="C63" s="54"/>
      <c r="D63" s="37">
        <f>SUM(D61:D62)</f>
        <v>790</v>
      </c>
      <c r="E63" s="37">
        <f t="shared" ref="E63:K63" si="26">SUM(E61:E62)</f>
        <v>0</v>
      </c>
      <c r="F63" s="37">
        <f t="shared" si="26"/>
        <v>0</v>
      </c>
      <c r="G63" s="37">
        <f t="shared" si="26"/>
        <v>790</v>
      </c>
      <c r="H63" s="37">
        <f t="shared" si="26"/>
        <v>632</v>
      </c>
      <c r="I63" s="37">
        <f t="shared" si="26"/>
        <v>79</v>
      </c>
      <c r="J63" s="37">
        <f t="shared" si="26"/>
        <v>0</v>
      </c>
      <c r="K63" s="37">
        <f t="shared" si="26"/>
        <v>711</v>
      </c>
      <c r="L63" s="82">
        <f>SUM(L61:L62)</f>
        <v>79</v>
      </c>
      <c r="M63" s="39">
        <f>D63-H63</f>
        <v>158</v>
      </c>
    </row>
    <row r="64" spans="1:16" s="45" customFormat="1" ht="13.5" thickTop="1" x14ac:dyDescent="0.2">
      <c r="A64" s="50"/>
      <c r="B64" s="40"/>
      <c r="C64" s="78"/>
      <c r="D64" s="42"/>
      <c r="E64" s="42"/>
      <c r="F64" s="42"/>
      <c r="G64" s="83"/>
      <c r="H64" s="31"/>
      <c r="I64" s="33"/>
      <c r="J64" s="33"/>
      <c r="K64" s="33"/>
      <c r="L64" s="34"/>
    </row>
    <row r="65" spans="1:16" x14ac:dyDescent="0.2">
      <c r="A65" s="28" t="s">
        <v>37</v>
      </c>
      <c r="B65" s="40">
        <v>0.1</v>
      </c>
      <c r="C65" s="60" t="s">
        <v>29</v>
      </c>
      <c r="D65" s="42">
        <v>14700</v>
      </c>
      <c r="E65" s="42">
        <v>0</v>
      </c>
      <c r="F65" s="46">
        <v>0</v>
      </c>
      <c r="G65" s="30">
        <f>D65+E65-F65</f>
        <v>14700</v>
      </c>
      <c r="H65" s="49">
        <v>14699</v>
      </c>
      <c r="I65" s="32">
        <v>0</v>
      </c>
      <c r="J65" s="33">
        <v>0</v>
      </c>
      <c r="K65" s="69">
        <f>H65+I65-J65</f>
        <v>14699</v>
      </c>
      <c r="L65" s="34">
        <f>G65-K65</f>
        <v>1</v>
      </c>
      <c r="P65" s="3">
        <v>4347</v>
      </c>
    </row>
    <row r="66" spans="1:16" x14ac:dyDescent="0.2">
      <c r="A66" s="50"/>
      <c r="B66" s="40"/>
      <c r="D66" s="42"/>
      <c r="E66" s="42"/>
      <c r="F66" s="46"/>
      <c r="G66" s="46"/>
      <c r="H66" s="51"/>
      <c r="I66" s="33"/>
      <c r="J66" s="33"/>
      <c r="K66" s="32"/>
      <c r="L66" s="32"/>
    </row>
    <row r="67" spans="1:16" ht="13.5" thickBot="1" x14ac:dyDescent="0.25">
      <c r="A67" s="52"/>
      <c r="B67" s="53"/>
      <c r="C67" s="54"/>
      <c r="D67" s="37">
        <f>SUM(D65:D66)</f>
        <v>14700</v>
      </c>
      <c r="E67" s="37">
        <f t="shared" ref="E67:K67" si="27">SUM(E65:E66)</f>
        <v>0</v>
      </c>
      <c r="F67" s="37">
        <f t="shared" si="27"/>
        <v>0</v>
      </c>
      <c r="G67" s="37">
        <f t="shared" si="27"/>
        <v>14700</v>
      </c>
      <c r="H67" s="37">
        <f t="shared" si="27"/>
        <v>14699</v>
      </c>
      <c r="I67" s="37">
        <f t="shared" si="27"/>
        <v>0</v>
      </c>
      <c r="J67" s="37">
        <f t="shared" si="27"/>
        <v>0</v>
      </c>
      <c r="K67" s="37">
        <f t="shared" si="27"/>
        <v>14699</v>
      </c>
      <c r="L67" s="82">
        <f>SUM(L65:L66)</f>
        <v>1</v>
      </c>
      <c r="M67" s="39">
        <f>D67-H67</f>
        <v>1</v>
      </c>
    </row>
    <row r="68" spans="1:16" ht="13.5" thickTop="1" x14ac:dyDescent="0.2">
      <c r="A68" s="55"/>
      <c r="B68" s="56"/>
      <c r="C68" s="41"/>
      <c r="D68" s="57"/>
      <c r="E68" s="57"/>
      <c r="F68" s="57"/>
      <c r="G68" s="57"/>
      <c r="H68" s="57"/>
      <c r="I68" s="57"/>
      <c r="J68" s="57"/>
      <c r="K68" s="57"/>
      <c r="L68" s="57"/>
      <c r="O68" s="39"/>
    </row>
    <row r="69" spans="1:16" ht="13.5" thickBot="1" x14ac:dyDescent="0.25">
      <c r="A69" s="8" t="s">
        <v>23</v>
      </c>
      <c r="C69" s="58"/>
      <c r="D69" s="59">
        <f t="shared" ref="D69:L69" si="28">SUM(D12+D21+D26+D30+D36+D40+D46+D54+D59+D63+D67)</f>
        <v>3360512.7899999996</v>
      </c>
      <c r="E69" s="59">
        <f t="shared" si="28"/>
        <v>142872.45000000001</v>
      </c>
      <c r="F69" s="59">
        <f t="shared" si="28"/>
        <v>0</v>
      </c>
      <c r="G69" s="59">
        <f t="shared" si="28"/>
        <v>3503385.2399999998</v>
      </c>
      <c r="H69" s="59">
        <f t="shared" si="28"/>
        <v>1977801.07</v>
      </c>
      <c r="I69" s="59">
        <f t="shared" si="28"/>
        <v>136136.98449999999</v>
      </c>
      <c r="J69" s="59">
        <f t="shared" si="28"/>
        <v>0</v>
      </c>
      <c r="K69" s="59">
        <f t="shared" si="28"/>
        <v>2113938.0545000006</v>
      </c>
      <c r="L69" s="59">
        <f t="shared" si="28"/>
        <v>1389447.1854999999</v>
      </c>
      <c r="M69" s="39">
        <f>SUM(M9:M67)</f>
        <v>1382711.72</v>
      </c>
    </row>
    <row r="70" spans="1:16" ht="13.5" thickTop="1" x14ac:dyDescent="0.2">
      <c r="K70" s="38"/>
    </row>
    <row r="71" spans="1:16" x14ac:dyDescent="0.2">
      <c r="E71" s="38"/>
      <c r="H71" s="39"/>
      <c r="I71" s="38"/>
      <c r="L71" s="38"/>
    </row>
    <row r="72" spans="1:16" x14ac:dyDescent="0.2">
      <c r="E72" s="39"/>
      <c r="H72" s="38"/>
      <c r="I72" s="39"/>
      <c r="L72" s="39"/>
    </row>
    <row r="73" spans="1:16" x14ac:dyDescent="0.2">
      <c r="H73" s="39"/>
      <c r="I73" s="39"/>
      <c r="L73" s="39"/>
    </row>
    <row r="75" spans="1:16" x14ac:dyDescent="0.2">
      <c r="F75" s="39"/>
    </row>
  </sheetData>
  <mergeCells count="2">
    <mergeCell ref="D6:G6"/>
    <mergeCell ref="H6:K6"/>
  </mergeCells>
  <pageMargins left="0.56000000000000005" right="0.45" top="0.56000000000000005" bottom="0.43" header="0.31496062992126" footer="0.31496062992126"/>
  <pageSetup paperSize="9" scale="90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Salihin &amp; Associates</dc:creator>
  <cp:lastModifiedBy>Account</cp:lastModifiedBy>
  <cp:lastPrinted>2016-05-26T07:26:33Z</cp:lastPrinted>
  <dcterms:created xsi:type="dcterms:W3CDTF">2012-10-24T07:24:03Z</dcterms:created>
  <dcterms:modified xsi:type="dcterms:W3CDTF">2016-05-26T07:39:26Z</dcterms:modified>
</cp:coreProperties>
</file>