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60" windowWidth="20730" windowHeight="11700" activeTab="2"/>
  </bookViews>
  <sheets>
    <sheet name="Home" sheetId="5" r:id="rId1"/>
    <sheet name="Projects" sheetId="1" r:id="rId2"/>
    <sheet name="Tasks" sheetId="4" r:id="rId3"/>
    <sheet name="Project_Schedule" sheetId="6" r:id="rId4"/>
    <sheet name="Resource_Schedule" sheetId="8" r:id="rId5"/>
    <sheet name="Summary_Report" sheetId="9" r:id="rId6"/>
    <sheet name="LookUp" sheetId="7" state="hidden" r:id="rId7"/>
  </sheets>
  <definedNames>
    <definedName name="Holidays">Projects!$P$18:$P$27</definedName>
    <definedName name="Predecessor_lov">OFFSET(LookUp!$A$2,0,0,MATCH("",LookUp!$A$2:$A$151,0)-1,1)</definedName>
    <definedName name="_xlnm.Print_Area" localSheetId="3">Project_Schedule!$A$1:$BX$159</definedName>
    <definedName name="_xlnm.Print_Area" localSheetId="4">Resource_Schedule!$A$1:$BL$40</definedName>
    <definedName name="_xlnm.Print_Area" localSheetId="5">Summary_Report!$A$1:$T$53</definedName>
    <definedName name="Proj_name_for_Chart">OFFSET(LookUp!$N$3,0,0,MATCH("",LookUp!$O$3:$O$27,0)-1,1)</definedName>
    <definedName name="Project_Name_List">Tbl_Project_List[Project Name]</definedName>
    <definedName name="ProjectCompletionDates_for_Chart">OFFSET(LookUp!$O$3,0,0,MATCH("",LookUp!$O$3:$O$27,0)-1,1)</definedName>
    <definedName name="Res_Name_For_Chart">OFFSET(Summary_Report!$N$27,0,2,MATCH("",Summary_Report!$N$27:$N$41,0)-1,1)</definedName>
    <definedName name="Resource_Name_List">Tbl_Resource_List[Resource Name]</definedName>
    <definedName name="StartDate">Projects!$P$7</definedName>
  </definedNames>
  <calcPr calcId="145621"/>
</workbook>
</file>

<file path=xl/calcChain.xml><?xml version="1.0" encoding="utf-8"?>
<calcChain xmlns="http://schemas.openxmlformats.org/spreadsheetml/2006/main">
  <c r="K26" i="1" l="1"/>
  <c r="I9" i="4"/>
  <c r="O5" i="9" l="1"/>
  <c r="R5" i="9"/>
  <c r="G7" i="9" l="1"/>
  <c r="C7" i="9"/>
  <c r="A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0" i="6" l="1"/>
  <c r="K34" i="1" a="1"/>
  <c r="K34" i="1" s="1"/>
  <c r="I10" i="4" a="1"/>
  <c r="I10" i="4" s="1"/>
  <c r="I14" i="4" a="1"/>
  <c r="I14" i="4" s="1"/>
  <c r="I13" i="4"/>
  <c r="I11" i="4" a="1"/>
  <c r="I11" i="4" s="1"/>
  <c r="A11" i="6" l="1"/>
  <c r="K31" i="1"/>
  <c r="K33" i="1"/>
  <c r="K30" i="1"/>
  <c r="K32" i="1"/>
  <c r="A12" i="6" l="1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2" i="7"/>
  <c r="A13" i="6" l="1"/>
  <c r="I12" i="4"/>
  <c r="B27" i="9"/>
  <c r="N27" i="9"/>
  <c r="B28" i="9"/>
  <c r="N28" i="9"/>
  <c r="B29" i="9"/>
  <c r="N29" i="9"/>
  <c r="B30" i="9"/>
  <c r="N30" i="9"/>
  <c r="B31" i="9"/>
  <c r="N31" i="9"/>
  <c r="B32" i="9"/>
  <c r="N32" i="9"/>
  <c r="B33" i="9"/>
  <c r="N33" i="9"/>
  <c r="B34" i="9"/>
  <c r="N34" i="9"/>
  <c r="B35" i="9"/>
  <c r="N35" i="9"/>
  <c r="O35" i="9" l="1"/>
  <c r="Q35" i="9"/>
  <c r="P35" i="9"/>
  <c r="L35" i="9"/>
  <c r="C35" i="9"/>
  <c r="J35" i="9"/>
  <c r="I35" i="9"/>
  <c r="G35" i="9" a="1"/>
  <c r="G35" i="9" s="1"/>
  <c r="F35" i="9" a="1"/>
  <c r="F35" i="9" s="1"/>
  <c r="J33" i="9"/>
  <c r="I33" i="9"/>
  <c r="G33" i="9" a="1"/>
  <c r="G33" i="9" s="1"/>
  <c r="F33" i="9" a="1"/>
  <c r="F33" i="9" s="1"/>
  <c r="C33" i="9"/>
  <c r="C31" i="9"/>
  <c r="I31" i="9"/>
  <c r="I29" i="9"/>
  <c r="C29" i="9"/>
  <c r="C27" i="9"/>
  <c r="I27" i="9"/>
  <c r="P34" i="9"/>
  <c r="Q34" i="9"/>
  <c r="O34" i="9"/>
  <c r="J34" i="9"/>
  <c r="I34" i="9"/>
  <c r="G34" i="9" a="1"/>
  <c r="G34" i="9" s="1"/>
  <c r="F34" i="9" a="1"/>
  <c r="F34" i="9" s="1"/>
  <c r="C34" i="9"/>
  <c r="I32" i="9"/>
  <c r="C32" i="9"/>
  <c r="C30" i="9"/>
  <c r="I30" i="9"/>
  <c r="C28" i="9"/>
  <c r="I28" i="9"/>
  <c r="A14" i="6"/>
  <c r="K35" i="9"/>
  <c r="H35" i="9"/>
  <c r="D35" i="9" a="1"/>
  <c r="D35" i="9" s="1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7" i="8"/>
  <c r="A15" i="6" l="1"/>
  <c r="A16" i="6" s="1"/>
  <c r="E9" i="6" a="1"/>
  <c r="E9" i="6" s="1"/>
  <c r="C9" i="6" a="1"/>
  <c r="C9" i="6" s="1"/>
  <c r="F9" i="6" a="1"/>
  <c r="F9" i="6" s="1"/>
  <c r="B9" i="6" a="1"/>
  <c r="B9" i="6" s="1"/>
  <c r="A17" i="6" l="1"/>
  <c r="K29" i="1"/>
  <c r="K27" i="1"/>
  <c r="K28" i="1"/>
  <c r="A18" i="6" l="1"/>
  <c r="A19" i="6" l="1"/>
  <c r="N36" i="9"/>
  <c r="N37" i="9"/>
  <c r="N38" i="9"/>
  <c r="N39" i="9"/>
  <c r="N40" i="9"/>
  <c r="N41" i="9"/>
  <c r="O39" i="9" l="1"/>
  <c r="P39" i="9"/>
  <c r="Q39" i="9"/>
  <c r="O38" i="9"/>
  <c r="P38" i="9"/>
  <c r="Q38" i="9"/>
  <c r="P41" i="9"/>
  <c r="Q41" i="9"/>
  <c r="O41" i="9"/>
  <c r="P37" i="9"/>
  <c r="O37" i="9"/>
  <c r="Q37" i="9"/>
  <c r="Q40" i="9"/>
  <c r="P40" i="9"/>
  <c r="O40" i="9"/>
  <c r="Q36" i="9"/>
  <c r="O36" i="9"/>
  <c r="P36" i="9"/>
  <c r="A20" i="6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D9" i="6" a="1"/>
  <c r="D9" i="6" s="1"/>
  <c r="G48" i="9" l="1" a="1"/>
  <c r="G48" i="9" s="1"/>
  <c r="J48" i="9"/>
  <c r="I48" i="9"/>
  <c r="F48" i="9" a="1"/>
  <c r="F48" i="9" s="1"/>
  <c r="C48" i="9"/>
  <c r="G44" i="9" a="1"/>
  <c r="G44" i="9" s="1"/>
  <c r="F44" i="9" a="1"/>
  <c r="F44" i="9" s="1"/>
  <c r="C44" i="9"/>
  <c r="J44" i="9"/>
  <c r="I44" i="9"/>
  <c r="L40" i="9"/>
  <c r="G40" i="9" a="1"/>
  <c r="G40" i="9" s="1"/>
  <c r="F40" i="9" a="1"/>
  <c r="F40" i="9" s="1"/>
  <c r="I40" i="9"/>
  <c r="C40" i="9"/>
  <c r="J40" i="9"/>
  <c r="L36" i="9"/>
  <c r="J36" i="9"/>
  <c r="G36" i="9" a="1"/>
  <c r="G36" i="9" s="1"/>
  <c r="C36" i="9"/>
  <c r="I36" i="9"/>
  <c r="F36" i="9" a="1"/>
  <c r="F36" i="9" s="1"/>
  <c r="F51" i="9" a="1"/>
  <c r="F51" i="9" s="1"/>
  <c r="C51" i="9"/>
  <c r="G51" i="9" a="1"/>
  <c r="G51" i="9" s="1"/>
  <c r="J51" i="9"/>
  <c r="I51" i="9"/>
  <c r="F47" i="9" a="1"/>
  <c r="F47" i="9" s="1"/>
  <c r="C47" i="9"/>
  <c r="J47" i="9"/>
  <c r="I47" i="9"/>
  <c r="G47" i="9" a="1"/>
  <c r="G47" i="9" s="1"/>
  <c r="C43" i="9"/>
  <c r="G43" i="9" a="1"/>
  <c r="G43" i="9" s="1"/>
  <c r="F43" i="9" a="1"/>
  <c r="F43" i="9" s="1"/>
  <c r="J43" i="9"/>
  <c r="I43" i="9"/>
  <c r="L39" i="9"/>
  <c r="C39" i="9"/>
  <c r="J39" i="9"/>
  <c r="I39" i="9"/>
  <c r="G39" i="9" a="1"/>
  <c r="G39" i="9" s="1"/>
  <c r="F39" i="9" a="1"/>
  <c r="F39" i="9" s="1"/>
  <c r="G50" i="9" a="1"/>
  <c r="G50" i="9" s="1"/>
  <c r="J50" i="9"/>
  <c r="I50" i="9"/>
  <c r="F50" i="9" a="1"/>
  <c r="F50" i="9" s="1"/>
  <c r="C50" i="9"/>
  <c r="J46" i="9"/>
  <c r="I46" i="9"/>
  <c r="G46" i="9" a="1"/>
  <c r="G46" i="9" s="1"/>
  <c r="F46" i="9" a="1"/>
  <c r="F46" i="9" s="1"/>
  <c r="C46" i="9"/>
  <c r="F42" i="9" a="1"/>
  <c r="F42" i="9" s="1"/>
  <c r="C42" i="9"/>
  <c r="J42" i="9"/>
  <c r="I42" i="9"/>
  <c r="G42" i="9" a="1"/>
  <c r="G42" i="9" s="1"/>
  <c r="L38" i="9"/>
  <c r="G38" i="9" a="1"/>
  <c r="G38" i="9" s="1"/>
  <c r="C38" i="9"/>
  <c r="J38" i="9"/>
  <c r="I38" i="9"/>
  <c r="F38" i="9" a="1"/>
  <c r="F38" i="9" s="1"/>
  <c r="J49" i="9"/>
  <c r="I49" i="9"/>
  <c r="F49" i="9" a="1"/>
  <c r="F49" i="9" s="1"/>
  <c r="G49" i="9" a="1"/>
  <c r="G49" i="9" s="1"/>
  <c r="C49" i="9"/>
  <c r="J45" i="9"/>
  <c r="I45" i="9"/>
  <c r="C45" i="9"/>
  <c r="G45" i="9" a="1"/>
  <c r="G45" i="9" s="1"/>
  <c r="F45" i="9" a="1"/>
  <c r="F45" i="9" s="1"/>
  <c r="L41" i="9"/>
  <c r="J41" i="9"/>
  <c r="I41" i="9"/>
  <c r="G41" i="9" a="1"/>
  <c r="G41" i="9" s="1"/>
  <c r="F41" i="9" a="1"/>
  <c r="F41" i="9" s="1"/>
  <c r="C41" i="9"/>
  <c r="L37" i="9"/>
  <c r="J37" i="9"/>
  <c r="I37" i="9"/>
  <c r="G37" i="9" a="1"/>
  <c r="G37" i="9" s="1"/>
  <c r="F37" i="9" a="1"/>
  <c r="F37" i="9" s="1"/>
  <c r="C37" i="9"/>
  <c r="A21" i="6"/>
  <c r="A22" i="6" s="1"/>
  <c r="L51" i="9"/>
  <c r="L47" i="9"/>
  <c r="L43" i="9"/>
  <c r="L49" i="9"/>
  <c r="L45" i="9"/>
  <c r="L48" i="9"/>
  <c r="L44" i="9"/>
  <c r="L50" i="9"/>
  <c r="L46" i="9"/>
  <c r="L42" i="9"/>
  <c r="H41" i="9"/>
  <c r="H48" i="9"/>
  <c r="H36" i="9"/>
  <c r="H40" i="9"/>
  <c r="K49" i="9"/>
  <c r="K41" i="9"/>
  <c r="H45" i="9"/>
  <c r="K48" i="9"/>
  <c r="K40" i="9"/>
  <c r="K45" i="9"/>
  <c r="K37" i="9"/>
  <c r="H37" i="9"/>
  <c r="K44" i="9"/>
  <c r="K36" i="9"/>
  <c r="K51" i="9"/>
  <c r="K47" i="9"/>
  <c r="K43" i="9"/>
  <c r="K39" i="9"/>
  <c r="H49" i="9"/>
  <c r="K50" i="9"/>
  <c r="K46" i="9"/>
  <c r="K42" i="9"/>
  <c r="K38" i="9"/>
  <c r="H46" i="9"/>
  <c r="H42" i="9"/>
  <c r="H44" i="9"/>
  <c r="H50" i="9"/>
  <c r="H38" i="9"/>
  <c r="H51" i="9"/>
  <c r="H47" i="9"/>
  <c r="H43" i="9"/>
  <c r="H39" i="9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A23" i="6" l="1"/>
  <c r="A24" i="6" s="1"/>
  <c r="A25" i="8"/>
  <c r="A25" i="6" l="1"/>
  <c r="A36" i="8"/>
  <c r="A32" i="8"/>
  <c r="A28" i="8"/>
  <c r="A39" i="8"/>
  <c r="A35" i="8"/>
  <c r="A31" i="8"/>
  <c r="A27" i="8"/>
  <c r="A38" i="8"/>
  <c r="A34" i="8"/>
  <c r="A30" i="8"/>
  <c r="A26" i="8"/>
  <c r="A37" i="8"/>
  <c r="A33" i="8"/>
  <c r="A29" i="8"/>
  <c r="A26" i="6" l="1"/>
  <c r="P7" i="6"/>
  <c r="A27" i="6" l="1"/>
  <c r="A28" i="6" s="1"/>
  <c r="Q7" i="6"/>
  <c r="P6" i="6"/>
  <c r="D24" i="8"/>
  <c r="D6" i="8"/>
  <c r="A29" i="6" l="1"/>
  <c r="A30" i="6" s="1"/>
  <c r="A31" i="6" s="1"/>
  <c r="A32" i="6" s="1"/>
  <c r="R7" i="6"/>
  <c r="D23" i="8"/>
  <c r="D5" i="8"/>
  <c r="E24" i="8"/>
  <c r="E23" i="8" s="1"/>
  <c r="Q6" i="6"/>
  <c r="E6" i="8"/>
  <c r="A33" i="6" l="1"/>
  <c r="S7" i="6"/>
  <c r="E5" i="8"/>
  <c r="R6" i="6"/>
  <c r="F6" i="8"/>
  <c r="F5" i="8" s="1"/>
  <c r="F24" i="8"/>
  <c r="A34" i="6" l="1"/>
  <c r="T7" i="6"/>
  <c r="F23" i="8"/>
  <c r="S6" i="6"/>
  <c r="G6" i="8"/>
  <c r="G5" i="8" s="1"/>
  <c r="G24" i="8"/>
  <c r="A35" i="6" l="1"/>
  <c r="U7" i="6"/>
  <c r="U6" i="6" s="1"/>
  <c r="G23" i="8"/>
  <c r="T6" i="6"/>
  <c r="H24" i="8"/>
  <c r="H6" i="8"/>
  <c r="H5" i="8" s="1"/>
  <c r="A36" i="6" l="1"/>
  <c r="V7" i="6"/>
  <c r="H23" i="8"/>
  <c r="I24" i="8"/>
  <c r="I6" i="8"/>
  <c r="A37" i="6" l="1"/>
  <c r="W7" i="6"/>
  <c r="V6" i="6"/>
  <c r="I23" i="8"/>
  <c r="I5" i="8"/>
  <c r="J24" i="8"/>
  <c r="J23" i="8" s="1"/>
  <c r="J6" i="8"/>
  <c r="A38" i="6" l="1"/>
  <c r="X7" i="6"/>
  <c r="W6" i="6"/>
  <c r="J5" i="8"/>
  <c r="K6" i="8"/>
  <c r="K5" i="8" s="1"/>
  <c r="K24" i="8"/>
  <c r="K23" i="8" s="1"/>
  <c r="A39" i="6" l="1"/>
  <c r="Y7" i="6"/>
  <c r="X6" i="6"/>
  <c r="L6" i="8"/>
  <c r="L5" i="8" s="1"/>
  <c r="L24" i="8"/>
  <c r="A40" i="6" l="1"/>
  <c r="Z7" i="6"/>
  <c r="Z6" i="6" s="1"/>
  <c r="L23" i="8"/>
  <c r="M24" i="8"/>
  <c r="M23" i="8" s="1"/>
  <c r="Y6" i="6"/>
  <c r="M6" i="8"/>
  <c r="A41" i="6" l="1"/>
  <c r="AA7" i="6"/>
  <c r="AA6" i="6" s="1"/>
  <c r="M5" i="8"/>
  <c r="N24" i="8"/>
  <c r="N6" i="8"/>
  <c r="N5" i="8" s="1"/>
  <c r="A42" i="6" l="1"/>
  <c r="AB7" i="6"/>
  <c r="N23" i="8"/>
  <c r="O6" i="8"/>
  <c r="O24" i="8"/>
  <c r="A43" i="6" l="1"/>
  <c r="AC7" i="6"/>
  <c r="O5" i="8"/>
  <c r="O23" i="8"/>
  <c r="AB6" i="6"/>
  <c r="P6" i="8"/>
  <c r="P5" i="8" s="1"/>
  <c r="P24" i="8"/>
  <c r="A44" i="6" l="1"/>
  <c r="AD7" i="6"/>
  <c r="AD6" i="6" s="1"/>
  <c r="P23" i="8"/>
  <c r="Q24" i="8"/>
  <c r="AC6" i="6"/>
  <c r="Q6" i="8"/>
  <c r="Q5" i="8" s="1"/>
  <c r="A45" i="6" l="1"/>
  <c r="AE7" i="6"/>
  <c r="Q23" i="8"/>
  <c r="R6" i="8"/>
  <c r="R5" i="8" s="1"/>
  <c r="R24" i="8"/>
  <c r="A46" i="6" l="1"/>
  <c r="AF7" i="6"/>
  <c r="R23" i="8"/>
  <c r="AE6" i="6"/>
  <c r="S6" i="8"/>
  <c r="S24" i="8"/>
  <c r="A47" i="6" l="1"/>
  <c r="A48" i="6" s="1"/>
  <c r="AG7" i="6"/>
  <c r="S23" i="8"/>
  <c r="S5" i="8"/>
  <c r="T24" i="8"/>
  <c r="AF6" i="6"/>
  <c r="T6" i="8"/>
  <c r="M48" i="6" l="1"/>
  <c r="A49" i="6"/>
  <c r="M49" i="6" s="1"/>
  <c r="AH7" i="6"/>
  <c r="AG6" i="6"/>
  <c r="T5" i="8"/>
  <c r="T23" i="8"/>
  <c r="U24" i="8"/>
  <c r="U6" i="8"/>
  <c r="AI7" i="6" l="1"/>
  <c r="AI6" i="6" s="1"/>
  <c r="AH6" i="6"/>
  <c r="U5" i="8"/>
  <c r="U23" i="8"/>
  <c r="V24" i="8"/>
  <c r="V23" i="8" s="1"/>
  <c r="V6" i="8"/>
  <c r="AJ7" i="6" l="1"/>
  <c r="AJ6" i="6" s="1"/>
  <c r="V5" i="8"/>
  <c r="W24" i="8"/>
  <c r="W6" i="8"/>
  <c r="AK7" i="6" l="1"/>
  <c r="W23" i="8"/>
  <c r="W5" i="8"/>
  <c r="X6" i="8"/>
  <c r="X5" i="8" s="1"/>
  <c r="X24" i="8"/>
  <c r="AL7" i="6" l="1"/>
  <c r="X23" i="8"/>
  <c r="AK6" i="6"/>
  <c r="Y6" i="8"/>
  <c r="Y5" i="8" s="1"/>
  <c r="Y24" i="8"/>
  <c r="Y23" i="8" s="1"/>
  <c r="AM7" i="6" l="1"/>
  <c r="AL6" i="6"/>
  <c r="Z6" i="8"/>
  <c r="Z5" i="8" s="1"/>
  <c r="Z24" i="8"/>
  <c r="AN7" i="6" l="1"/>
  <c r="Z23" i="8"/>
  <c r="AM6" i="6"/>
  <c r="AA6" i="8"/>
  <c r="AA5" i="8" s="1"/>
  <c r="AA24" i="8"/>
  <c r="AO7" i="6" l="1"/>
  <c r="AA23" i="8"/>
  <c r="AN6" i="6"/>
  <c r="AB6" i="8"/>
  <c r="AB5" i="8" s="1"/>
  <c r="AB24" i="8"/>
  <c r="AP7" i="6" l="1"/>
  <c r="AB23" i="8"/>
  <c r="AO6" i="6"/>
  <c r="AC6" i="8"/>
  <c r="AC5" i="8" s="1"/>
  <c r="AC24" i="8"/>
  <c r="AQ7" i="6" l="1"/>
  <c r="AC23" i="8"/>
  <c r="AP6" i="6"/>
  <c r="AD6" i="8"/>
  <c r="AD5" i="8" s="1"/>
  <c r="AD24" i="8"/>
  <c r="AR7" i="6" l="1"/>
  <c r="AS7" i="6" s="1"/>
  <c r="AD23" i="8"/>
  <c r="AQ6" i="6"/>
  <c r="AE6" i="8"/>
  <c r="AE5" i="8" s="1"/>
  <c r="AE24" i="8"/>
  <c r="AT7" i="6" l="1"/>
  <c r="AE23" i="8"/>
  <c r="AF24" i="8"/>
  <c r="AR6" i="6"/>
  <c r="AF6" i="8"/>
  <c r="AS6" i="6"/>
  <c r="AU7" i="6" l="1"/>
  <c r="AF5" i="8"/>
  <c r="AF23" i="8"/>
  <c r="AG6" i="8"/>
  <c r="AG24" i="8"/>
  <c r="AG23" i="8" s="1"/>
  <c r="AV7" i="6" l="1"/>
  <c r="AG5" i="8"/>
  <c r="AT6" i="6"/>
  <c r="AH6" i="8"/>
  <c r="AH5" i="8" s="1"/>
  <c r="AH24" i="8"/>
  <c r="AH23" i="8" s="1"/>
  <c r="AW7" i="6" l="1"/>
  <c r="AU6" i="6"/>
  <c r="AI6" i="8"/>
  <c r="AI24" i="8"/>
  <c r="AX7" i="6" l="1"/>
  <c r="AI5" i="8"/>
  <c r="AI23" i="8"/>
  <c r="AV6" i="6"/>
  <c r="AJ6" i="8"/>
  <c r="AJ24" i="8"/>
  <c r="AY7" i="6" l="1"/>
  <c r="AZ7" i="6" s="1"/>
  <c r="BA7" i="6" s="1"/>
  <c r="BB7" i="6" s="1"/>
  <c r="BC7" i="6" s="1"/>
  <c r="BD7" i="6" s="1"/>
  <c r="BE7" i="6" s="1"/>
  <c r="BF7" i="6" s="1"/>
  <c r="AJ5" i="8"/>
  <c r="AJ23" i="8"/>
  <c r="AW6" i="6"/>
  <c r="AK6" i="8"/>
  <c r="AK24" i="8"/>
  <c r="BG7" i="6" l="1"/>
  <c r="BH7" i="6" s="1"/>
  <c r="AK5" i="8"/>
  <c r="AK23" i="8"/>
  <c r="AX6" i="6"/>
  <c r="AL6" i="8"/>
  <c r="AL24" i="8"/>
  <c r="BI7" i="6" l="1"/>
  <c r="BJ7" i="6" s="1"/>
  <c r="BK7" i="6" s="1"/>
  <c r="BL7" i="6" s="1"/>
  <c r="BM7" i="6" s="1"/>
  <c r="BN7" i="6" s="1"/>
  <c r="BO7" i="6" s="1"/>
  <c r="BP7" i="6" s="1"/>
  <c r="BQ7" i="6" s="1"/>
  <c r="AL23" i="8"/>
  <c r="AL5" i="8"/>
  <c r="AY6" i="6"/>
  <c r="AM6" i="8"/>
  <c r="AM24" i="8"/>
  <c r="AM23" i="8" s="1"/>
  <c r="BR7" i="6" l="1"/>
  <c r="BS7" i="6" s="1"/>
  <c r="BT7" i="6" s="1"/>
  <c r="BU7" i="6" s="1"/>
  <c r="AM5" i="8"/>
  <c r="AZ6" i="6"/>
  <c r="AN6" i="8"/>
  <c r="AN24" i="8"/>
  <c r="AN23" i="8" s="1"/>
  <c r="BV7" i="6" l="1"/>
  <c r="BW7" i="6" s="1"/>
  <c r="AN5" i="8"/>
  <c r="BA6" i="6"/>
  <c r="AO6" i="8"/>
  <c r="AO5" i="8" s="1"/>
  <c r="AO24" i="8"/>
  <c r="AO23" i="8" s="1"/>
  <c r="O31" i="9" l="1"/>
  <c r="O32" i="9"/>
  <c r="O33" i="9"/>
  <c r="O27" i="9"/>
  <c r="O29" i="9"/>
  <c r="O30" i="9"/>
  <c r="O28" i="9"/>
  <c r="E35" i="9"/>
  <c r="BB6" i="6"/>
  <c r="AP6" i="8"/>
  <c r="AP5" i="8" s="1"/>
  <c r="AP24" i="8"/>
  <c r="AP23" i="8" l="1"/>
  <c r="BC6" i="6"/>
  <c r="AQ6" i="8"/>
  <c r="AQ5" i="8" s="1"/>
  <c r="AQ24" i="8"/>
  <c r="AQ23" i="8" l="1"/>
  <c r="BD6" i="6"/>
  <c r="AR6" i="8"/>
  <c r="AR5" i="8" s="1"/>
  <c r="AR24" i="8"/>
  <c r="AR23" i="8" l="1"/>
  <c r="BE6" i="6"/>
  <c r="AS6" i="8"/>
  <c r="AS5" i="8" s="1"/>
  <c r="AS24" i="8"/>
  <c r="AS23" i="8" s="1"/>
  <c r="BF6" i="6" l="1"/>
  <c r="AT6" i="8"/>
  <c r="AT24" i="8"/>
  <c r="AT5" i="8" l="1"/>
  <c r="AT23" i="8"/>
  <c r="BG6" i="6"/>
  <c r="AU6" i="8"/>
  <c r="AU5" i="8" s="1"/>
  <c r="AU24" i="8"/>
  <c r="AU23" i="8" l="1"/>
  <c r="BH6" i="6"/>
  <c r="AV6" i="8"/>
  <c r="AV5" i="8" s="1"/>
  <c r="AV24" i="8"/>
  <c r="AV23" i="8" l="1"/>
  <c r="AW24" i="8"/>
  <c r="AW23" i="8" s="1"/>
  <c r="BI6" i="6"/>
  <c r="AW6" i="8"/>
  <c r="BJ6" i="6"/>
  <c r="AW5" i="8" l="1"/>
  <c r="AX6" i="8"/>
  <c r="AX5" i="8" s="1"/>
  <c r="AX24" i="8"/>
  <c r="AX23" i="8" l="1"/>
  <c r="BK6" i="6"/>
  <c r="AY6" i="8"/>
  <c r="AY5" i="8" s="1"/>
  <c r="AY24" i="8"/>
  <c r="AY23" i="8" l="1"/>
  <c r="AZ24" i="8"/>
  <c r="AZ23" i="8" s="1"/>
  <c r="BL6" i="6"/>
  <c r="AZ6" i="8"/>
  <c r="AZ5" i="8" s="1"/>
  <c r="BM6" i="6"/>
  <c r="BA24" i="8" l="1"/>
  <c r="BA23" i="8" s="1"/>
  <c r="BA6" i="8"/>
  <c r="BA5" i="8" s="1"/>
  <c r="BN6" i="6"/>
  <c r="BB6" i="8" l="1"/>
  <c r="BB24" i="8"/>
  <c r="BB23" i="8" s="1"/>
  <c r="BB5" i="8" l="1"/>
  <c r="BO6" i="6"/>
  <c r="BC6" i="8"/>
  <c r="BC5" i="8" s="1"/>
  <c r="BC24" i="8"/>
  <c r="BC23" i="8" l="1"/>
  <c r="BD24" i="8"/>
  <c r="BP6" i="6"/>
  <c r="BD6" i="8"/>
  <c r="BD5" i="8" l="1"/>
  <c r="BD23" i="8"/>
  <c r="BQ6" i="6"/>
  <c r="BE6" i="8"/>
  <c r="BE24" i="8"/>
  <c r="BE23" i="8" s="1"/>
  <c r="BE5" i="8" l="1"/>
  <c r="BR6" i="6"/>
  <c r="BF6" i="8"/>
  <c r="BF5" i="8" s="1"/>
  <c r="BF24" i="8"/>
  <c r="BF23" i="8" s="1"/>
  <c r="BS6" i="6" l="1"/>
  <c r="BG6" i="8"/>
  <c r="BG5" i="8" s="1"/>
  <c r="BG24" i="8"/>
  <c r="BG23" i="8" l="1"/>
  <c r="BT6" i="6"/>
  <c r="BH6" i="8"/>
  <c r="BH24" i="8"/>
  <c r="BH23" i="8" l="1"/>
  <c r="BH5" i="8"/>
  <c r="BU6" i="6"/>
  <c r="BI6" i="8"/>
  <c r="BI5" i="8" s="1"/>
  <c r="BI24" i="8"/>
  <c r="BI23" i="8" l="1"/>
  <c r="BV6" i="6"/>
  <c r="BJ6" i="8"/>
  <c r="BJ5" i="8" s="1"/>
  <c r="BJ24" i="8"/>
  <c r="BW6" i="6"/>
  <c r="BJ23" i="8" l="1"/>
  <c r="BK24" i="8"/>
  <c r="BK23" i="8" s="1"/>
  <c r="BK6" i="8"/>
  <c r="BK5" i="8" s="1"/>
  <c r="D37" i="9" l="1" a="1"/>
  <c r="D37" i="9" s="1"/>
  <c r="E37" i="9" s="1"/>
  <c r="D40" i="9" a="1"/>
  <c r="D40" i="9" s="1"/>
  <c r="E40" i="9" s="1"/>
  <c r="D36" i="9" a="1"/>
  <c r="D36" i="9" s="1"/>
  <c r="E36" i="9" s="1"/>
  <c r="D44" i="9" l="1" a="1"/>
  <c r="D44" i="9" s="1"/>
  <c r="E44" i="9" s="1"/>
  <c r="D45" i="9" a="1"/>
  <c r="D45" i="9" s="1"/>
  <c r="E45" i="9" s="1"/>
  <c r="D50" i="9" a="1"/>
  <c r="D50" i="9" s="1"/>
  <c r="E50" i="9" s="1"/>
  <c r="D41" i="9" a="1"/>
  <c r="D41" i="9" s="1"/>
  <c r="E41" i="9" s="1"/>
  <c r="D42" i="9" a="1"/>
  <c r="D42" i="9" s="1"/>
  <c r="E42" i="9" s="1"/>
  <c r="D51" i="9" a="1"/>
  <c r="D51" i="9" s="1"/>
  <c r="E51" i="9" s="1"/>
  <c r="D48" i="9" a="1"/>
  <c r="D48" i="9" s="1"/>
  <c r="E48" i="9" s="1"/>
  <c r="D46" i="9" a="1"/>
  <c r="D46" i="9" s="1"/>
  <c r="E46" i="9" s="1"/>
  <c r="D39" i="9" a="1"/>
  <c r="D39" i="9" s="1"/>
  <c r="E39" i="9" s="1"/>
  <c r="D49" i="9" a="1"/>
  <c r="D49" i="9" s="1"/>
  <c r="E49" i="9" s="1"/>
  <c r="D43" i="9" a="1"/>
  <c r="D43" i="9" s="1"/>
  <c r="E43" i="9" s="1"/>
  <c r="D47" i="9" a="1"/>
  <c r="D47" i="9" s="1"/>
  <c r="E47" i="9" s="1"/>
  <c r="D38" i="9" a="1"/>
  <c r="D38" i="9" s="1"/>
  <c r="E38" i="9" s="1"/>
  <c r="G9" i="6" l="1"/>
  <c r="F10" i="6" l="1" a="1"/>
  <c r="F10" i="6" s="1"/>
  <c r="E10" i="6" a="1"/>
  <c r="E10" i="6" s="1"/>
  <c r="C10" i="6" a="1"/>
  <c r="C10" i="6" s="1"/>
  <c r="D10" i="6" a="1"/>
  <c r="D10" i="6" s="1"/>
  <c r="B10" i="6" a="1"/>
  <c r="B10" i="6" s="1"/>
  <c r="G10" i="6" s="1"/>
  <c r="E11" i="6" l="1" a="1"/>
  <c r="E11" i="6" s="1"/>
  <c r="C11" i="6" a="1"/>
  <c r="C11" i="6" s="1"/>
  <c r="F11" i="6" a="1"/>
  <c r="F11" i="6" s="1"/>
  <c r="D11" i="6" a="1"/>
  <c r="D11" i="6" s="1"/>
  <c r="B11" i="6" a="1"/>
  <c r="B11" i="6" s="1"/>
  <c r="G11" i="6" s="1"/>
  <c r="F12" i="6" l="1" a="1"/>
  <c r="F12" i="6" s="1"/>
  <c r="E12" i="6" a="1"/>
  <c r="E12" i="6" s="1"/>
  <c r="C12" i="6" a="1"/>
  <c r="C12" i="6" s="1"/>
  <c r="D12" i="6" a="1"/>
  <c r="D12" i="6" s="1"/>
  <c r="B12" i="6" a="1"/>
  <c r="B12" i="6" s="1"/>
  <c r="G12" i="6" s="1"/>
  <c r="F13" i="6" l="1" a="1"/>
  <c r="F13" i="6" s="1"/>
  <c r="C13" i="6" a="1"/>
  <c r="C13" i="6" s="1"/>
  <c r="E13" i="6" a="1"/>
  <c r="E13" i="6" s="1"/>
  <c r="D13" i="6" a="1"/>
  <c r="D13" i="6" s="1"/>
  <c r="B13" i="6" a="1"/>
  <c r="B13" i="6" s="1"/>
  <c r="G13" i="6" s="1"/>
  <c r="F14" i="6" l="1" a="1"/>
  <c r="F14" i="6" s="1"/>
  <c r="E14" i="6" a="1"/>
  <c r="E14" i="6" s="1"/>
  <c r="C14" i="6" a="1"/>
  <c r="C14" i="6" s="1"/>
  <c r="D14" i="6" a="1"/>
  <c r="D14" i="6" s="1"/>
  <c r="B14" i="6" a="1"/>
  <c r="B14" i="6" s="1"/>
  <c r="G14" i="6" s="1"/>
  <c r="F15" i="6" l="1" a="1"/>
  <c r="F15" i="6" s="1"/>
  <c r="E15" i="6" a="1"/>
  <c r="E15" i="6" s="1"/>
  <c r="C15" i="6" a="1"/>
  <c r="C15" i="6" s="1"/>
  <c r="D15" i="6" a="1"/>
  <c r="D15" i="6" s="1"/>
  <c r="B15" i="6" a="1"/>
  <c r="B15" i="6" s="1"/>
  <c r="G15" i="6" s="1"/>
  <c r="F16" i="6" l="1" a="1"/>
  <c r="F16" i="6" s="1"/>
  <c r="E16" i="6" a="1"/>
  <c r="E16" i="6" s="1"/>
  <c r="C16" i="6" a="1"/>
  <c r="C16" i="6" s="1"/>
  <c r="D16" i="6" a="1"/>
  <c r="D16" i="6" s="1"/>
  <c r="B16" i="6" a="1"/>
  <c r="B16" i="6" s="1"/>
  <c r="G16" i="6" s="1"/>
  <c r="E17" i="6" l="1" a="1"/>
  <c r="E17" i="6" s="1"/>
  <c r="C17" i="6" a="1"/>
  <c r="C17" i="6" s="1"/>
  <c r="F17" i="6" a="1"/>
  <c r="F17" i="6" s="1"/>
  <c r="D17" i="6" a="1"/>
  <c r="D17" i="6" s="1"/>
  <c r="B17" i="6" a="1"/>
  <c r="B17" i="6" s="1"/>
  <c r="G17" i="6" s="1"/>
  <c r="F18" i="6" l="1" a="1"/>
  <c r="F18" i="6" s="1"/>
  <c r="E18" i="6" a="1"/>
  <c r="E18" i="6" s="1"/>
  <c r="C18" i="6" a="1"/>
  <c r="C18" i="6" s="1"/>
  <c r="D18" i="6" a="1"/>
  <c r="D18" i="6" s="1"/>
  <c r="B18" i="6" a="1"/>
  <c r="B18" i="6" s="1"/>
  <c r="G18" i="6" s="1"/>
  <c r="E19" i="6" l="1" a="1"/>
  <c r="E19" i="6" s="1"/>
  <c r="C19" i="6" a="1"/>
  <c r="C19" i="6" s="1"/>
  <c r="F19" i="6" a="1"/>
  <c r="F19" i="6" s="1"/>
  <c r="D19" i="6" a="1"/>
  <c r="D19" i="6" s="1"/>
  <c r="B19" i="6" a="1"/>
  <c r="B19" i="6" s="1"/>
  <c r="G19" i="6" s="1"/>
  <c r="F20" i="6" l="1" a="1"/>
  <c r="F20" i="6" s="1"/>
  <c r="C20" i="6" a="1"/>
  <c r="C20" i="6" s="1"/>
  <c r="E20" i="6" a="1"/>
  <c r="E20" i="6" s="1"/>
  <c r="D20" i="6" a="1"/>
  <c r="D20" i="6" s="1"/>
  <c r="B20" i="6" a="1"/>
  <c r="B20" i="6" s="1"/>
  <c r="G20" i="6" s="1"/>
  <c r="F21" i="6" l="1" a="1"/>
  <c r="F21" i="6" s="1"/>
  <c r="E21" i="6" a="1"/>
  <c r="E21" i="6" s="1"/>
  <c r="C21" i="6" a="1"/>
  <c r="C21" i="6" s="1"/>
  <c r="D21" i="6" a="1"/>
  <c r="D21" i="6" s="1"/>
  <c r="B21" i="6" a="1"/>
  <c r="B21" i="6" s="1"/>
  <c r="G21" i="6" s="1"/>
  <c r="F22" i="6" l="1" a="1"/>
  <c r="F22" i="6" s="1"/>
  <c r="E22" i="6" a="1"/>
  <c r="E22" i="6" s="1"/>
  <c r="C22" i="6" a="1"/>
  <c r="C22" i="6" s="1"/>
  <c r="D22" i="6" a="1"/>
  <c r="D22" i="6" s="1"/>
  <c r="B22" i="6" a="1"/>
  <c r="B22" i="6" s="1"/>
  <c r="G22" i="6" s="1"/>
  <c r="E23" i="6" l="1" a="1"/>
  <c r="E23" i="6" s="1"/>
  <c r="F23" i="6" a="1"/>
  <c r="F23" i="6" s="1"/>
  <c r="C23" i="6" a="1"/>
  <c r="C23" i="6" s="1"/>
  <c r="D23" i="6" a="1"/>
  <c r="D23" i="6" s="1"/>
  <c r="B23" i="6" a="1"/>
  <c r="B23" i="6" s="1"/>
  <c r="G23" i="6" s="1"/>
  <c r="F24" i="6" l="1" a="1"/>
  <c r="F24" i="6" s="1"/>
  <c r="E24" i="6" a="1"/>
  <c r="E24" i="6" s="1"/>
  <c r="C24" i="6" a="1"/>
  <c r="C24" i="6" s="1"/>
  <c r="D24" i="6" a="1"/>
  <c r="D24" i="6" s="1"/>
  <c r="B24" i="6" a="1"/>
  <c r="B24" i="6" s="1"/>
  <c r="G24" i="6" s="1"/>
  <c r="E25" i="6" l="1" a="1"/>
  <c r="E25" i="6" s="1"/>
  <c r="F25" i="6" a="1"/>
  <c r="F25" i="6" s="1"/>
  <c r="C25" i="6" a="1"/>
  <c r="C25" i="6" s="1"/>
  <c r="D25" i="6" a="1"/>
  <c r="D25" i="6" s="1"/>
  <c r="B25" i="6" a="1"/>
  <c r="B25" i="6" s="1"/>
  <c r="G25" i="6" s="1"/>
  <c r="F26" i="6" l="1" a="1"/>
  <c r="F26" i="6" s="1"/>
  <c r="E26" i="6" a="1"/>
  <c r="E26" i="6" s="1"/>
  <c r="C26" i="6" a="1"/>
  <c r="C26" i="6" s="1"/>
  <c r="D26" i="6" a="1"/>
  <c r="D26" i="6" s="1"/>
  <c r="B26" i="6" a="1"/>
  <c r="B26" i="6" s="1"/>
  <c r="G26" i="6" s="1"/>
  <c r="E27" i="6" l="1" a="1"/>
  <c r="E27" i="6" s="1"/>
  <c r="C27" i="6" a="1"/>
  <c r="C27" i="6" s="1"/>
  <c r="F27" i="6" a="1"/>
  <c r="F27" i="6" s="1"/>
  <c r="D27" i="6" a="1"/>
  <c r="D27" i="6" s="1"/>
  <c r="B27" i="6" a="1"/>
  <c r="B27" i="6" s="1"/>
  <c r="G27" i="6" s="1"/>
  <c r="F28" i="6" l="1" a="1"/>
  <c r="F28" i="6" s="1"/>
  <c r="E28" i="6" a="1"/>
  <c r="E28" i="6" s="1"/>
  <c r="C28" i="6" a="1"/>
  <c r="C28" i="6" s="1"/>
  <c r="D28" i="6" a="1"/>
  <c r="D28" i="6" s="1"/>
  <c r="B28" i="6" a="1"/>
  <c r="B28" i="6" s="1"/>
  <c r="G28" i="6" s="1"/>
  <c r="F29" i="6" l="1" a="1"/>
  <c r="F29" i="6" s="1"/>
  <c r="E29" i="6" a="1"/>
  <c r="E29" i="6" s="1"/>
  <c r="C29" i="6" a="1"/>
  <c r="C29" i="6" s="1"/>
  <c r="D29" i="6" a="1"/>
  <c r="D29" i="6" s="1"/>
  <c r="F61" i="6" a="1"/>
  <c r="F61" i="6" s="1"/>
  <c r="F157" i="6" a="1"/>
  <c r="F157" i="6" s="1"/>
  <c r="E82" i="6" a="1"/>
  <c r="E82" i="6" s="1"/>
  <c r="C127" i="6" a="1"/>
  <c r="C127" i="6" s="1"/>
  <c r="E105" i="6" a="1"/>
  <c r="E105" i="6" s="1"/>
  <c r="E148" i="6" a="1"/>
  <c r="E148" i="6" s="1"/>
  <c r="C119" i="6" a="1"/>
  <c r="C119" i="6" s="1"/>
  <c r="E137" i="6" a="1"/>
  <c r="E137" i="6" s="1"/>
  <c r="D146" i="6" a="1"/>
  <c r="D146" i="6" s="1"/>
  <c r="C98" i="6" a="1"/>
  <c r="C98" i="6" s="1"/>
  <c r="F30" i="6" a="1"/>
  <c r="F30" i="6" s="1"/>
  <c r="F117" i="6" a="1"/>
  <c r="F117" i="6" s="1"/>
  <c r="F53" i="6" a="1"/>
  <c r="F53" i="6" s="1"/>
  <c r="E57" i="6" a="1"/>
  <c r="E57" i="6" s="1"/>
  <c r="F151" i="6" a="1"/>
  <c r="F151" i="6" s="1"/>
  <c r="F34" i="6" a="1"/>
  <c r="F34" i="6" s="1"/>
  <c r="F106" i="6" a="1"/>
  <c r="F106" i="6" s="1"/>
  <c r="F81" i="6" a="1"/>
  <c r="F81" i="6" s="1"/>
  <c r="F132" i="6" a="1"/>
  <c r="F132" i="6" s="1"/>
  <c r="C114" i="6" a="1"/>
  <c r="C114" i="6" s="1"/>
  <c r="F82" i="6" a="1"/>
  <c r="F82" i="6" s="1"/>
  <c r="D91" i="6" a="1"/>
  <c r="D91" i="6" s="1"/>
  <c r="F149" i="6" a="1"/>
  <c r="F149" i="6" s="1"/>
  <c r="F69" i="6" a="1"/>
  <c r="F69" i="6" s="1"/>
  <c r="F90" i="6" a="1"/>
  <c r="F90" i="6" s="1"/>
  <c r="F50" i="6" a="1"/>
  <c r="F50" i="6" s="1"/>
  <c r="E81" i="6" a="1"/>
  <c r="E81" i="6" s="1"/>
  <c r="E158" i="6" a="1"/>
  <c r="E158" i="6" s="1"/>
  <c r="E65" i="6" a="1"/>
  <c r="E65" i="6" s="1"/>
  <c r="D36" i="6" a="1"/>
  <c r="D36" i="6" s="1"/>
  <c r="E121" i="6" a="1"/>
  <c r="E121" i="6" s="1"/>
  <c r="C63" i="6" a="1"/>
  <c r="C63" i="6" s="1"/>
  <c r="F66" i="6" a="1"/>
  <c r="F66" i="6" s="1"/>
  <c r="C130" i="6" a="1"/>
  <c r="C130" i="6" s="1"/>
  <c r="F37" i="6" a="1"/>
  <c r="F37" i="6" s="1"/>
  <c r="F67" i="6" a="1"/>
  <c r="F67" i="6" s="1"/>
  <c r="E41" i="6" a="1"/>
  <c r="E41" i="6" s="1"/>
  <c r="E129" i="6" a="1"/>
  <c r="E129" i="6" s="1"/>
  <c r="C131" i="6" a="1"/>
  <c r="C131" i="6" s="1"/>
  <c r="F86" i="6" a="1"/>
  <c r="F86" i="6" s="1"/>
  <c r="D99" i="6" a="1"/>
  <c r="D99" i="6" s="1"/>
  <c r="D111" i="6" a="1"/>
  <c r="D111" i="6" s="1"/>
  <c r="E143" i="6" a="1"/>
  <c r="E143" i="6" s="1"/>
  <c r="F100" i="6" a="1"/>
  <c r="F100" i="6" s="1"/>
  <c r="C134" i="6" a="1"/>
  <c r="C134" i="6" s="1"/>
  <c r="C132" i="6" a="1"/>
  <c r="C132" i="6" s="1"/>
  <c r="D137" i="6" a="1"/>
  <c r="D137" i="6" s="1"/>
  <c r="C88" i="6" a="1"/>
  <c r="C88" i="6" s="1"/>
  <c r="E108" i="6" a="1"/>
  <c r="E108" i="6" s="1"/>
  <c r="E155" i="6" a="1"/>
  <c r="E155" i="6" s="1"/>
  <c r="C59" i="6" a="1"/>
  <c r="C59" i="6" s="1"/>
  <c r="F122" i="6" a="1"/>
  <c r="F122" i="6" s="1"/>
  <c r="E104" i="6" a="1"/>
  <c r="E104" i="6" s="1"/>
  <c r="D156" i="6" a="1"/>
  <c r="D156" i="6" s="1"/>
  <c r="D153" i="6" a="1"/>
  <c r="D153" i="6" s="1"/>
  <c r="C52" i="6" a="1"/>
  <c r="C52" i="6" s="1"/>
  <c r="D129" i="6" a="1"/>
  <c r="D129" i="6" s="1"/>
  <c r="E153" i="6" a="1"/>
  <c r="E153" i="6" s="1"/>
  <c r="E91" i="6" a="1"/>
  <c r="E91" i="6" s="1"/>
  <c r="C145" i="6" a="1"/>
  <c r="C145" i="6" s="1"/>
  <c r="C72" i="6" a="1"/>
  <c r="C72" i="6" s="1"/>
  <c r="C144" i="6" a="1"/>
  <c r="C144" i="6" s="1"/>
  <c r="C85" i="6" a="1"/>
  <c r="C85" i="6" s="1"/>
  <c r="D125" i="6" a="1"/>
  <c r="D125" i="6" s="1"/>
  <c r="D145" i="6" a="1"/>
  <c r="D145" i="6" s="1"/>
  <c r="E53" i="6" a="1"/>
  <c r="E53" i="6" s="1"/>
  <c r="C152" i="6" a="1"/>
  <c r="C152" i="6" s="1"/>
  <c r="E110" i="6" a="1"/>
  <c r="E110" i="6" s="1"/>
  <c r="D121" i="6" a="1"/>
  <c r="D121" i="6" s="1"/>
  <c r="E97" i="6" a="1"/>
  <c r="E97" i="6" s="1"/>
  <c r="F58" i="6" a="1"/>
  <c r="F58" i="6" s="1"/>
  <c r="E94" i="6" a="1"/>
  <c r="E94" i="6" s="1"/>
  <c r="D150" i="6" a="1"/>
  <c r="D150" i="6" s="1"/>
  <c r="E141" i="6" a="1"/>
  <c r="E141" i="6" s="1"/>
  <c r="F125" i="6" a="1"/>
  <c r="F125" i="6" s="1"/>
  <c r="F101" i="6" a="1"/>
  <c r="F101" i="6" s="1"/>
  <c r="C46" i="6" a="1"/>
  <c r="C46" i="6" s="1"/>
  <c r="D101" i="6" a="1"/>
  <c r="D101" i="6" s="1"/>
  <c r="E78" i="6" a="1"/>
  <c r="E78" i="6" s="1"/>
  <c r="F152" i="6" a="1"/>
  <c r="F152" i="6" s="1"/>
  <c r="C124" i="6" a="1"/>
  <c r="C124" i="6" s="1"/>
  <c r="C49" i="6" a="1"/>
  <c r="C49" i="6" s="1"/>
  <c r="D87" i="6" a="1"/>
  <c r="D87" i="6" s="1"/>
  <c r="D40" i="6" a="1"/>
  <c r="D40" i="6" s="1"/>
  <c r="C129" i="6" a="1"/>
  <c r="C129" i="6" s="1"/>
  <c r="C74" i="6" a="1"/>
  <c r="C74" i="6" s="1"/>
  <c r="C122" i="6" a="1"/>
  <c r="C122" i="6" s="1"/>
  <c r="F104" i="6" a="1"/>
  <c r="F104" i="6" s="1"/>
  <c r="D133" i="6" a="1"/>
  <c r="D133" i="6" s="1"/>
  <c r="D52" i="6" a="1"/>
  <c r="D52" i="6" s="1"/>
  <c r="C68" i="6" a="1"/>
  <c r="C68" i="6" s="1"/>
  <c r="F43" i="6" a="1"/>
  <c r="F43" i="6" s="1"/>
  <c r="D94" i="6" a="1"/>
  <c r="D94" i="6" s="1"/>
  <c r="C61" i="6" a="1"/>
  <c r="C61" i="6" s="1"/>
  <c r="D76" i="6" a="1"/>
  <c r="D76" i="6" s="1"/>
  <c r="F77" i="6" a="1"/>
  <c r="F77" i="6" s="1"/>
  <c r="D119" i="6" a="1"/>
  <c r="D119" i="6" s="1"/>
  <c r="E145" i="6" a="1"/>
  <c r="E145" i="6" s="1"/>
  <c r="C107" i="6" a="1"/>
  <c r="C107" i="6" s="1"/>
  <c r="E142" i="6" a="1"/>
  <c r="E142" i="6" s="1"/>
  <c r="E139" i="6" a="1"/>
  <c r="E139" i="6" s="1"/>
  <c r="C84" i="6" a="1"/>
  <c r="C84" i="6" s="1"/>
  <c r="F116" i="6" a="1"/>
  <c r="F116" i="6" s="1"/>
  <c r="C125" i="6" a="1"/>
  <c r="C125" i="6" s="1"/>
  <c r="F40" i="6" a="1"/>
  <c r="F40" i="6" s="1"/>
  <c r="C79" i="6" a="1"/>
  <c r="C79" i="6" s="1"/>
  <c r="C57" i="6" a="1"/>
  <c r="C57" i="6" s="1"/>
  <c r="F32" i="6" a="1"/>
  <c r="F32" i="6" s="1"/>
  <c r="D33" i="6" a="1"/>
  <c r="D33" i="6" s="1"/>
  <c r="C67" i="6" a="1"/>
  <c r="C67" i="6" s="1"/>
  <c r="D83" i="6" a="1"/>
  <c r="D83" i="6" s="1"/>
  <c r="F31" i="6" a="1"/>
  <c r="F31" i="6" s="1"/>
  <c r="F72" i="6" a="1"/>
  <c r="F72" i="6" s="1"/>
  <c r="F150" i="6" a="1"/>
  <c r="F150" i="6" s="1"/>
  <c r="F136" i="6" a="1"/>
  <c r="F136" i="6" s="1"/>
  <c r="E73" i="6" a="1"/>
  <c r="E73" i="6" s="1"/>
  <c r="D42" i="6" a="1"/>
  <c r="D42" i="6" s="1"/>
  <c r="E98" i="6" a="1"/>
  <c r="E98" i="6" s="1"/>
  <c r="C116" i="6" a="1"/>
  <c r="C116" i="6" s="1"/>
  <c r="D90" i="6" a="1"/>
  <c r="D90" i="6" s="1"/>
  <c r="C96" i="6" a="1"/>
  <c r="C96" i="6" s="1"/>
  <c r="C43" i="6" a="1"/>
  <c r="C43" i="6" s="1"/>
  <c r="F147" i="6" a="1"/>
  <c r="F147" i="6" s="1"/>
  <c r="F138" i="6" a="1"/>
  <c r="F138" i="6" s="1"/>
  <c r="F133" i="6" a="1"/>
  <c r="F133" i="6" s="1"/>
  <c r="E89" i="6" a="1"/>
  <c r="E89" i="6" s="1"/>
  <c r="D98" i="6" a="1"/>
  <c r="D98" i="6" s="1"/>
  <c r="E126" i="6" a="1"/>
  <c r="E126" i="6" s="1"/>
  <c r="D39" i="6" a="1"/>
  <c r="D39" i="6" s="1"/>
  <c r="C103" i="6" a="1"/>
  <c r="C103" i="6" s="1"/>
  <c r="F56" i="6" a="1"/>
  <c r="F56" i="6" s="1"/>
  <c r="C39" i="6" a="1"/>
  <c r="C39" i="6" s="1"/>
  <c r="E118" i="6" a="1"/>
  <c r="E118" i="6" s="1"/>
  <c r="F87" i="6" a="1"/>
  <c r="F87" i="6" s="1"/>
  <c r="F73" i="6" a="1"/>
  <c r="F73" i="6" s="1"/>
  <c r="E36" i="6" a="1"/>
  <c r="E36" i="6" s="1"/>
  <c r="E31" i="6" a="1"/>
  <c r="E31" i="6" s="1"/>
  <c r="E99" i="6" a="1"/>
  <c r="E99" i="6" s="1"/>
  <c r="C56" i="6" a="1"/>
  <c r="C56" i="6" s="1"/>
  <c r="C156" i="6" a="1"/>
  <c r="C156" i="6" s="1"/>
  <c r="F103" i="6" a="1"/>
  <c r="F103" i="6" s="1"/>
  <c r="E55" i="6" a="1"/>
  <c r="E55" i="6" s="1"/>
  <c r="D32" i="6" a="1"/>
  <c r="D32" i="6" s="1"/>
  <c r="F139" i="6" a="1"/>
  <c r="F139" i="6" s="1"/>
  <c r="E156" i="6" a="1"/>
  <c r="E156" i="6" s="1"/>
  <c r="F78" i="6" a="1"/>
  <c r="F78" i="6" s="1"/>
  <c r="D47" i="6" a="1"/>
  <c r="D47" i="6" s="1"/>
  <c r="D143" i="6" a="1"/>
  <c r="D143" i="6" s="1"/>
  <c r="F74" i="6" a="1"/>
  <c r="F74" i="6" s="1"/>
  <c r="F70" i="6" a="1"/>
  <c r="F70" i="6" s="1"/>
  <c r="E117" i="6" a="1"/>
  <c r="E117" i="6" s="1"/>
  <c r="D112" i="6" a="1"/>
  <c r="D112" i="6" s="1"/>
  <c r="C54" i="6" a="1"/>
  <c r="C54" i="6" s="1"/>
  <c r="E35" i="6" a="1"/>
  <c r="E35" i="6" s="1"/>
  <c r="F121" i="6" a="1"/>
  <c r="F121" i="6" s="1"/>
  <c r="D154" i="6" a="1"/>
  <c r="D154" i="6" s="1"/>
  <c r="E63" i="6" a="1"/>
  <c r="E63" i="6" s="1"/>
  <c r="D75" i="6" a="1"/>
  <c r="D75" i="6" s="1"/>
  <c r="D73" i="6" a="1"/>
  <c r="D73" i="6" s="1"/>
  <c r="E131" i="6" a="1"/>
  <c r="E131" i="6" s="1"/>
  <c r="D142" i="6" a="1"/>
  <c r="D142" i="6" s="1"/>
  <c r="D141" i="6" a="1"/>
  <c r="D141" i="6" s="1"/>
  <c r="F92" i="6" a="1"/>
  <c r="F92" i="6" s="1"/>
  <c r="D108" i="6" a="1"/>
  <c r="D108" i="6" s="1"/>
  <c r="C42" i="6" a="1"/>
  <c r="C42" i="6" s="1"/>
  <c r="E30" i="6" a="1"/>
  <c r="E30" i="6" s="1"/>
  <c r="E157" i="6" a="1"/>
  <c r="E157" i="6" s="1"/>
  <c r="F141" i="6" a="1"/>
  <c r="F141" i="6" s="1"/>
  <c r="F98" i="6" a="1"/>
  <c r="F98" i="6" s="1"/>
  <c r="E49" i="6" a="1"/>
  <c r="E49" i="6" s="1"/>
  <c r="C53" i="6" a="1"/>
  <c r="C53" i="6" s="1"/>
  <c r="E140" i="6" a="1"/>
  <c r="E140" i="6" s="1"/>
  <c r="E32" i="6" a="1"/>
  <c r="E32" i="6" s="1"/>
  <c r="C149" i="6" a="1"/>
  <c r="C149" i="6" s="1"/>
  <c r="F83" i="6" a="1"/>
  <c r="F83" i="6" s="1"/>
  <c r="D38" i="6" a="1"/>
  <c r="D38" i="6" s="1"/>
  <c r="E77" i="6" a="1"/>
  <c r="E77" i="6" s="1"/>
  <c r="E119" i="6" a="1"/>
  <c r="E119" i="6" s="1"/>
  <c r="F75" i="6" a="1"/>
  <c r="F75" i="6" s="1"/>
  <c r="E146" i="6" a="1"/>
  <c r="E146" i="6" s="1"/>
  <c r="F35" i="6" a="1"/>
  <c r="F35" i="6" s="1"/>
  <c r="E112" i="6" a="1"/>
  <c r="E112" i="6" s="1"/>
  <c r="E114" i="6" a="1"/>
  <c r="E114" i="6" s="1"/>
  <c r="D110" i="6" a="1"/>
  <c r="D110" i="6" s="1"/>
  <c r="C136" i="6" a="1"/>
  <c r="C136" i="6" s="1"/>
  <c r="C151" i="6" a="1"/>
  <c r="C151" i="6" s="1"/>
  <c r="D115" i="6" a="1"/>
  <c r="D115" i="6" s="1"/>
  <c r="D158" i="6" a="1"/>
  <c r="D158" i="6" s="1"/>
  <c r="C47" i="6" a="1"/>
  <c r="C47" i="6" s="1"/>
  <c r="C50" i="6" a="1"/>
  <c r="C50" i="6" s="1"/>
  <c r="C101" i="6" a="1"/>
  <c r="C101" i="6" s="1"/>
  <c r="D86" i="6" a="1"/>
  <c r="D86" i="6" s="1"/>
  <c r="F45" i="6" a="1"/>
  <c r="F45" i="6" s="1"/>
  <c r="C104" i="6" a="1"/>
  <c r="C104" i="6" s="1"/>
  <c r="D93" i="6" a="1"/>
  <c r="D93" i="6" s="1"/>
  <c r="E107" i="6" a="1"/>
  <c r="E107" i="6" s="1"/>
  <c r="D78" i="6" a="1"/>
  <c r="D78" i="6" s="1"/>
  <c r="E33" i="6" a="1"/>
  <c r="E33" i="6" s="1"/>
  <c r="F129" i="6" a="1"/>
  <c r="F129" i="6" s="1"/>
  <c r="F144" i="6" a="1"/>
  <c r="F144" i="6" s="1"/>
  <c r="E127" i="6" a="1"/>
  <c r="E127" i="6" s="1"/>
  <c r="D109" i="6" a="1"/>
  <c r="D109" i="6" s="1"/>
  <c r="C92" i="6" a="1"/>
  <c r="C92" i="6" s="1"/>
  <c r="E44" i="6" a="1"/>
  <c r="E44" i="6" s="1"/>
  <c r="D96" i="6" a="1"/>
  <c r="D96" i="6" s="1"/>
  <c r="C154" i="6" a="1"/>
  <c r="C154" i="6" s="1"/>
  <c r="C106" i="6" a="1"/>
  <c r="C106" i="6" s="1"/>
  <c r="D31" i="6" a="1"/>
  <c r="D31" i="6" s="1"/>
  <c r="C118" i="6" a="1"/>
  <c r="C118" i="6" s="1"/>
  <c r="D41" i="6" a="1"/>
  <c r="D41" i="6" s="1"/>
  <c r="E154" i="6" a="1"/>
  <c r="E154" i="6" s="1"/>
  <c r="E106" i="6" a="1"/>
  <c r="E106" i="6" s="1"/>
  <c r="E113" i="6" a="1"/>
  <c r="E113" i="6" s="1"/>
  <c r="E54" i="6" a="1"/>
  <c r="E54" i="6" s="1"/>
  <c r="E71" i="6" a="1"/>
  <c r="E71" i="6" s="1"/>
  <c r="E68" i="6" a="1"/>
  <c r="E68" i="6" s="1"/>
  <c r="F123" i="6" a="1"/>
  <c r="F123" i="6" s="1"/>
  <c r="F120" i="6" a="1"/>
  <c r="F120" i="6" s="1"/>
  <c r="F88" i="6" a="1"/>
  <c r="F88" i="6" s="1"/>
  <c r="C150" i="6" a="1"/>
  <c r="C150" i="6" s="1"/>
  <c r="E45" i="6" a="1"/>
  <c r="E45" i="6" s="1"/>
  <c r="D44" i="6" a="1"/>
  <c r="D44" i="6" s="1"/>
  <c r="E138" i="6" a="1"/>
  <c r="E138" i="6" s="1"/>
  <c r="D122" i="6" a="1"/>
  <c r="D122" i="6" s="1"/>
  <c r="D69" i="6" a="1"/>
  <c r="D69" i="6" s="1"/>
  <c r="F108" i="6" a="1"/>
  <c r="F108" i="6" s="1"/>
  <c r="E61" i="6" a="1"/>
  <c r="E61" i="6" s="1"/>
  <c r="E125" i="6" a="1"/>
  <c r="E125" i="6" s="1"/>
  <c r="F93" i="6" a="1"/>
  <c r="F93" i="6" s="1"/>
  <c r="F85" i="6" a="1"/>
  <c r="F85" i="6" s="1"/>
  <c r="D128" i="6" a="1"/>
  <c r="D128" i="6" s="1"/>
  <c r="F64" i="6" a="1"/>
  <c r="F64" i="6" s="1"/>
  <c r="D57" i="6" a="1"/>
  <c r="D57" i="6" s="1"/>
  <c r="E38" i="6" a="1"/>
  <c r="E38" i="6" s="1"/>
  <c r="E150" i="6" a="1"/>
  <c r="E150" i="6" s="1"/>
  <c r="E86" i="6" a="1"/>
  <c r="E86" i="6" s="1"/>
  <c r="C48" i="6" a="1"/>
  <c r="C48" i="6" s="1"/>
  <c r="E67" i="6" a="1"/>
  <c r="E67" i="6" s="1"/>
  <c r="E92" i="6" a="1"/>
  <c r="E92" i="6" s="1"/>
  <c r="D113" i="6" a="1"/>
  <c r="D113" i="6" s="1"/>
  <c r="D56" i="6" a="1"/>
  <c r="D56" i="6" s="1"/>
  <c r="C34" i="6" a="1"/>
  <c r="C34" i="6" s="1"/>
  <c r="D102" i="6" a="1"/>
  <c r="D102" i="6" s="1"/>
  <c r="E62" i="6" a="1"/>
  <c r="E62" i="6" s="1"/>
  <c r="E132" i="6" a="1"/>
  <c r="E132" i="6" s="1"/>
  <c r="D82" i="6" a="1"/>
  <c r="D82" i="6" s="1"/>
  <c r="F84" i="6" a="1"/>
  <c r="F84" i="6" s="1"/>
  <c r="C82" i="6" a="1"/>
  <c r="C82" i="6" s="1"/>
  <c r="E42" i="6" a="1"/>
  <c r="E42" i="6" s="1"/>
  <c r="C113" i="6" a="1"/>
  <c r="C113" i="6" s="1"/>
  <c r="D155" i="6" a="1"/>
  <c r="D155" i="6" s="1"/>
  <c r="C108" i="6" a="1"/>
  <c r="C108" i="6" s="1"/>
  <c r="C80" i="6" a="1"/>
  <c r="C80" i="6" s="1"/>
  <c r="E50" i="6" a="1"/>
  <c r="E50" i="6" s="1"/>
  <c r="D127" i="6" a="1"/>
  <c r="D127" i="6" s="1"/>
  <c r="C55" i="6" a="1"/>
  <c r="C55" i="6" s="1"/>
  <c r="D80" i="6" a="1"/>
  <c r="D80" i="6" s="1"/>
  <c r="E69" i="6" a="1"/>
  <c r="E69" i="6" s="1"/>
  <c r="C75" i="6" a="1"/>
  <c r="C75" i="6" s="1"/>
  <c r="D65" i="6" a="1"/>
  <c r="D65" i="6" s="1"/>
  <c r="E79" i="6" a="1"/>
  <c r="E79" i="6" s="1"/>
  <c r="C148" i="6" a="1"/>
  <c r="C148" i="6" s="1"/>
  <c r="D53" i="6" a="1"/>
  <c r="D53" i="6" s="1"/>
  <c r="D59" i="6" a="1"/>
  <c r="D59" i="6" s="1"/>
  <c r="F60" i="6" a="1"/>
  <c r="F60" i="6" s="1"/>
  <c r="E84" i="6" a="1"/>
  <c r="E84" i="6" s="1"/>
  <c r="E147" i="6" a="1"/>
  <c r="E147" i="6" s="1"/>
  <c r="F76" i="6" a="1"/>
  <c r="F76" i="6" s="1"/>
  <c r="F51" i="6" a="1"/>
  <c r="F51" i="6" s="1"/>
  <c r="F59" i="6" a="1"/>
  <c r="F59" i="6" s="1"/>
  <c r="E74" i="6" a="1"/>
  <c r="E74" i="6" s="1"/>
  <c r="C91" i="6" a="1"/>
  <c r="C91" i="6" s="1"/>
  <c r="E96" i="6" a="1"/>
  <c r="E96" i="6" s="1"/>
  <c r="C135" i="6" a="1"/>
  <c r="C135" i="6" s="1"/>
  <c r="F109" i="6" a="1"/>
  <c r="F109" i="6" s="1"/>
  <c r="F79" i="6" a="1"/>
  <c r="F79" i="6" s="1"/>
  <c r="E152" i="6" a="1"/>
  <c r="E152" i="6" s="1"/>
  <c r="E34" i="6" a="1"/>
  <c r="E34" i="6" s="1"/>
  <c r="D100" i="6" a="1"/>
  <c r="D100" i="6" s="1"/>
  <c r="E59" i="6" a="1"/>
  <c r="E59" i="6" s="1"/>
  <c r="F158" i="6" a="1"/>
  <c r="F158" i="6" s="1"/>
  <c r="D147" i="6" a="1"/>
  <c r="D147" i="6" s="1"/>
  <c r="F54" i="6" a="1"/>
  <c r="F54" i="6" s="1"/>
  <c r="C86" i="6" a="1"/>
  <c r="C86" i="6" s="1"/>
  <c r="D135" i="6" a="1"/>
  <c r="D135" i="6" s="1"/>
  <c r="F95" i="6" a="1"/>
  <c r="F95" i="6" s="1"/>
  <c r="F148" i="6" a="1"/>
  <c r="F148" i="6" s="1"/>
  <c r="D66" i="6" a="1"/>
  <c r="D66" i="6" s="1"/>
  <c r="D116" i="6" a="1"/>
  <c r="D116" i="6" s="1"/>
  <c r="D48" i="6" a="1"/>
  <c r="D48" i="6" s="1"/>
  <c r="D95" i="6" a="1"/>
  <c r="D95" i="6" s="1"/>
  <c r="F114" i="6" a="1"/>
  <c r="F114" i="6" s="1"/>
  <c r="E64" i="6" a="1"/>
  <c r="E64" i="6" s="1"/>
  <c r="C141" i="6" a="1"/>
  <c r="C141" i="6" s="1"/>
  <c r="D107" i="6" a="1"/>
  <c r="D107" i="6" s="1"/>
  <c r="E111" i="6" a="1"/>
  <c r="E111" i="6" s="1"/>
  <c r="F48" i="6" a="1"/>
  <c r="F48" i="6" s="1"/>
  <c r="F128" i="6" a="1"/>
  <c r="F128" i="6" s="1"/>
  <c r="D118" i="6" a="1"/>
  <c r="D118" i="6" s="1"/>
  <c r="E46" i="6" a="1"/>
  <c r="E46" i="6" s="1"/>
  <c r="D88" i="6" a="1"/>
  <c r="D88" i="6" s="1"/>
  <c r="F111" i="6" a="1"/>
  <c r="F111" i="6" s="1"/>
  <c r="E116" i="6" a="1"/>
  <c r="E116" i="6" s="1"/>
  <c r="E124" i="6" a="1"/>
  <c r="E124" i="6" s="1"/>
  <c r="E103" i="6" a="1"/>
  <c r="E103" i="6" s="1"/>
  <c r="C97" i="6" a="1"/>
  <c r="C97" i="6" s="1"/>
  <c r="F115" i="6" a="1"/>
  <c r="F115" i="6" s="1"/>
  <c r="D92" i="6" a="1"/>
  <c r="D92" i="6" s="1"/>
  <c r="D114" i="6" a="1"/>
  <c r="D114" i="6" s="1"/>
  <c r="E72" i="6" a="1"/>
  <c r="E72" i="6" s="1"/>
  <c r="F153" i="6" a="1"/>
  <c r="F153" i="6" s="1"/>
  <c r="C128" i="6" a="1"/>
  <c r="C128" i="6" s="1"/>
  <c r="E149" i="6" a="1"/>
  <c r="E149" i="6" s="1"/>
  <c r="E75" i="6" a="1"/>
  <c r="E75" i="6" s="1"/>
  <c r="D67" i="6" a="1"/>
  <c r="D67" i="6" s="1"/>
  <c r="E134" i="6" a="1"/>
  <c r="E134" i="6" s="1"/>
  <c r="C89" i="6" a="1"/>
  <c r="C89" i="6" s="1"/>
  <c r="C81" i="6" a="1"/>
  <c r="C81" i="6" s="1"/>
  <c r="E120" i="6" a="1"/>
  <c r="E120" i="6" s="1"/>
  <c r="F91" i="6" a="1"/>
  <c r="F91" i="6" s="1"/>
  <c r="D131" i="6" a="1"/>
  <c r="D131" i="6" s="1"/>
  <c r="D77" i="6" a="1"/>
  <c r="D77" i="6" s="1"/>
  <c r="F33" i="6" a="1"/>
  <c r="F33" i="6" s="1"/>
  <c r="F65" i="6" a="1"/>
  <c r="F65" i="6" s="1"/>
  <c r="D61" i="6" a="1"/>
  <c r="D61" i="6" s="1"/>
  <c r="D63" i="6" a="1"/>
  <c r="D63" i="6" s="1"/>
  <c r="C100" i="6" a="1"/>
  <c r="C100" i="6" s="1"/>
  <c r="D120" i="6" a="1"/>
  <c r="D120" i="6" s="1"/>
  <c r="D43" i="6" a="1"/>
  <c r="D43" i="6" s="1"/>
  <c r="D55" i="6" a="1"/>
  <c r="D55" i="6" s="1"/>
  <c r="D84" i="6" a="1"/>
  <c r="D84" i="6" s="1"/>
  <c r="F134" i="6" a="1"/>
  <c r="F134" i="6" s="1"/>
  <c r="F80" i="6" a="1"/>
  <c r="F80" i="6" s="1"/>
  <c r="E76" i="6" a="1"/>
  <c r="E76" i="6" s="1"/>
  <c r="F68" i="6" a="1"/>
  <c r="F68" i="6" s="1"/>
  <c r="D148" i="6" a="1"/>
  <c r="D148" i="6" s="1"/>
  <c r="F143" i="6" a="1"/>
  <c r="F143" i="6" s="1"/>
  <c r="C153" i="6" a="1"/>
  <c r="C153" i="6" s="1"/>
  <c r="C126" i="6" a="1"/>
  <c r="C126" i="6" s="1"/>
  <c r="D68" i="6" a="1"/>
  <c r="D68" i="6" s="1"/>
  <c r="C51" i="6" a="1"/>
  <c r="C51" i="6" s="1"/>
  <c r="C140" i="6" a="1"/>
  <c r="C140" i="6" s="1"/>
  <c r="C143" i="6" a="1"/>
  <c r="C143" i="6" s="1"/>
  <c r="D117" i="6" a="1"/>
  <c r="D117" i="6" s="1"/>
  <c r="F38" i="6" a="1"/>
  <c r="F38" i="6" s="1"/>
  <c r="F131" i="6" a="1"/>
  <c r="F131" i="6" s="1"/>
  <c r="E90" i="6" a="1"/>
  <c r="E90" i="6" s="1"/>
  <c r="C93" i="6" a="1"/>
  <c r="C93" i="6" s="1"/>
  <c r="C102" i="6" a="1"/>
  <c r="C102" i="6" s="1"/>
  <c r="C32" i="6" a="1"/>
  <c r="C32" i="6" s="1"/>
  <c r="F137" i="6" a="1"/>
  <c r="F137" i="6" s="1"/>
  <c r="F89" i="6" a="1"/>
  <c r="F89" i="6" s="1"/>
  <c r="E56" i="6" a="1"/>
  <c r="E56" i="6" s="1"/>
  <c r="E133" i="6" a="1"/>
  <c r="E133" i="6" s="1"/>
  <c r="F105" i="6" a="1"/>
  <c r="F105" i="6" s="1"/>
  <c r="D74" i="6" a="1"/>
  <c r="D74" i="6" s="1"/>
  <c r="D58" i="6" a="1"/>
  <c r="D58" i="6" s="1"/>
  <c r="C120" i="6" a="1"/>
  <c r="C120" i="6" s="1"/>
  <c r="C64" i="6" a="1"/>
  <c r="C64" i="6" s="1"/>
  <c r="C62" i="6" a="1"/>
  <c r="C62" i="6" s="1"/>
  <c r="D50" i="6" a="1"/>
  <c r="D50" i="6" s="1"/>
  <c r="F42" i="6" a="1"/>
  <c r="F42" i="6" s="1"/>
  <c r="D105" i="6" a="1"/>
  <c r="D105" i="6" s="1"/>
  <c r="E123" i="6" a="1"/>
  <c r="E123" i="6" s="1"/>
  <c r="C38" i="6" a="1"/>
  <c r="C38" i="6" s="1"/>
  <c r="D85" i="6" a="1"/>
  <c r="D85" i="6" s="1"/>
  <c r="F140" i="6" a="1"/>
  <c r="F140" i="6" s="1"/>
  <c r="E136" i="6" a="1"/>
  <c r="E136" i="6" s="1"/>
  <c r="E93" i="6" a="1"/>
  <c r="E93" i="6" s="1"/>
  <c r="C35" i="6" a="1"/>
  <c r="C35" i="6" s="1"/>
  <c r="C40" i="6" a="1"/>
  <c r="C40" i="6" s="1"/>
  <c r="F155" i="6" a="1"/>
  <c r="F155" i="6" s="1"/>
  <c r="E40" i="6" a="1"/>
  <c r="E40" i="6" s="1"/>
  <c r="F55" i="6" a="1"/>
  <c r="F55" i="6" s="1"/>
  <c r="C95" i="6" a="1"/>
  <c r="C95" i="6" s="1"/>
  <c r="E51" i="6" a="1"/>
  <c r="E51" i="6" s="1"/>
  <c r="E47" i="6" a="1"/>
  <c r="E47" i="6" s="1"/>
  <c r="E101" i="6" a="1"/>
  <c r="E101" i="6" s="1"/>
  <c r="C123" i="6" a="1"/>
  <c r="C123" i="6" s="1"/>
  <c r="F44" i="6" a="1"/>
  <c r="F44" i="6" s="1"/>
  <c r="C77" i="6" a="1"/>
  <c r="C77" i="6" s="1"/>
  <c r="D49" i="6" a="1"/>
  <c r="D49" i="6" s="1"/>
  <c r="E88" i="6" a="1"/>
  <c r="E88" i="6" s="1"/>
  <c r="C83" i="6" a="1"/>
  <c r="C83" i="6" s="1"/>
  <c r="E144" i="6" a="1"/>
  <c r="E144" i="6" s="1"/>
  <c r="C33" i="6" a="1"/>
  <c r="C33" i="6" s="1"/>
  <c r="D136" i="6" a="1"/>
  <c r="D136" i="6" s="1"/>
  <c r="C121" i="6" a="1"/>
  <c r="C121" i="6" s="1"/>
  <c r="D51" i="6" a="1"/>
  <c r="D51" i="6" s="1"/>
  <c r="F47" i="6" a="1"/>
  <c r="F47" i="6" s="1"/>
  <c r="C155" i="6" a="1"/>
  <c r="C155" i="6" s="1"/>
  <c r="E58" i="6" a="1"/>
  <c r="E58" i="6" s="1"/>
  <c r="C45" i="6" a="1"/>
  <c r="C45" i="6" s="1"/>
  <c r="E100" i="6" a="1"/>
  <c r="E100" i="6" s="1"/>
  <c r="C115" i="6" a="1"/>
  <c r="C115" i="6" s="1"/>
  <c r="E70" i="6" a="1"/>
  <c r="E70" i="6" s="1"/>
  <c r="E83" i="6" a="1"/>
  <c r="E83" i="6" s="1"/>
  <c r="D152" i="6" a="1"/>
  <c r="D152" i="6" s="1"/>
  <c r="C66" i="6" a="1"/>
  <c r="C66" i="6" s="1"/>
  <c r="E37" i="6" a="1"/>
  <c r="E37" i="6" s="1"/>
  <c r="D34" i="6" a="1"/>
  <c r="D34" i="6" s="1"/>
  <c r="D126" i="6" a="1"/>
  <c r="D126" i="6" s="1"/>
  <c r="D144" i="6" a="1"/>
  <c r="D144" i="6" s="1"/>
  <c r="C71" i="6" a="1"/>
  <c r="C71" i="6" s="1"/>
  <c r="F142" i="6" a="1"/>
  <c r="F142" i="6" s="1"/>
  <c r="C139" i="6" a="1"/>
  <c r="C139" i="6" s="1"/>
  <c r="D140" i="6" a="1"/>
  <c r="D140" i="6" s="1"/>
  <c r="D30" i="6" a="1"/>
  <c r="D30" i="6" s="1"/>
  <c r="C31" i="6" a="1"/>
  <c r="C31" i="6" s="1"/>
  <c r="C109" i="6" a="1"/>
  <c r="C109" i="6" s="1"/>
  <c r="E60" i="6" a="1"/>
  <c r="E60" i="6" s="1"/>
  <c r="D106" i="6" a="1"/>
  <c r="D106" i="6" s="1"/>
  <c r="C58" i="6" a="1"/>
  <c r="C58" i="6" s="1"/>
  <c r="F97" i="6" a="1"/>
  <c r="F97" i="6" s="1"/>
  <c r="D132" i="6" a="1"/>
  <c r="D132" i="6" s="1"/>
  <c r="F156" i="6" a="1"/>
  <c r="F156" i="6" s="1"/>
  <c r="F130" i="6" a="1"/>
  <c r="F130" i="6" s="1"/>
  <c r="D123" i="6" a="1"/>
  <c r="D123" i="6" s="1"/>
  <c r="C112" i="6" a="1"/>
  <c r="C112" i="6" s="1"/>
  <c r="C36" i="6" a="1"/>
  <c r="C36" i="6" s="1"/>
  <c r="D35" i="6" a="1"/>
  <c r="D35" i="6" s="1"/>
  <c r="D45" i="6" a="1"/>
  <c r="D45" i="6" s="1"/>
  <c r="C44" i="6" a="1"/>
  <c r="C44" i="6" s="1"/>
  <c r="C65" i="6" a="1"/>
  <c r="C65" i="6" s="1"/>
  <c r="D134" i="6" a="1"/>
  <c r="D134" i="6" s="1"/>
  <c r="C69" i="6" a="1"/>
  <c r="C69" i="6" s="1"/>
  <c r="E128" i="6" a="1"/>
  <c r="E128" i="6" s="1"/>
  <c r="C60" i="6" a="1"/>
  <c r="C60" i="6" s="1"/>
  <c r="F126" i="6" a="1"/>
  <c r="F126" i="6" s="1"/>
  <c r="C90" i="6" a="1"/>
  <c r="C90" i="6" s="1"/>
  <c r="F96" i="6" a="1"/>
  <c r="F96" i="6" s="1"/>
  <c r="F46" i="6" a="1"/>
  <c r="F46" i="6" s="1"/>
  <c r="C87" i="6" a="1"/>
  <c r="C87" i="6" s="1"/>
  <c r="D79" i="6" a="1"/>
  <c r="D79" i="6" s="1"/>
  <c r="E43" i="6" a="1"/>
  <c r="E43" i="6" s="1"/>
  <c r="F112" i="6" a="1"/>
  <c r="F112" i="6" s="1"/>
  <c r="E95" i="6" a="1"/>
  <c r="E95" i="6" s="1"/>
  <c r="E48" i="6" a="1"/>
  <c r="E48" i="6" s="1"/>
  <c r="C138" i="6" a="1"/>
  <c r="C138" i="6" s="1"/>
  <c r="D60" i="6" a="1"/>
  <c r="D60" i="6" s="1"/>
  <c r="F99" i="6" a="1"/>
  <c r="F99" i="6" s="1"/>
  <c r="E80" i="6" a="1"/>
  <c r="E80" i="6" s="1"/>
  <c r="F127" i="6" a="1"/>
  <c r="F127" i="6" s="1"/>
  <c r="D72" i="6" a="1"/>
  <c r="D72" i="6" s="1"/>
  <c r="D138" i="6" a="1"/>
  <c r="D138" i="6" s="1"/>
  <c r="C146" i="6" a="1"/>
  <c r="C146" i="6" s="1"/>
  <c r="C137" i="6" a="1"/>
  <c r="C137" i="6" s="1"/>
  <c r="D97" i="6" a="1"/>
  <c r="D97" i="6" s="1"/>
  <c r="F49" i="6" a="1"/>
  <c r="F49" i="6" s="1"/>
  <c r="E102" i="6" a="1"/>
  <c r="E102" i="6" s="1"/>
  <c r="E85" i="6" a="1"/>
  <c r="E85" i="6" s="1"/>
  <c r="C76" i="6" a="1"/>
  <c r="C76" i="6" s="1"/>
  <c r="D130" i="6" a="1"/>
  <c r="D130" i="6" s="1"/>
  <c r="D151" i="6" a="1"/>
  <c r="D151" i="6" s="1"/>
  <c r="F71" i="6" a="1"/>
  <c r="F71" i="6" s="1"/>
  <c r="E151" i="6" a="1"/>
  <c r="E151" i="6" s="1"/>
  <c r="F119" i="6" a="1"/>
  <c r="F119" i="6" s="1"/>
  <c r="F154" i="6" a="1"/>
  <c r="F154" i="6" s="1"/>
  <c r="D54" i="6" a="1"/>
  <c r="D54" i="6" s="1"/>
  <c r="F118" i="6" a="1"/>
  <c r="F118" i="6" s="1"/>
  <c r="D103" i="6" a="1"/>
  <c r="D103" i="6" s="1"/>
  <c r="F94" i="6" a="1"/>
  <c r="F94" i="6" s="1"/>
  <c r="C105" i="6" a="1"/>
  <c r="C105" i="6" s="1"/>
  <c r="F110" i="6" a="1"/>
  <c r="F110" i="6" s="1"/>
  <c r="D64" i="6" a="1"/>
  <c r="D64" i="6" s="1"/>
  <c r="C41" i="6" a="1"/>
  <c r="C41" i="6" s="1"/>
  <c r="F124" i="6" a="1"/>
  <c r="F124" i="6" s="1"/>
  <c r="C94" i="6" a="1"/>
  <c r="C94" i="6" s="1"/>
  <c r="E52" i="6" a="1"/>
  <c r="E52" i="6" s="1"/>
  <c r="D37" i="6" a="1"/>
  <c r="D37" i="6" s="1"/>
  <c r="C73" i="6" a="1"/>
  <c r="C73" i="6" s="1"/>
  <c r="E39" i="6" a="1"/>
  <c r="E39" i="6" s="1"/>
  <c r="F63" i="6" a="1"/>
  <c r="F63" i="6" s="1"/>
  <c r="F36" i="6" a="1"/>
  <c r="F36" i="6" s="1"/>
  <c r="E135" i="6" a="1"/>
  <c r="E135" i="6" s="1"/>
  <c r="F102" i="6" a="1"/>
  <c r="F102" i="6" s="1"/>
  <c r="F57" i="6" a="1"/>
  <c r="F57" i="6" s="1"/>
  <c r="C117" i="6" a="1"/>
  <c r="C117" i="6" s="1"/>
  <c r="C78" i="6" a="1"/>
  <c r="C78" i="6" s="1"/>
  <c r="D104" i="6" a="1"/>
  <c r="D104" i="6" s="1"/>
  <c r="C158" i="6" a="1"/>
  <c r="C158" i="6" s="1"/>
  <c r="F135" i="6" a="1"/>
  <c r="F135" i="6" s="1"/>
  <c r="F39" i="6" a="1"/>
  <c r="F39" i="6" s="1"/>
  <c r="E87" i="6" a="1"/>
  <c r="E87" i="6" s="1"/>
  <c r="D89" i="6" a="1"/>
  <c r="D89" i="6" s="1"/>
  <c r="C147" i="6" a="1"/>
  <c r="C147" i="6" s="1"/>
  <c r="D149" i="6" a="1"/>
  <c r="D149" i="6" s="1"/>
  <c r="F145" i="6" a="1"/>
  <c r="F145" i="6" s="1"/>
  <c r="E66" i="6" a="1"/>
  <c r="E66" i="6" s="1"/>
  <c r="D62" i="6" a="1"/>
  <c r="D62" i="6" s="1"/>
  <c r="C70" i="6" a="1"/>
  <c r="C70" i="6" s="1"/>
  <c r="C157" i="6" a="1"/>
  <c r="C157" i="6" s="1"/>
  <c r="F107" i="6" a="1"/>
  <c r="F107" i="6" s="1"/>
  <c r="F41" i="6" a="1"/>
  <c r="F41" i="6" s="1"/>
  <c r="D81" i="6" a="1"/>
  <c r="D81" i="6" s="1"/>
  <c r="E130" i="6" a="1"/>
  <c r="E130" i="6" s="1"/>
  <c r="F146" i="6" a="1"/>
  <c r="F146" i="6" s="1"/>
  <c r="D124" i="6" a="1"/>
  <c r="D124" i="6" s="1"/>
  <c r="D70" i="6" a="1"/>
  <c r="D70" i="6" s="1"/>
  <c r="F52" i="6" a="1"/>
  <c r="F52" i="6" s="1"/>
  <c r="C111" i="6" a="1"/>
  <c r="C111" i="6" s="1"/>
  <c r="C133" i="6" a="1"/>
  <c r="C133" i="6" s="1"/>
  <c r="C142" i="6" a="1"/>
  <c r="C142" i="6" s="1"/>
  <c r="F62" i="6" a="1"/>
  <c r="F62" i="6" s="1"/>
  <c r="D139" i="6" a="1"/>
  <c r="D139" i="6" s="1"/>
  <c r="C99" i="6" a="1"/>
  <c r="C99" i="6" s="1"/>
  <c r="D46" i="6" a="1"/>
  <c r="D46" i="6" s="1"/>
  <c r="E115" i="6" a="1"/>
  <c r="E115" i="6" s="1"/>
  <c r="C37" i="6" a="1"/>
  <c r="C37" i="6" s="1"/>
  <c r="E109" i="6" a="1"/>
  <c r="E109" i="6" s="1"/>
  <c r="C30" i="6" a="1"/>
  <c r="C30" i="6" s="1"/>
  <c r="D71" i="6" a="1"/>
  <c r="D71" i="6" s="1"/>
  <c r="E122" i="6" a="1"/>
  <c r="E122" i="6" s="1"/>
  <c r="C110" i="6" a="1"/>
  <c r="C110" i="6" s="1"/>
  <c r="D157" i="6" a="1"/>
  <c r="D157" i="6" s="1"/>
  <c r="F113" i="6" a="1"/>
  <c r="F113" i="6" s="1"/>
  <c r="B29" i="6" a="1"/>
  <c r="B29" i="6" s="1"/>
  <c r="G29" i="6" s="1"/>
  <c r="B34" i="6" a="1"/>
  <c r="B34" i="6" s="1"/>
  <c r="G34" i="6" s="1"/>
  <c r="B77" i="6" a="1"/>
  <c r="B77" i="6" s="1"/>
  <c r="G77" i="6" s="1"/>
  <c r="B35" i="6" a="1"/>
  <c r="B35" i="6" s="1"/>
  <c r="G35" i="6" s="1"/>
  <c r="B147" i="6" a="1"/>
  <c r="B147" i="6" s="1"/>
  <c r="G147" i="6" s="1"/>
  <c r="B104" i="6" a="1"/>
  <c r="B104" i="6" s="1"/>
  <c r="G104" i="6" s="1"/>
  <c r="B74" i="6" a="1"/>
  <c r="B74" i="6" s="1"/>
  <c r="G74" i="6" s="1"/>
  <c r="B119" i="6" a="1"/>
  <c r="B119" i="6" s="1"/>
  <c r="G119" i="6" s="1"/>
  <c r="B156" i="6" a="1"/>
  <c r="B156" i="6" s="1"/>
  <c r="G156" i="6" s="1"/>
  <c r="B99" i="6" a="1"/>
  <c r="B99" i="6" s="1"/>
  <c r="G99" i="6" s="1"/>
  <c r="B59" i="6" a="1"/>
  <c r="B59" i="6" s="1"/>
  <c r="G59" i="6" s="1"/>
  <c r="B157" i="6" a="1"/>
  <c r="B157" i="6" s="1"/>
  <c r="G157" i="6" s="1"/>
  <c r="B67" i="6" a="1"/>
  <c r="B67" i="6" s="1"/>
  <c r="G67" i="6" s="1"/>
  <c r="B114" i="6" a="1"/>
  <c r="B114" i="6" s="1"/>
  <c r="G114" i="6" s="1"/>
  <c r="B139" i="6" a="1"/>
  <c r="B139" i="6" s="1"/>
  <c r="G139" i="6" s="1"/>
  <c r="B40" i="6" a="1"/>
  <c r="B40" i="6" s="1"/>
  <c r="G40" i="6" s="1"/>
  <c r="B103" i="6" a="1"/>
  <c r="B103" i="6" s="1"/>
  <c r="G103" i="6" s="1"/>
  <c r="B143" i="6" a="1"/>
  <c r="B143" i="6" s="1"/>
  <c r="G143" i="6" s="1"/>
  <c r="B98" i="6" a="1"/>
  <c r="B98" i="6" s="1"/>
  <c r="G98" i="6" s="1"/>
  <c r="B151" i="6" a="1"/>
  <c r="B151" i="6" s="1"/>
  <c r="G151" i="6" s="1"/>
  <c r="B79" i="6" a="1"/>
  <c r="B79" i="6" s="1"/>
  <c r="G79" i="6" s="1"/>
  <c r="B45" i="6" a="1"/>
  <c r="B45" i="6" s="1"/>
  <c r="G45" i="6" s="1"/>
  <c r="B116" i="6" a="1"/>
  <c r="B116" i="6" s="1"/>
  <c r="G116" i="6" s="1"/>
  <c r="B64" i="6" a="1"/>
  <c r="B64" i="6" s="1"/>
  <c r="G64" i="6" s="1"/>
  <c r="B130" i="6" a="1"/>
  <c r="B130" i="6" s="1"/>
  <c r="G130" i="6" s="1"/>
  <c r="B53" i="6" a="1"/>
  <c r="B53" i="6" s="1"/>
  <c r="G53" i="6" s="1"/>
  <c r="B47" i="6" a="1"/>
  <c r="B47" i="6" s="1"/>
  <c r="G47" i="6" s="1"/>
  <c r="B71" i="6" a="1"/>
  <c r="B71" i="6" s="1"/>
  <c r="G71" i="6" s="1"/>
  <c r="B85" i="6" a="1"/>
  <c r="B85" i="6" s="1"/>
  <c r="G85" i="6" s="1"/>
  <c r="B91" i="6" a="1"/>
  <c r="B91" i="6" s="1"/>
  <c r="G91" i="6" s="1"/>
  <c r="B138" i="6" a="1"/>
  <c r="B138" i="6" s="1"/>
  <c r="G138" i="6" s="1"/>
  <c r="B68" i="6" a="1"/>
  <c r="B68" i="6" s="1"/>
  <c r="G68" i="6" s="1"/>
  <c r="B131" i="6" a="1"/>
  <c r="B131" i="6" s="1"/>
  <c r="G131" i="6" s="1"/>
  <c r="B117" i="6" a="1"/>
  <c r="B117" i="6" s="1"/>
  <c r="G117" i="6" s="1"/>
  <c r="B144" i="6" a="1"/>
  <c r="B144" i="6" s="1"/>
  <c r="G144" i="6" s="1"/>
  <c r="B135" i="6" a="1"/>
  <c r="B135" i="6" s="1"/>
  <c r="G135" i="6" s="1"/>
  <c r="B39" i="6" a="1"/>
  <c r="B39" i="6" s="1"/>
  <c r="G39" i="6" s="1"/>
  <c r="B101" i="6" a="1"/>
  <c r="B101" i="6" s="1"/>
  <c r="G101" i="6" s="1"/>
  <c r="B108" i="6" a="1"/>
  <c r="B108" i="6" s="1"/>
  <c r="G108" i="6" s="1"/>
  <c r="B37" i="6" a="1"/>
  <c r="B37" i="6" s="1"/>
  <c r="G37" i="6" s="1"/>
  <c r="B140" i="6" a="1"/>
  <c r="B140" i="6" s="1"/>
  <c r="G140" i="6" s="1"/>
  <c r="B50" i="6" a="1"/>
  <c r="B50" i="6" s="1"/>
  <c r="G50" i="6" s="1"/>
  <c r="B42" i="6" a="1"/>
  <c r="B42" i="6" s="1"/>
  <c r="G42" i="6" s="1"/>
  <c r="B109" i="6" a="1"/>
  <c r="B109" i="6" s="1"/>
  <c r="G109" i="6" s="1"/>
  <c r="B155" i="6" a="1"/>
  <c r="B155" i="6" s="1"/>
  <c r="G155" i="6" s="1"/>
  <c r="B43" i="6" a="1"/>
  <c r="B43" i="6" s="1"/>
  <c r="G43" i="6" s="1"/>
  <c r="B107" i="6" a="1"/>
  <c r="B107" i="6" s="1"/>
  <c r="G107" i="6" s="1"/>
  <c r="B55" i="6" a="1"/>
  <c r="B55" i="6" s="1"/>
  <c r="G55" i="6" s="1"/>
  <c r="B52" i="6" a="1"/>
  <c r="B52" i="6" s="1"/>
  <c r="G52" i="6" s="1"/>
  <c r="B128" i="6" a="1"/>
  <c r="B128" i="6" s="1"/>
  <c r="G128" i="6" s="1"/>
  <c r="B51" i="6" a="1"/>
  <c r="B51" i="6" s="1"/>
  <c r="G51" i="6" s="1"/>
  <c r="B36" i="6" a="1"/>
  <c r="B36" i="6" s="1"/>
  <c r="G36" i="6" s="1"/>
  <c r="B133" i="6" a="1"/>
  <c r="B133" i="6" s="1"/>
  <c r="G133" i="6" s="1"/>
  <c r="B152" i="6" a="1"/>
  <c r="B152" i="6" s="1"/>
  <c r="G152" i="6" s="1"/>
  <c r="B72" i="6" a="1"/>
  <c r="B72" i="6" s="1"/>
  <c r="G72" i="6" s="1"/>
  <c r="B92" i="6" a="1"/>
  <c r="B92" i="6" s="1"/>
  <c r="G92" i="6" s="1"/>
  <c r="B69" i="6" a="1"/>
  <c r="B69" i="6" s="1"/>
  <c r="G69" i="6" s="1"/>
  <c r="B132" i="6" a="1"/>
  <c r="B132" i="6" s="1"/>
  <c r="G132" i="6" s="1"/>
  <c r="B106" i="6" a="1"/>
  <c r="B106" i="6" s="1"/>
  <c r="G106" i="6" s="1"/>
  <c r="B60" i="6" a="1"/>
  <c r="B60" i="6" s="1"/>
  <c r="G60" i="6" s="1"/>
  <c r="B120" i="6" a="1"/>
  <c r="B120" i="6" s="1"/>
  <c r="G120" i="6" s="1"/>
  <c r="B148" i="6" a="1"/>
  <c r="B148" i="6" s="1"/>
  <c r="G148" i="6" s="1"/>
  <c r="B90" i="6" a="1"/>
  <c r="B90" i="6" s="1"/>
  <c r="G90" i="6" s="1"/>
  <c r="B136" i="6" a="1"/>
  <c r="B136" i="6" s="1"/>
  <c r="G136" i="6" s="1"/>
  <c r="B87" i="6" a="1"/>
  <c r="B87" i="6" s="1"/>
  <c r="G87" i="6" s="1"/>
  <c r="B146" i="6" a="1"/>
  <c r="B146" i="6" s="1"/>
  <c r="G146" i="6" s="1"/>
  <c r="B58" i="6" a="1"/>
  <c r="B58" i="6" s="1"/>
  <c r="G58" i="6" s="1"/>
  <c r="B96" i="6" a="1"/>
  <c r="B96" i="6" s="1"/>
  <c r="G96" i="6" s="1"/>
  <c r="B66" i="6" a="1"/>
  <c r="B66" i="6" s="1"/>
  <c r="G66" i="6" s="1"/>
  <c r="B124" i="6" a="1"/>
  <c r="B124" i="6" s="1"/>
  <c r="G124" i="6" s="1"/>
  <c r="B111" i="6" a="1"/>
  <c r="B111" i="6" s="1"/>
  <c r="G111" i="6" s="1"/>
  <c r="B56" i="6" a="1"/>
  <c r="B56" i="6" s="1"/>
  <c r="G56" i="6" s="1"/>
  <c r="B154" i="6" a="1"/>
  <c r="B154" i="6" s="1"/>
  <c r="G154" i="6" s="1"/>
  <c r="B123" i="6" a="1"/>
  <c r="B123" i="6" s="1"/>
  <c r="G123" i="6" s="1"/>
  <c r="B32" i="6" a="1"/>
  <c r="B32" i="6" s="1"/>
  <c r="G32" i="6" s="1"/>
  <c r="B84" i="6" a="1"/>
  <c r="B84" i="6" s="1"/>
  <c r="G84" i="6" s="1"/>
  <c r="B149" i="6" a="1"/>
  <c r="B149" i="6" s="1"/>
  <c r="G149" i="6" s="1"/>
  <c r="B44" i="6" a="1"/>
  <c r="B44" i="6" s="1"/>
  <c r="G44" i="6" s="1"/>
  <c r="B122" i="6" a="1"/>
  <c r="B122" i="6" s="1"/>
  <c r="G122" i="6" s="1"/>
  <c r="B61" i="6" a="1"/>
  <c r="B61" i="6" s="1"/>
  <c r="G61" i="6" s="1"/>
  <c r="B88" i="6" a="1"/>
  <c r="B88" i="6" s="1"/>
  <c r="G88" i="6" s="1"/>
  <c r="B112" i="6" a="1"/>
  <c r="B112" i="6" s="1"/>
  <c r="G112" i="6" s="1"/>
  <c r="B141" i="6" a="1"/>
  <c r="B141" i="6" s="1"/>
  <c r="G141" i="6" s="1"/>
  <c r="B48" i="6" a="1"/>
  <c r="B48" i="6" s="1"/>
  <c r="G48" i="6" s="1"/>
  <c r="B82" i="6" a="1"/>
  <c r="B82" i="6" s="1"/>
  <c r="G82" i="6" s="1"/>
  <c r="B125" i="6" a="1"/>
  <c r="B125" i="6" s="1"/>
  <c r="G125" i="6" s="1"/>
  <c r="B100" i="6" a="1"/>
  <c r="B100" i="6" s="1"/>
  <c r="G100" i="6" s="1"/>
  <c r="B75" i="6" a="1"/>
  <c r="B75" i="6" s="1"/>
  <c r="G75" i="6" s="1"/>
  <c r="B83" i="6" a="1"/>
  <c r="B83" i="6" s="1"/>
  <c r="G83" i="6" s="1"/>
  <c r="B80" i="6" a="1"/>
  <c r="B80" i="6" s="1"/>
  <c r="G80" i="6" s="1"/>
  <c r="B93" i="6" a="1"/>
  <c r="B93" i="6" s="1"/>
  <c r="G93" i="6" s="1"/>
  <c r="B115" i="6" a="1"/>
  <c r="B115" i="6" s="1"/>
  <c r="G115" i="6" s="1"/>
  <c r="B76" i="6" a="1"/>
  <c r="B76" i="6" s="1"/>
  <c r="G76" i="6" s="1"/>
  <c r="B113" i="6" a="1"/>
  <c r="B113" i="6" s="1"/>
  <c r="G113" i="6" s="1"/>
  <c r="B49" i="6" a="1"/>
  <c r="B49" i="6" s="1"/>
  <c r="G49" i="6" s="1"/>
  <c r="B33" i="6" a="1"/>
  <c r="B33" i="6" s="1"/>
  <c r="G33" i="6" s="1"/>
  <c r="B57" i="6" a="1"/>
  <c r="B57" i="6" s="1"/>
  <c r="G57" i="6" s="1"/>
  <c r="B137" i="6" a="1"/>
  <c r="B137" i="6" s="1"/>
  <c r="G137" i="6" s="1"/>
  <c r="B142" i="6" a="1"/>
  <c r="B142" i="6" s="1"/>
  <c r="G142" i="6" s="1"/>
  <c r="B86" i="6" a="1"/>
  <c r="B86" i="6" s="1"/>
  <c r="G86" i="6" s="1"/>
  <c r="B134" i="6" a="1"/>
  <c r="B134" i="6" s="1"/>
  <c r="G134" i="6" s="1"/>
  <c r="B63" i="6" a="1"/>
  <c r="B63" i="6" s="1"/>
  <c r="G63" i="6" s="1"/>
  <c r="B153" i="6" a="1"/>
  <c r="B153" i="6" s="1"/>
  <c r="G153" i="6" s="1"/>
  <c r="B94" i="6" a="1"/>
  <c r="B94" i="6" s="1"/>
  <c r="G94" i="6" s="1"/>
  <c r="B65" i="6" a="1"/>
  <c r="B65" i="6" s="1"/>
  <c r="G65" i="6" s="1"/>
  <c r="B46" i="6" a="1"/>
  <c r="B46" i="6" s="1"/>
  <c r="G46" i="6" s="1"/>
  <c r="B118" i="6" a="1"/>
  <c r="B118" i="6" s="1"/>
  <c r="G118" i="6" s="1"/>
  <c r="B126" i="6" a="1"/>
  <c r="B126" i="6" s="1"/>
  <c r="G126" i="6" s="1"/>
  <c r="B97" i="6" a="1"/>
  <c r="B97" i="6" s="1"/>
  <c r="G97" i="6" s="1"/>
  <c r="B129" i="6" a="1"/>
  <c r="B129" i="6" s="1"/>
  <c r="G129" i="6" s="1"/>
  <c r="B81" i="6" a="1"/>
  <c r="B81" i="6" s="1"/>
  <c r="G81" i="6" s="1"/>
  <c r="B41" i="6" a="1"/>
  <c r="B41" i="6" s="1"/>
  <c r="G41" i="6" s="1"/>
  <c r="B62" i="6" a="1"/>
  <c r="B62" i="6" s="1"/>
  <c r="G62" i="6" s="1"/>
  <c r="B145" i="6" a="1"/>
  <c r="B145" i="6" s="1"/>
  <c r="G145" i="6" s="1"/>
  <c r="B89" i="6" a="1"/>
  <c r="B89" i="6" s="1"/>
  <c r="G89" i="6" s="1"/>
  <c r="B30" i="6" a="1"/>
  <c r="B30" i="6" s="1"/>
  <c r="G30" i="6" s="1"/>
  <c r="B38" i="6" a="1"/>
  <c r="B38" i="6" s="1"/>
  <c r="G38" i="6" s="1"/>
  <c r="B158" i="6" a="1"/>
  <c r="B158" i="6" s="1"/>
  <c r="G158" i="6" s="1"/>
  <c r="B73" i="6" a="1"/>
  <c r="B73" i="6" s="1"/>
  <c r="G73" i="6" s="1"/>
  <c r="B121" i="6" a="1"/>
  <c r="B121" i="6" s="1"/>
  <c r="G121" i="6" s="1"/>
  <c r="B110" i="6" a="1"/>
  <c r="B110" i="6" s="1"/>
  <c r="G110" i="6" s="1"/>
  <c r="B150" i="6" a="1"/>
  <c r="B150" i="6" s="1"/>
  <c r="G150" i="6" s="1"/>
  <c r="B54" i="6" a="1"/>
  <c r="B54" i="6" s="1"/>
  <c r="G54" i="6" s="1"/>
  <c r="B78" i="6" a="1"/>
  <c r="B78" i="6" s="1"/>
  <c r="G78" i="6" s="1"/>
  <c r="B105" i="6" a="1"/>
  <c r="B105" i="6" s="1"/>
  <c r="G105" i="6" s="1"/>
  <c r="B70" i="6" a="1"/>
  <c r="B70" i="6" s="1"/>
  <c r="G70" i="6" s="1"/>
  <c r="B102" i="6" a="1"/>
  <c r="B102" i="6" s="1"/>
  <c r="G102" i="6" s="1"/>
  <c r="B31" i="6" a="1"/>
  <c r="B31" i="6" s="1"/>
  <c r="G31" i="6" s="1"/>
  <c r="B95" i="6" a="1"/>
  <c r="B95" i="6" s="1"/>
  <c r="G95" i="6" s="1"/>
  <c r="B127" i="6" a="1"/>
  <c r="B127" i="6" s="1"/>
  <c r="G127" i="6" s="1"/>
  <c r="H25" i="6" l="1"/>
  <c r="N157" i="6"/>
  <c r="K157" i="6" a="1"/>
  <c r="K157" i="6" s="1"/>
  <c r="J157" i="6" a="1"/>
  <c r="J157" i="6" s="1"/>
  <c r="N81" i="6"/>
  <c r="N149" i="6"/>
  <c r="K149" i="6" a="1"/>
  <c r="K149" i="6" s="1"/>
  <c r="J149" i="6" a="1"/>
  <c r="J149" i="6" s="1"/>
  <c r="N54" i="6"/>
  <c r="H85" i="6"/>
  <c r="H43" i="6"/>
  <c r="H128" i="6"/>
  <c r="H60" i="6"/>
  <c r="N144" i="6"/>
  <c r="K144" i="6" a="1"/>
  <c r="K144" i="6" s="1"/>
  <c r="J144" i="6" a="1"/>
  <c r="J144" i="6" s="1"/>
  <c r="N136" i="6"/>
  <c r="K136" i="6" a="1"/>
  <c r="K136" i="6" s="1"/>
  <c r="J136" i="6" a="1"/>
  <c r="J136" i="6" s="1"/>
  <c r="H116" i="6"/>
  <c r="N107" i="6"/>
  <c r="N100" i="6"/>
  <c r="H74" i="6"/>
  <c r="H147" i="6"/>
  <c r="N53" i="6"/>
  <c r="N127" i="6"/>
  <c r="N155" i="6"/>
  <c r="J155" i="6" a="1"/>
  <c r="J155" i="6" s="1"/>
  <c r="K155" i="6" a="1"/>
  <c r="K155" i="6" s="1"/>
  <c r="N102" i="6"/>
  <c r="H92" i="6"/>
  <c r="H150" i="6"/>
  <c r="N128" i="6"/>
  <c r="H61" i="6"/>
  <c r="H138" i="6"/>
  <c r="H71" i="6"/>
  <c r="H154" i="6"/>
  <c r="N93" i="6"/>
  <c r="N115" i="6"/>
  <c r="H114" i="6"/>
  <c r="H157" i="6"/>
  <c r="N73" i="6"/>
  <c r="H117" i="6"/>
  <c r="N98" i="6"/>
  <c r="N83" i="6"/>
  <c r="N76" i="6"/>
  <c r="N87" i="6"/>
  <c r="H78" i="6"/>
  <c r="H91" i="6"/>
  <c r="N153" i="6"/>
  <c r="K153" i="6" a="1"/>
  <c r="K153" i="6" s="1"/>
  <c r="J153" i="6" a="1"/>
  <c r="J153" i="6" s="1"/>
  <c r="N137" i="6"/>
  <c r="K137" i="6" a="1"/>
  <c r="K137" i="6" s="1"/>
  <c r="J137" i="6" a="1"/>
  <c r="J137" i="6" s="1"/>
  <c r="H143" i="6"/>
  <c r="H121" i="6"/>
  <c r="H81" i="6"/>
  <c r="H82" i="6"/>
  <c r="H11" i="6"/>
  <c r="H12" i="6"/>
  <c r="H17" i="6"/>
  <c r="H16" i="6"/>
  <c r="H20" i="6"/>
  <c r="H22" i="6"/>
  <c r="H109" i="6"/>
  <c r="N124" i="6"/>
  <c r="N62" i="6"/>
  <c r="N151" i="6"/>
  <c r="J151" i="6" a="1"/>
  <c r="J151" i="6" s="1"/>
  <c r="K151" i="6" a="1"/>
  <c r="K151" i="6" s="1"/>
  <c r="H102" i="6"/>
  <c r="H80" i="6"/>
  <c r="H48" i="6"/>
  <c r="N79" i="6"/>
  <c r="N123" i="6"/>
  <c r="N126" i="6"/>
  <c r="N152" i="6"/>
  <c r="K152" i="6" a="1"/>
  <c r="K152" i="6" s="1"/>
  <c r="J152" i="6" a="1"/>
  <c r="J152" i="6" s="1"/>
  <c r="H100" i="6"/>
  <c r="N49" i="6"/>
  <c r="H101" i="6"/>
  <c r="N85" i="6"/>
  <c r="H133" i="6"/>
  <c r="H76" i="6"/>
  <c r="N55" i="6"/>
  <c r="N63" i="6"/>
  <c r="N77" i="6"/>
  <c r="H75" i="6"/>
  <c r="H72" i="6"/>
  <c r="N48" i="6"/>
  <c r="N147" i="6"/>
  <c r="J147" i="6" a="1"/>
  <c r="J147" i="6" s="1"/>
  <c r="K147" i="6" a="1"/>
  <c r="K147" i="6" s="1"/>
  <c r="H84" i="6"/>
  <c r="H69" i="6"/>
  <c r="H50" i="6"/>
  <c r="N82" i="6"/>
  <c r="H67" i="6"/>
  <c r="H38" i="6"/>
  <c r="H54" i="6"/>
  <c r="N109" i="6"/>
  <c r="H112" i="6"/>
  <c r="H119" i="6"/>
  <c r="H49" i="6"/>
  <c r="H30" i="6"/>
  <c r="N141" i="6"/>
  <c r="K141" i="6" a="1"/>
  <c r="K141" i="6" s="1"/>
  <c r="J141" i="6" a="1"/>
  <c r="J141" i="6" s="1"/>
  <c r="N75" i="6"/>
  <c r="H55" i="6"/>
  <c r="H99" i="6"/>
  <c r="H89" i="6"/>
  <c r="H98" i="6"/>
  <c r="H145" i="6"/>
  <c r="N52" i="6"/>
  <c r="N101" i="6"/>
  <c r="H141" i="6"/>
  <c r="H97" i="6"/>
  <c r="H53" i="6"/>
  <c r="H153" i="6"/>
  <c r="N156" i="6"/>
  <c r="K156" i="6" a="1"/>
  <c r="K156" i="6" s="1"/>
  <c r="J156" i="6" a="1"/>
  <c r="J156" i="6" s="1"/>
  <c r="H155" i="6"/>
  <c r="N111" i="6"/>
  <c r="H129" i="6"/>
  <c r="N91" i="6"/>
  <c r="H57" i="6"/>
  <c r="H148" i="6"/>
  <c r="H139" i="6"/>
  <c r="N119" i="6"/>
  <c r="N94" i="6"/>
  <c r="N133" i="6"/>
  <c r="K133" i="6" a="1"/>
  <c r="K133" i="6" s="1"/>
  <c r="J133" i="6" a="1"/>
  <c r="J133" i="6" s="1"/>
  <c r="N150" i="6"/>
  <c r="J150" i="6" a="1"/>
  <c r="J150" i="6" s="1"/>
  <c r="K150" i="6" a="1"/>
  <c r="K150" i="6" s="1"/>
  <c r="N121" i="6"/>
  <c r="N145" i="6"/>
  <c r="J145" i="6" a="1"/>
  <c r="J145" i="6" s="1"/>
  <c r="K145" i="6" a="1"/>
  <c r="K145" i="6" s="1"/>
  <c r="N129" i="6"/>
  <c r="H104" i="6"/>
  <c r="H108" i="6"/>
  <c r="N99" i="6"/>
  <c r="H41" i="6"/>
  <c r="H65" i="6"/>
  <c r="N146" i="6"/>
  <c r="K146" i="6" a="1"/>
  <c r="K146" i="6" s="1"/>
  <c r="J146" i="6" a="1"/>
  <c r="J146" i="6" s="1"/>
  <c r="H105" i="6"/>
  <c r="H28" i="6"/>
  <c r="H26" i="6"/>
  <c r="N70" i="6"/>
  <c r="H135" i="6"/>
  <c r="N132" i="6"/>
  <c r="N140" i="6"/>
  <c r="K140" i="6" a="1"/>
  <c r="K140" i="6" s="1"/>
  <c r="J140" i="6" a="1"/>
  <c r="J140" i="6" s="1"/>
  <c r="H88" i="6"/>
  <c r="N105" i="6"/>
  <c r="H90" i="6"/>
  <c r="N84" i="6"/>
  <c r="H120" i="6"/>
  <c r="N67" i="6"/>
  <c r="N118" i="6"/>
  <c r="N95" i="6"/>
  <c r="H122" i="6"/>
  <c r="N139" i="6"/>
  <c r="J139" i="6" a="1"/>
  <c r="J139" i="6" s="1"/>
  <c r="K139" i="6" a="1"/>
  <c r="K139" i="6" s="1"/>
  <c r="H66" i="6"/>
  <c r="N89" i="6"/>
  <c r="H52" i="6"/>
  <c r="N64" i="6"/>
  <c r="N103" i="6"/>
  <c r="N130" i="6"/>
  <c r="N138" i="6"/>
  <c r="K138" i="6" a="1"/>
  <c r="K138" i="6" s="1"/>
  <c r="J138" i="6" a="1"/>
  <c r="J138" i="6" s="1"/>
  <c r="H95" i="6"/>
  <c r="N134" i="6"/>
  <c r="J134" i="6" a="1"/>
  <c r="J134" i="6" s="1"/>
  <c r="K134" i="6" a="1"/>
  <c r="K134" i="6" s="1"/>
  <c r="H83" i="6"/>
  <c r="N51" i="6"/>
  <c r="H144" i="6"/>
  <c r="H47" i="6"/>
  <c r="H40" i="6"/>
  <c r="H93" i="6"/>
  <c r="N50" i="6"/>
  <c r="N58" i="6"/>
  <c r="H56" i="6"/>
  <c r="N61" i="6"/>
  <c r="N131" i="6"/>
  <c r="H149" i="6"/>
  <c r="N114" i="6"/>
  <c r="H103" i="6"/>
  <c r="N88" i="6"/>
  <c r="H64" i="6"/>
  <c r="N116" i="6"/>
  <c r="N135" i="6"/>
  <c r="J135" i="6" a="1"/>
  <c r="J135" i="6" s="1"/>
  <c r="K135" i="6" a="1"/>
  <c r="K135" i="6" s="1"/>
  <c r="H152" i="6"/>
  <c r="H96" i="6"/>
  <c r="H79" i="6"/>
  <c r="N80" i="6"/>
  <c r="H42" i="6"/>
  <c r="H132" i="6"/>
  <c r="N56" i="6"/>
  <c r="N57" i="6"/>
  <c r="N69" i="6"/>
  <c r="H45" i="6"/>
  <c r="H113" i="6"/>
  <c r="N96" i="6"/>
  <c r="H127" i="6"/>
  <c r="N78" i="6"/>
  <c r="H77" i="6"/>
  <c r="N142" i="6"/>
  <c r="K142" i="6" a="1"/>
  <c r="K142" i="6" s="1"/>
  <c r="J142" i="6" a="1"/>
  <c r="J142" i="6" s="1"/>
  <c r="H63" i="6"/>
  <c r="H156" i="6"/>
  <c r="H118" i="6"/>
  <c r="N71" i="6"/>
  <c r="H115" i="6"/>
  <c r="H130" i="6"/>
  <c r="H87" i="6"/>
  <c r="N104" i="6"/>
  <c r="H39" i="6"/>
  <c r="H151" i="6"/>
  <c r="N97" i="6"/>
  <c r="N72" i="6"/>
  <c r="N60" i="6"/>
  <c r="N106" i="6"/>
  <c r="H37" i="6"/>
  <c r="H70" i="6"/>
  <c r="H58" i="6"/>
  <c r="H51" i="6"/>
  <c r="H136" i="6"/>
  <c r="H123" i="6"/>
  <c r="N74" i="6"/>
  <c r="N117" i="6"/>
  <c r="N68" i="6"/>
  <c r="N148" i="6"/>
  <c r="K148" i="6" a="1"/>
  <c r="K148" i="6" s="1"/>
  <c r="J148" i="6" a="1"/>
  <c r="J148" i="6" s="1"/>
  <c r="N120" i="6"/>
  <c r="H134" i="6"/>
  <c r="N92" i="6"/>
  <c r="H124" i="6"/>
  <c r="H46" i="6"/>
  <c r="H111" i="6"/>
  <c r="N66" i="6"/>
  <c r="H59" i="6"/>
  <c r="N59" i="6"/>
  <c r="N65" i="6"/>
  <c r="H62" i="6"/>
  <c r="N113" i="6"/>
  <c r="H86" i="6"/>
  <c r="H125" i="6"/>
  <c r="N122" i="6"/>
  <c r="H68" i="6"/>
  <c r="H106" i="6"/>
  <c r="H44" i="6"/>
  <c r="H107" i="6"/>
  <c r="N86" i="6"/>
  <c r="N158" i="6"/>
  <c r="K158" i="6" a="1"/>
  <c r="K158" i="6" s="1"/>
  <c r="J158" i="6" a="1"/>
  <c r="J158" i="6" s="1"/>
  <c r="N110" i="6"/>
  <c r="H146" i="6"/>
  <c r="H140" i="6"/>
  <c r="N108" i="6"/>
  <c r="H131" i="6"/>
  <c r="N154" i="6"/>
  <c r="K154" i="6" a="1"/>
  <c r="K154" i="6" s="1"/>
  <c r="J154" i="6" a="1"/>
  <c r="J154" i="6" s="1"/>
  <c r="N112" i="6"/>
  <c r="N143" i="6"/>
  <c r="J143" i="6" a="1"/>
  <c r="J143" i="6" s="1"/>
  <c r="K143" i="6" a="1"/>
  <c r="K143" i="6" s="1"/>
  <c r="H36" i="6"/>
  <c r="H126" i="6"/>
  <c r="N90" i="6"/>
  <c r="H73" i="6"/>
  <c r="H142" i="6"/>
  <c r="H94" i="6"/>
  <c r="H110" i="6"/>
  <c r="N125" i="6"/>
  <c r="H158" i="6"/>
  <c r="H137" i="6"/>
  <c r="H24" i="6"/>
  <c r="I139" i="6" l="1"/>
  <c r="I145" i="6"/>
  <c r="I149" i="6"/>
  <c r="I154" i="6"/>
  <c r="I135" i="6"/>
  <c r="I157" i="6"/>
  <c r="I152" i="6"/>
  <c r="I153" i="6"/>
  <c r="I138" i="6"/>
  <c r="I147" i="6"/>
  <c r="I144" i="6"/>
  <c r="I150" i="6"/>
  <c r="I143" i="6"/>
  <c r="I148" i="6"/>
  <c r="I133" i="6"/>
  <c r="I146" i="6"/>
  <c r="I158" i="6"/>
  <c r="I142" i="6"/>
  <c r="I136" i="6"/>
  <c r="I151" i="6"/>
  <c r="I156" i="6"/>
  <c r="I155" i="6"/>
  <c r="I141" i="6"/>
  <c r="I137" i="6"/>
  <c r="I140" i="6"/>
  <c r="I134" i="6"/>
  <c r="L134" i="6"/>
  <c r="L156" i="6"/>
  <c r="L158" i="6"/>
  <c r="L138" i="6"/>
  <c r="L153" i="6"/>
  <c r="L142" i="6"/>
  <c r="L141" i="6"/>
  <c r="L148" i="6"/>
  <c r="L149" i="6"/>
  <c r="L147" i="6"/>
  <c r="L157" i="6"/>
  <c r="L135" i="6"/>
  <c r="L140" i="6"/>
  <c r="L145" i="6"/>
  <c r="L139" i="6"/>
  <c r="L133" i="6"/>
  <c r="L151" i="6"/>
  <c r="L144" i="6"/>
  <c r="L152" i="6"/>
  <c r="L137" i="6"/>
  <c r="L154" i="6"/>
  <c r="L143" i="6"/>
  <c r="L155" i="6"/>
  <c r="L136" i="6"/>
  <c r="L150" i="6"/>
  <c r="L146" i="6"/>
  <c r="H14" i="6" l="1"/>
  <c r="H23" i="6" l="1"/>
  <c r="H13" i="6" l="1"/>
  <c r="H15" i="6" l="1"/>
  <c r="H21" i="6" l="1"/>
  <c r="D34" i="9" l="1" a="1"/>
  <c r="D34" i="9" s="1"/>
  <c r="E34" i="9" s="1"/>
  <c r="D33" i="9" l="1" a="1"/>
  <c r="D33" i="9" s="1"/>
  <c r="E33" i="9" s="1"/>
  <c r="H29" i="6" l="1"/>
  <c r="D32" i="9" s="1" a="1"/>
  <c r="D32" i="9" s="1"/>
  <c r="D31" i="9" l="1" a="1"/>
  <c r="D31" i="9" s="1"/>
  <c r="D30" i="9" a="1"/>
  <c r="D30" i="9" s="1"/>
  <c r="D28" i="9" a="1"/>
  <c r="D28" i="9" s="1"/>
  <c r="D29" i="9" a="1"/>
  <c r="D29" i="9" s="1"/>
  <c r="L28" i="9" l="1"/>
  <c r="K28" i="9"/>
  <c r="L34" i="9"/>
  <c r="K34" i="9"/>
  <c r="H28" i="9" l="1"/>
  <c r="H34" i="9"/>
  <c r="K31" i="9" l="1"/>
  <c r="L31" i="9"/>
  <c r="K30" i="9"/>
  <c r="L30" i="9"/>
  <c r="L29" i="9"/>
  <c r="K29" i="9"/>
  <c r="L33" i="9"/>
  <c r="K33" i="9"/>
  <c r="H29" i="9" l="1"/>
  <c r="H30" i="9"/>
  <c r="H33" i="9"/>
  <c r="G32" i="9" l="1" a="1"/>
  <c r="G32" i="9" s="1"/>
  <c r="G29" i="9" a="1"/>
  <c r="G29" i="9" s="1"/>
  <c r="J29" i="9" s="1"/>
  <c r="F30" i="9" a="1"/>
  <c r="F30" i="9" s="1"/>
  <c r="E30" i="9" s="1"/>
  <c r="F32" i="9" a="1"/>
  <c r="F32" i="9" s="1"/>
  <c r="E32" i="9" s="1"/>
  <c r="F31" i="9" a="1"/>
  <c r="F31" i="9" s="1"/>
  <c r="E31" i="9" s="1"/>
  <c r="F29" i="9" a="1"/>
  <c r="F29" i="9" s="1"/>
  <c r="E29" i="9" s="1"/>
  <c r="F28" i="9" l="1" a="1"/>
  <c r="F28" i="9" s="1"/>
  <c r="E28" i="9" s="1"/>
  <c r="G30" i="9" a="1"/>
  <c r="G30" i="9" s="1"/>
  <c r="J30" i="9" s="1"/>
  <c r="G31" i="9" a="1"/>
  <c r="G31" i="9" s="1"/>
  <c r="L32" i="9"/>
  <c r="K32" i="9"/>
  <c r="H31" i="9"/>
  <c r="H32" i="9"/>
  <c r="J32" i="9" s="1"/>
  <c r="J31" i="9" l="1"/>
  <c r="M44" i="6" l="1"/>
  <c r="N44" i="6" s="1"/>
  <c r="M45" i="6" l="1"/>
  <c r="N45" i="6" s="1"/>
  <c r="M46" i="6" l="1"/>
  <c r="N46" i="6" s="1"/>
  <c r="M47" i="6" l="1"/>
  <c r="N47" i="6" l="1"/>
  <c r="H10" i="6" l="1"/>
  <c r="G28" i="9" l="1" a="1"/>
  <c r="G28" i="9" s="1"/>
  <c r="J28" i="9" s="1"/>
  <c r="P33" i="9" l="1"/>
  <c r="Q33" i="9"/>
  <c r="P10" i="6" l="1"/>
  <c r="Q10" i="6" l="1"/>
  <c r="R10" i="6" l="1"/>
  <c r="S10" i="6" l="1"/>
  <c r="T10" i="6" l="1"/>
  <c r="U10" i="6" l="1"/>
  <c r="P15" i="6"/>
  <c r="V10" i="6" l="1"/>
  <c r="W10" i="6" s="1"/>
  <c r="P16" i="6"/>
  <c r="Q15" i="6"/>
  <c r="R15" i="6" l="1"/>
  <c r="X10" i="6"/>
  <c r="P17" i="6"/>
  <c r="Q16" i="6"/>
  <c r="Q17" i="6" l="1"/>
  <c r="S15" i="6"/>
  <c r="R16" i="6"/>
  <c r="Y10" i="6"/>
  <c r="R17" i="6" l="1"/>
  <c r="S16" i="6"/>
  <c r="Z10" i="6"/>
  <c r="T15" i="6"/>
  <c r="AA10" i="6" l="1"/>
  <c r="U15" i="6"/>
  <c r="T16" i="6"/>
  <c r="S17" i="6"/>
  <c r="P20" i="6"/>
  <c r="U16" i="6" l="1"/>
  <c r="T17" i="6"/>
  <c r="V15" i="6"/>
  <c r="AB10" i="6"/>
  <c r="Q20" i="6"/>
  <c r="D10" i="8" l="1"/>
  <c r="R20" i="6"/>
  <c r="S20" i="6" s="1"/>
  <c r="AC10" i="6"/>
  <c r="W15" i="6"/>
  <c r="V16" i="6"/>
  <c r="U17" i="6"/>
  <c r="V17" i="6" l="1"/>
  <c r="W16" i="6"/>
  <c r="AD10" i="6"/>
  <c r="X15" i="6"/>
  <c r="F10" i="8" l="1"/>
  <c r="Y15" i="6"/>
  <c r="Z15" i="6" s="1"/>
  <c r="W17" i="6"/>
  <c r="X16" i="6"/>
  <c r="T20" i="6"/>
  <c r="AE10" i="6"/>
  <c r="Y16" i="6" l="1"/>
  <c r="Z16" i="6" s="1"/>
  <c r="H28" i="8"/>
  <c r="U20" i="6"/>
  <c r="X17" i="6"/>
  <c r="AF10" i="6"/>
  <c r="AA15" i="6"/>
  <c r="AA16" i="6" l="1"/>
  <c r="AB15" i="6"/>
  <c r="AG10" i="6"/>
  <c r="Y17" i="6"/>
  <c r="V20" i="6"/>
  <c r="AB16" i="6" l="1"/>
  <c r="Z17" i="6"/>
  <c r="AC15" i="6"/>
  <c r="W20" i="6"/>
  <c r="AH10" i="6"/>
  <c r="AC16" i="6" l="1"/>
  <c r="AA17" i="6"/>
  <c r="AI10" i="6"/>
  <c r="X20" i="6"/>
  <c r="AD15" i="6"/>
  <c r="L28" i="8" l="1"/>
  <c r="AB17" i="6"/>
  <c r="AE15" i="6"/>
  <c r="AJ10" i="6"/>
  <c r="AD16" i="6"/>
  <c r="Y20" i="6"/>
  <c r="AC17" i="6" l="1"/>
  <c r="AD17" i="6" s="1"/>
  <c r="Z20" i="6"/>
  <c r="AE16" i="6"/>
  <c r="AF15" i="6"/>
  <c r="AK10" i="6"/>
  <c r="M10" i="8" l="1"/>
  <c r="AA20" i="6"/>
  <c r="AE17" i="6"/>
  <c r="AF16" i="6"/>
  <c r="AG15" i="6"/>
  <c r="AL10" i="6"/>
  <c r="N28" i="8" l="1"/>
  <c r="AG16" i="6"/>
  <c r="AF17" i="6"/>
  <c r="AG17" i="6" s="1"/>
  <c r="AB20" i="6"/>
  <c r="AH15" i="6"/>
  <c r="AM10" i="6"/>
  <c r="O28" i="8" l="1"/>
  <c r="AC20" i="6"/>
  <c r="AI15" i="6"/>
  <c r="AH16" i="6"/>
  <c r="AN10" i="6"/>
  <c r="P28" i="8" l="1"/>
  <c r="P10" i="8"/>
  <c r="AD20" i="6"/>
  <c r="AH17" i="6"/>
  <c r="AO10" i="6"/>
  <c r="AI16" i="6"/>
  <c r="AJ15" i="6"/>
  <c r="G10" i="8"/>
  <c r="Q28" i="8" l="1"/>
  <c r="AI17" i="6"/>
  <c r="AE20" i="6"/>
  <c r="R10" i="8"/>
  <c r="AJ16" i="6"/>
  <c r="AK15" i="6"/>
  <c r="AP10" i="6"/>
  <c r="P36" i="6"/>
  <c r="R28" i="8" l="1"/>
  <c r="AJ17" i="6"/>
  <c r="AF20" i="6"/>
  <c r="AG20" i="6" s="1"/>
  <c r="Q36" i="6"/>
  <c r="R36" i="6" s="1"/>
  <c r="P37" i="6"/>
  <c r="I28" i="8"/>
  <c r="AQ10" i="6"/>
  <c r="AK16" i="6"/>
  <c r="AL15" i="6"/>
  <c r="S28" i="8" l="1"/>
  <c r="AL16" i="6"/>
  <c r="AH20" i="6"/>
  <c r="AI20" i="6" s="1"/>
  <c r="T10" i="8"/>
  <c r="T28" i="8"/>
  <c r="AK17" i="6"/>
  <c r="P38" i="6"/>
  <c r="Q37" i="6"/>
  <c r="AR10" i="6"/>
  <c r="AM15" i="6"/>
  <c r="U10" i="8" l="1"/>
  <c r="AJ20" i="6"/>
  <c r="S36" i="6"/>
  <c r="T36" i="6" s="1"/>
  <c r="Q38" i="6"/>
  <c r="AL17" i="6"/>
  <c r="AN15" i="6"/>
  <c r="AM16" i="6"/>
  <c r="AS10" i="6"/>
  <c r="R37" i="6"/>
  <c r="J28" i="8"/>
  <c r="P39" i="6"/>
  <c r="V10" i="8" l="1"/>
  <c r="AO15" i="6"/>
  <c r="AK20" i="6"/>
  <c r="AN16" i="6"/>
  <c r="R38" i="6"/>
  <c r="Q39" i="6"/>
  <c r="P40" i="6"/>
  <c r="AM17" i="6"/>
  <c r="U36" i="6"/>
  <c r="AT10" i="6"/>
  <c r="S37" i="6"/>
  <c r="W28" i="8" l="1"/>
  <c r="W10" i="8"/>
  <c r="AO16" i="6"/>
  <c r="AL20" i="6"/>
  <c r="R39" i="6"/>
  <c r="AN17" i="6"/>
  <c r="T37" i="6"/>
  <c r="U37" i="6" s="1"/>
  <c r="P41" i="6"/>
  <c r="Q40" i="6"/>
  <c r="S38" i="6"/>
  <c r="V36" i="6"/>
  <c r="AP15" i="6"/>
  <c r="AU10" i="6"/>
  <c r="Y28" i="8" l="1"/>
  <c r="X10" i="8"/>
  <c r="X28" i="8"/>
  <c r="S39" i="6"/>
  <c r="R40" i="6"/>
  <c r="AP16" i="6"/>
  <c r="Z10" i="8"/>
  <c r="V37" i="6"/>
  <c r="Q41" i="6"/>
  <c r="AQ15" i="6"/>
  <c r="AM20" i="6"/>
  <c r="AO17" i="6"/>
  <c r="AV10" i="6"/>
  <c r="P42" i="6"/>
  <c r="T38" i="6"/>
  <c r="S40" i="6" l="1"/>
  <c r="W36" i="6"/>
  <c r="W37" i="6" s="1"/>
  <c r="AQ16" i="6"/>
  <c r="R41" i="6"/>
  <c r="AW10" i="6"/>
  <c r="U38" i="6"/>
  <c r="AR15" i="6"/>
  <c r="P43" i="6"/>
  <c r="Q42" i="6"/>
  <c r="T39" i="6"/>
  <c r="AP17" i="6"/>
  <c r="AN20" i="6"/>
  <c r="AA10" i="8" l="1"/>
  <c r="R42" i="6"/>
  <c r="X36" i="6"/>
  <c r="X37" i="6" s="1"/>
  <c r="S41" i="6"/>
  <c r="S42" i="6" s="1"/>
  <c r="AQ17" i="6"/>
  <c r="P44" i="6"/>
  <c r="P45" i="6" s="1"/>
  <c r="P46" i="6" s="1"/>
  <c r="P47" i="6" s="1"/>
  <c r="P48" i="6" s="1"/>
  <c r="P49" i="6" s="1"/>
  <c r="P50" i="6" s="1"/>
  <c r="P51" i="6" s="1"/>
  <c r="P52" i="6" s="1"/>
  <c r="P53" i="6" s="1"/>
  <c r="P54" i="6" s="1"/>
  <c r="P55" i="6" s="1"/>
  <c r="P56" i="6" s="1"/>
  <c r="P57" i="6" s="1"/>
  <c r="P58" i="6" s="1"/>
  <c r="P59" i="6" s="1"/>
  <c r="P60" i="6" s="1"/>
  <c r="P61" i="6" s="1"/>
  <c r="P62" i="6" s="1"/>
  <c r="P63" i="6" s="1"/>
  <c r="P64" i="6" s="1"/>
  <c r="P65" i="6" s="1"/>
  <c r="P66" i="6" s="1"/>
  <c r="P67" i="6" s="1"/>
  <c r="P68" i="6" s="1"/>
  <c r="P69" i="6" s="1"/>
  <c r="P70" i="6" s="1"/>
  <c r="P71" i="6" s="1"/>
  <c r="P72" i="6" s="1"/>
  <c r="P73" i="6" s="1"/>
  <c r="P74" i="6" s="1"/>
  <c r="P75" i="6" s="1"/>
  <c r="P76" i="6" s="1"/>
  <c r="P77" i="6" s="1"/>
  <c r="P78" i="6" s="1"/>
  <c r="P79" i="6" s="1"/>
  <c r="P80" i="6" s="1"/>
  <c r="P81" i="6" s="1"/>
  <c r="P82" i="6" s="1"/>
  <c r="P83" i="6" s="1"/>
  <c r="P84" i="6" s="1"/>
  <c r="P85" i="6" s="1"/>
  <c r="P86" i="6" s="1"/>
  <c r="P87" i="6" s="1"/>
  <c r="P88" i="6" s="1"/>
  <c r="P89" i="6" s="1"/>
  <c r="P90" i="6" s="1"/>
  <c r="P91" i="6" s="1"/>
  <c r="P92" i="6" s="1"/>
  <c r="P93" i="6" s="1"/>
  <c r="P94" i="6" s="1"/>
  <c r="P95" i="6" s="1"/>
  <c r="P96" i="6" s="1"/>
  <c r="P97" i="6" s="1"/>
  <c r="P98" i="6" s="1"/>
  <c r="P99" i="6" s="1"/>
  <c r="P100" i="6" s="1"/>
  <c r="P101" i="6" s="1"/>
  <c r="P102" i="6" s="1"/>
  <c r="P103" i="6" s="1"/>
  <c r="P104" i="6" s="1"/>
  <c r="P105" i="6" s="1"/>
  <c r="P106" i="6" s="1"/>
  <c r="P107" i="6" s="1"/>
  <c r="P108" i="6" s="1"/>
  <c r="P109" i="6" s="1"/>
  <c r="P110" i="6" s="1"/>
  <c r="P111" i="6" s="1"/>
  <c r="P112" i="6" s="1"/>
  <c r="P113" i="6" s="1"/>
  <c r="P114" i="6" s="1"/>
  <c r="P115" i="6" s="1"/>
  <c r="P116" i="6" s="1"/>
  <c r="P117" i="6" s="1"/>
  <c r="P118" i="6" s="1"/>
  <c r="P119" i="6" s="1"/>
  <c r="P120" i="6" s="1"/>
  <c r="P121" i="6" s="1"/>
  <c r="P122" i="6" s="1"/>
  <c r="P123" i="6" s="1"/>
  <c r="P124" i="6" s="1"/>
  <c r="V38" i="6"/>
  <c r="W38" i="6" s="1"/>
  <c r="AX10" i="6"/>
  <c r="AS15" i="6"/>
  <c r="T40" i="6"/>
  <c r="U39" i="6"/>
  <c r="Q43" i="6"/>
  <c r="AR16" i="6"/>
  <c r="AB28" i="8" l="1"/>
  <c r="Y36" i="6"/>
  <c r="T41" i="6"/>
  <c r="T42" i="6" s="1"/>
  <c r="P125" i="6"/>
  <c r="U40" i="6"/>
  <c r="Q44" i="6"/>
  <c r="Q45" i="6" s="1"/>
  <c r="Q46" i="6" s="1"/>
  <c r="AS16" i="6"/>
  <c r="X38" i="6"/>
  <c r="AO20" i="6"/>
  <c r="V39" i="6"/>
  <c r="W39" i="6" s="1"/>
  <c r="AY10" i="6"/>
  <c r="R43" i="6"/>
  <c r="S43" i="6" s="1"/>
  <c r="AR17" i="6"/>
  <c r="Y37" i="6"/>
  <c r="AT15" i="6"/>
  <c r="U41" i="6" l="1"/>
  <c r="U42" i="6" s="1"/>
  <c r="P126" i="6"/>
  <c r="X39" i="6"/>
  <c r="R44" i="6"/>
  <c r="R45" i="6" s="1"/>
  <c r="AC10" i="8"/>
  <c r="AC28" i="8"/>
  <c r="AS17" i="6"/>
  <c r="V40" i="6"/>
  <c r="Q47" i="6"/>
  <c r="Z36" i="6"/>
  <c r="Y38" i="6"/>
  <c r="AU15" i="6"/>
  <c r="AT16" i="6"/>
  <c r="T43" i="6"/>
  <c r="AZ10" i="6"/>
  <c r="AP20" i="6"/>
  <c r="V41" i="6" l="1"/>
  <c r="V42" i="6" s="1"/>
  <c r="S44" i="6"/>
  <c r="T44" i="6" s="1"/>
  <c r="P127" i="6"/>
  <c r="R46" i="6"/>
  <c r="R47" i="6" s="1"/>
  <c r="W40" i="6"/>
  <c r="X40" i="6" s="1"/>
  <c r="AQ20" i="6"/>
  <c r="AD28" i="8"/>
  <c r="AD10" i="8"/>
  <c r="Y39" i="6"/>
  <c r="AA36" i="6"/>
  <c r="AB36" i="6" s="1"/>
  <c r="AC36" i="6" s="1"/>
  <c r="AU16" i="6"/>
  <c r="AV15" i="6"/>
  <c r="BA10" i="6"/>
  <c r="U43" i="6"/>
  <c r="Z37" i="6"/>
  <c r="AT17" i="6"/>
  <c r="Q48" i="6"/>
  <c r="Q49" i="6" s="1"/>
  <c r="S45" i="6" l="1"/>
  <c r="T45" i="6" s="1"/>
  <c r="P128" i="6"/>
  <c r="P129" i="6" s="1"/>
  <c r="P130" i="6" s="1"/>
  <c r="V43" i="6"/>
  <c r="W41" i="6"/>
  <c r="X41" i="6" s="1"/>
  <c r="Y40" i="6"/>
  <c r="AR20" i="6"/>
  <c r="AS20" i="6" s="1"/>
  <c r="AA37" i="6"/>
  <c r="AU17" i="6"/>
  <c r="BB10" i="6"/>
  <c r="AW15" i="6"/>
  <c r="R48" i="6"/>
  <c r="R49" i="6" s="1"/>
  <c r="AV16" i="6"/>
  <c r="Q50" i="6"/>
  <c r="Q51" i="6" s="1"/>
  <c r="Z38" i="6"/>
  <c r="U44" i="6"/>
  <c r="AE10" i="8" l="1"/>
  <c r="S46" i="6"/>
  <c r="S47" i="6" s="1"/>
  <c r="P131" i="6"/>
  <c r="P132" i="6" s="1"/>
  <c r="P133" i="6" s="1"/>
  <c r="W42" i="6"/>
  <c r="X42" i="6" s="1"/>
  <c r="Y41" i="6"/>
  <c r="Z39" i="6"/>
  <c r="AB37" i="6"/>
  <c r="AC37" i="6" s="1"/>
  <c r="AW16" i="6"/>
  <c r="R50" i="6"/>
  <c r="R51" i="6" s="1"/>
  <c r="Q52" i="6"/>
  <c r="Q53" i="6" s="1"/>
  <c r="AT20" i="6"/>
  <c r="BC10" i="6"/>
  <c r="V44" i="6"/>
  <c r="U45" i="6"/>
  <c r="S48" i="6"/>
  <c r="AA38" i="6"/>
  <c r="AV17" i="6"/>
  <c r="AX15" i="6"/>
  <c r="AF10" i="8" l="1"/>
  <c r="T46" i="6"/>
  <c r="T47" i="6" s="1"/>
  <c r="P134" i="6"/>
  <c r="AB38" i="6"/>
  <c r="AC38" i="6" s="1"/>
  <c r="W43" i="6"/>
  <c r="W44" i="6" s="1"/>
  <c r="AD36" i="6"/>
  <c r="AE36" i="6" s="1"/>
  <c r="AU20" i="6"/>
  <c r="AA39" i="6"/>
  <c r="V45" i="6"/>
  <c r="Z40" i="6"/>
  <c r="Z41" i="6" s="1"/>
  <c r="AW17" i="6"/>
  <c r="Y42" i="6"/>
  <c r="BD10" i="6"/>
  <c r="AY15" i="6"/>
  <c r="AX16" i="6"/>
  <c r="R52" i="6"/>
  <c r="R53" i="6" s="1"/>
  <c r="Q54" i="6"/>
  <c r="S49" i="6"/>
  <c r="AG10" i="8" l="1"/>
  <c r="AG28" i="8"/>
  <c r="T48" i="6"/>
  <c r="U46" i="6"/>
  <c r="U47" i="6" s="1"/>
  <c r="P135" i="6"/>
  <c r="P136" i="6" s="1"/>
  <c r="AB39" i="6"/>
  <c r="AC39" i="6" s="1"/>
  <c r="X43" i="6"/>
  <c r="X44" i="6" s="1"/>
  <c r="AA40" i="6"/>
  <c r="AA41" i="6" s="1"/>
  <c r="AX17" i="6"/>
  <c r="AD37" i="6"/>
  <c r="AD38" i="6" s="1"/>
  <c r="Z42" i="6"/>
  <c r="AF36" i="6"/>
  <c r="W45" i="6"/>
  <c r="R54" i="6"/>
  <c r="Q55" i="6"/>
  <c r="T49" i="6"/>
  <c r="AY16" i="6"/>
  <c r="AZ15" i="6"/>
  <c r="S50" i="6"/>
  <c r="S51" i="6" s="1"/>
  <c r="BE10" i="6"/>
  <c r="AV20" i="6"/>
  <c r="AH28" i="8" l="1"/>
  <c r="AH10" i="8"/>
  <c r="U48" i="6"/>
  <c r="V46" i="6"/>
  <c r="V47" i="6" s="1"/>
  <c r="Y43" i="6"/>
  <c r="Z43" i="6" s="1"/>
  <c r="P137" i="6"/>
  <c r="P138" i="6" s="1"/>
  <c r="AB40" i="6"/>
  <c r="AB41" i="6" s="1"/>
  <c r="AD39" i="6"/>
  <c r="AZ16" i="6"/>
  <c r="AE37" i="6"/>
  <c r="AE38" i="6" s="1"/>
  <c r="AA42" i="6"/>
  <c r="S52" i="6"/>
  <c r="S53" i="6" s="1"/>
  <c r="X45" i="6"/>
  <c r="U49" i="6"/>
  <c r="R55" i="6"/>
  <c r="Q56" i="6"/>
  <c r="AG36" i="6"/>
  <c r="BA15" i="6"/>
  <c r="AY17" i="6"/>
  <c r="T50" i="6"/>
  <c r="T51" i="6" s="1"/>
  <c r="BF10" i="6"/>
  <c r="AI10" i="8" l="1"/>
  <c r="AI28" i="8"/>
  <c r="V48" i="6"/>
  <c r="V49" i="6" s="1"/>
  <c r="W46" i="6"/>
  <c r="W47" i="6" s="1"/>
  <c r="Y44" i="6"/>
  <c r="Y45" i="6" s="1"/>
  <c r="AC40" i="6"/>
  <c r="AD40" i="6" s="1"/>
  <c r="P139" i="6"/>
  <c r="AE39" i="6"/>
  <c r="AF37" i="6"/>
  <c r="AF38" i="6" s="1"/>
  <c r="AB42" i="6"/>
  <c r="AA43" i="6"/>
  <c r="U50" i="6"/>
  <c r="U51" i="6" s="1"/>
  <c r="AZ17" i="6"/>
  <c r="S54" i="6"/>
  <c r="BG10" i="6"/>
  <c r="BB15" i="6"/>
  <c r="BA16" i="6"/>
  <c r="T52" i="6"/>
  <c r="AW20" i="6"/>
  <c r="R56" i="6"/>
  <c r="Q57" i="6"/>
  <c r="AJ28" i="8" l="1"/>
  <c r="AJ10" i="8"/>
  <c r="Z44" i="6"/>
  <c r="W48" i="6"/>
  <c r="X46" i="6"/>
  <c r="X47" i="6" s="1"/>
  <c r="AC41" i="6"/>
  <c r="AD41" i="6" s="1"/>
  <c r="AA44" i="6"/>
  <c r="P140" i="6"/>
  <c r="AG37" i="6"/>
  <c r="AG38" i="6" s="1"/>
  <c r="AF39" i="6"/>
  <c r="AB43" i="6"/>
  <c r="AB44" i="6" s="1"/>
  <c r="AE40" i="6"/>
  <c r="V50" i="6"/>
  <c r="V51" i="6" s="1"/>
  <c r="AH36" i="6"/>
  <c r="U52" i="6"/>
  <c r="BA17" i="6"/>
  <c r="AX20" i="6"/>
  <c r="W49" i="6"/>
  <c r="T53" i="6"/>
  <c r="T54" i="6" s="1"/>
  <c r="Z45" i="6"/>
  <c r="BH10" i="6"/>
  <c r="R57" i="6"/>
  <c r="Q58" i="6"/>
  <c r="BB16" i="6"/>
  <c r="BC15" i="6"/>
  <c r="S55" i="6"/>
  <c r="AK10" i="8" l="1"/>
  <c r="W50" i="6"/>
  <c r="W51" i="6" s="1"/>
  <c r="X48" i="6"/>
  <c r="X49" i="6" s="1"/>
  <c r="Y46" i="6"/>
  <c r="Y47" i="6" s="1"/>
  <c r="AC42" i="6"/>
  <c r="AC43" i="6" s="1"/>
  <c r="AC44" i="6" s="1"/>
  <c r="AH37" i="6"/>
  <c r="AH38" i="6" s="1"/>
  <c r="P141" i="6"/>
  <c r="AF40" i="6"/>
  <c r="AE41" i="6"/>
  <c r="AL10" i="8"/>
  <c r="BC16" i="6"/>
  <c r="AI36" i="6"/>
  <c r="T55" i="6"/>
  <c r="S56" i="6"/>
  <c r="S57" i="6" s="1"/>
  <c r="BD15" i="6"/>
  <c r="V52" i="6"/>
  <c r="BB17" i="6"/>
  <c r="R58" i="6"/>
  <c r="Q59" i="6"/>
  <c r="AA45" i="6"/>
  <c r="AB45" i="6" s="1"/>
  <c r="BI10" i="6"/>
  <c r="U53" i="6"/>
  <c r="AG39" i="6"/>
  <c r="AY20" i="6"/>
  <c r="AD42" i="6" l="1"/>
  <c r="X50" i="6"/>
  <c r="X51" i="6" s="1"/>
  <c r="Z46" i="6"/>
  <c r="Z47" i="6"/>
  <c r="Z48" i="6" s="1"/>
  <c r="Y48" i="6"/>
  <c r="Y49" i="6" s="1"/>
  <c r="AI37" i="6"/>
  <c r="AI38" i="6" s="1"/>
  <c r="AF41" i="6"/>
  <c r="AD43" i="6"/>
  <c r="AD44" i="6" s="1"/>
  <c r="AE42" i="6"/>
  <c r="AC45" i="6"/>
  <c r="P142" i="6"/>
  <c r="V53" i="6"/>
  <c r="S58" i="6"/>
  <c r="AJ36" i="6"/>
  <c r="AK36" i="6" s="1"/>
  <c r="AZ20" i="6"/>
  <c r="BC17" i="6"/>
  <c r="R59" i="6"/>
  <c r="Q60" i="6"/>
  <c r="BE15" i="6"/>
  <c r="BJ10" i="6"/>
  <c r="U54" i="6"/>
  <c r="BD16" i="6"/>
  <c r="AG40" i="6"/>
  <c r="AH39" i="6"/>
  <c r="AA46" i="6"/>
  <c r="W52" i="6"/>
  <c r="T56" i="6"/>
  <c r="AA47" i="6" l="1"/>
  <c r="Y50" i="6"/>
  <c r="AM10" i="8"/>
  <c r="W53" i="6"/>
  <c r="AE43" i="6"/>
  <c r="AE44" i="6" s="1"/>
  <c r="AF42" i="6"/>
  <c r="AD45" i="6"/>
  <c r="P143" i="6"/>
  <c r="S59" i="6"/>
  <c r="AL36" i="6"/>
  <c r="BA20" i="6"/>
  <c r="BB20" i="6" s="1"/>
  <c r="AN10" i="8"/>
  <c r="AJ37" i="6"/>
  <c r="AK37" i="6" s="1"/>
  <c r="Z49" i="6"/>
  <c r="Z50" i="6" s="1"/>
  <c r="T57" i="6"/>
  <c r="X52" i="6"/>
  <c r="AH40" i="6"/>
  <c r="AI39" i="6"/>
  <c r="R60" i="6"/>
  <c r="Q61" i="6"/>
  <c r="U55" i="6"/>
  <c r="V54" i="6"/>
  <c r="W54" i="6" s="1"/>
  <c r="AA48" i="6"/>
  <c r="BE16" i="6"/>
  <c r="BF15" i="6"/>
  <c r="AG41" i="6"/>
  <c r="AB46" i="6"/>
  <c r="AC46" i="6" s="1"/>
  <c r="BD17" i="6"/>
  <c r="BK10" i="6"/>
  <c r="Y51" i="6"/>
  <c r="X53" i="6" l="1"/>
  <c r="AF43" i="6"/>
  <c r="AD46" i="6"/>
  <c r="AE45" i="6"/>
  <c r="P144" i="6"/>
  <c r="AJ38" i="6"/>
  <c r="AK38" i="6" s="1"/>
  <c r="AL37" i="6"/>
  <c r="BC20" i="6"/>
  <c r="AO10" i="8"/>
  <c r="BE17" i="6"/>
  <c r="AH41" i="6"/>
  <c r="AF44" i="6"/>
  <c r="Y52" i="6"/>
  <c r="Y53" i="6" s="1"/>
  <c r="Z51" i="6"/>
  <c r="BF16" i="6"/>
  <c r="BG15" i="6"/>
  <c r="S60" i="6"/>
  <c r="AI40" i="6"/>
  <c r="BL10" i="6"/>
  <c r="X54" i="6"/>
  <c r="V55" i="6"/>
  <c r="U56" i="6"/>
  <c r="AM36" i="6"/>
  <c r="AG42" i="6"/>
  <c r="R61" i="6"/>
  <c r="Q62" i="6"/>
  <c r="AA49" i="6"/>
  <c r="AA50" i="6" s="1"/>
  <c r="AB47" i="6"/>
  <c r="AC47" i="6" s="1"/>
  <c r="T58" i="6"/>
  <c r="S61" i="6" l="1"/>
  <c r="AE46" i="6"/>
  <c r="AD47" i="6"/>
  <c r="AF45" i="6"/>
  <c r="P145" i="6"/>
  <c r="AJ39" i="6"/>
  <c r="AK39" i="6" s="1"/>
  <c r="AL38" i="6"/>
  <c r="BF17" i="6"/>
  <c r="AI41" i="6"/>
  <c r="AH42" i="6"/>
  <c r="AN36" i="6"/>
  <c r="AO36" i="6" s="1"/>
  <c r="BG16" i="6"/>
  <c r="Z52" i="6"/>
  <c r="Z53" i="6" s="1"/>
  <c r="AA51" i="6"/>
  <c r="AG43" i="6"/>
  <c r="AG44" i="6" s="1"/>
  <c r="Y54" i="6"/>
  <c r="BM10" i="6"/>
  <c r="T59" i="6"/>
  <c r="T60" i="6" s="1"/>
  <c r="AB48" i="6"/>
  <c r="AM37" i="6"/>
  <c r="V56" i="6"/>
  <c r="W55" i="6"/>
  <c r="U57" i="6"/>
  <c r="BH15" i="6"/>
  <c r="R62" i="6"/>
  <c r="S62" i="6" s="1"/>
  <c r="Q63" i="6"/>
  <c r="AP28" i="8" l="1"/>
  <c r="AP10" i="8"/>
  <c r="AF46" i="6"/>
  <c r="AE47" i="6"/>
  <c r="AL39" i="6"/>
  <c r="AJ40" i="6"/>
  <c r="AK40" i="6" s="1"/>
  <c r="P146" i="6"/>
  <c r="AI42" i="6"/>
  <c r="BG17" i="6"/>
  <c r="BH16" i="6"/>
  <c r="AH43" i="6"/>
  <c r="AH44" i="6" s="1"/>
  <c r="AG45" i="6"/>
  <c r="V57" i="6"/>
  <c r="AN37" i="6"/>
  <c r="AO37" i="6" s="1"/>
  <c r="Z54" i="6"/>
  <c r="AA52" i="6"/>
  <c r="AA53" i="6" s="1"/>
  <c r="T61" i="6"/>
  <c r="T62" i="6" s="1"/>
  <c r="BI15" i="6"/>
  <c r="W56" i="6"/>
  <c r="X55" i="6"/>
  <c r="AC48" i="6"/>
  <c r="AD48" i="6" s="1"/>
  <c r="BN10" i="6"/>
  <c r="R63" i="6"/>
  <c r="S63" i="6" s="1"/>
  <c r="Q64" i="6"/>
  <c r="AM38" i="6"/>
  <c r="U58" i="6"/>
  <c r="U59" i="6" s="1"/>
  <c r="AB49" i="6"/>
  <c r="AQ10" i="8" l="1"/>
  <c r="AQ28" i="8"/>
  <c r="AG46" i="6"/>
  <c r="AF47" i="6"/>
  <c r="AE48" i="6"/>
  <c r="AJ41" i="6"/>
  <c r="AK41" i="6" s="1"/>
  <c r="AL40" i="6"/>
  <c r="P147" i="6"/>
  <c r="AI43" i="6"/>
  <c r="AI44" i="6" s="1"/>
  <c r="BI16" i="6"/>
  <c r="BH17" i="6"/>
  <c r="W57" i="6"/>
  <c r="AP36" i="6"/>
  <c r="AN38" i="6"/>
  <c r="AO38" i="6" s="1"/>
  <c r="AH45" i="6"/>
  <c r="T63" i="6"/>
  <c r="AB50" i="6"/>
  <c r="AB51" i="6" s="1"/>
  <c r="AC49" i="6"/>
  <c r="R64" i="6"/>
  <c r="S64" i="6" s="1"/>
  <c r="Q65" i="6"/>
  <c r="BO10" i="6"/>
  <c r="X56" i="6"/>
  <c r="Y55" i="6"/>
  <c r="AA54" i="6"/>
  <c r="BJ15" i="6"/>
  <c r="V58" i="6"/>
  <c r="V59" i="6" s="1"/>
  <c r="AM39" i="6"/>
  <c r="U60" i="6"/>
  <c r="AG47" i="6" l="1"/>
  <c r="AF48" i="6"/>
  <c r="AJ42" i="6"/>
  <c r="AK42" i="6" s="1"/>
  <c r="AL41" i="6"/>
  <c r="P148" i="6"/>
  <c r="BI17" i="6"/>
  <c r="AP37" i="6"/>
  <c r="W58" i="6"/>
  <c r="W59" i="6" s="1"/>
  <c r="AI45" i="6"/>
  <c r="AH46" i="6"/>
  <c r="AH47" i="6" s="1"/>
  <c r="AN39" i="6"/>
  <c r="AO39" i="6" s="1"/>
  <c r="T64" i="6"/>
  <c r="R65" i="6"/>
  <c r="Q66" i="6"/>
  <c r="AB52" i="6"/>
  <c r="AB53" i="6" s="1"/>
  <c r="BJ16" i="6"/>
  <c r="BK15" i="6"/>
  <c r="Z55" i="6"/>
  <c r="AA55" i="6" s="1"/>
  <c r="AC50" i="6"/>
  <c r="AC51" i="6" s="1"/>
  <c r="AD49" i="6"/>
  <c r="AQ36" i="6"/>
  <c r="V60" i="6"/>
  <c r="U61" i="6"/>
  <c r="U62" i="6" s="1"/>
  <c r="AM40" i="6"/>
  <c r="X57" i="6"/>
  <c r="Y56" i="6"/>
  <c r="BP10" i="6"/>
  <c r="AG48" i="6" l="1"/>
  <c r="AJ43" i="6"/>
  <c r="AK43" i="6" s="1"/>
  <c r="AL42" i="6"/>
  <c r="P149" i="6"/>
  <c r="P150" i="6" s="1"/>
  <c r="AJ44" i="6"/>
  <c r="AK44" i="6" s="1"/>
  <c r="BJ17" i="6"/>
  <c r="W60" i="6"/>
  <c r="Z56" i="6"/>
  <c r="AA56" i="6" s="1"/>
  <c r="AH48" i="6"/>
  <c r="AP38" i="6"/>
  <c r="AQ37" i="6"/>
  <c r="AR36" i="6"/>
  <c r="BK16" i="6"/>
  <c r="S65" i="6"/>
  <c r="T65" i="6" s="1"/>
  <c r="AI46" i="6"/>
  <c r="AC52" i="6"/>
  <c r="AC53" i="6" s="1"/>
  <c r="AB54" i="6"/>
  <c r="AB55" i="6" s="1"/>
  <c r="X58" i="6"/>
  <c r="Y57" i="6"/>
  <c r="R66" i="6"/>
  <c r="Q67" i="6"/>
  <c r="AN40" i="6"/>
  <c r="AO40" i="6" s="1"/>
  <c r="BQ10" i="6"/>
  <c r="AM41" i="6"/>
  <c r="V61" i="6"/>
  <c r="V62" i="6" s="1"/>
  <c r="AD50" i="6"/>
  <c r="AE49" i="6"/>
  <c r="BL15" i="6"/>
  <c r="U63" i="6"/>
  <c r="U64" i="6" s="1"/>
  <c r="AL43" i="6" l="1"/>
  <c r="P151" i="6"/>
  <c r="P152" i="6" s="1"/>
  <c r="P153" i="6" s="1"/>
  <c r="Z57" i="6"/>
  <c r="AA57" i="6" s="1"/>
  <c r="AJ45" i="6"/>
  <c r="AJ46" i="6" s="1"/>
  <c r="AL44" i="6"/>
  <c r="AQ38" i="6"/>
  <c r="S66" i="6"/>
  <c r="T66" i="6" s="1"/>
  <c r="AS36" i="6"/>
  <c r="AI47" i="6"/>
  <c r="AI48" i="6" s="1"/>
  <c r="AP39" i="6"/>
  <c r="AP40" i="6" s="1"/>
  <c r="BK17" i="6"/>
  <c r="AN41" i="6"/>
  <c r="AO41" i="6" s="1"/>
  <c r="AR37" i="6"/>
  <c r="W61" i="6"/>
  <c r="U65" i="6"/>
  <c r="AD51" i="6"/>
  <c r="AD52" i="6" s="1"/>
  <c r="BL16" i="6"/>
  <c r="BM15" i="6"/>
  <c r="BR10" i="6"/>
  <c r="R67" i="6"/>
  <c r="Q68" i="6"/>
  <c r="Y58" i="6"/>
  <c r="AM42" i="6"/>
  <c r="AC54" i="6"/>
  <c r="X59" i="6"/>
  <c r="V63" i="6"/>
  <c r="V64" i="6" s="1"/>
  <c r="AE50" i="6"/>
  <c r="AF49" i="6"/>
  <c r="AG49" i="6" s="1"/>
  <c r="AH49" i="6" s="1"/>
  <c r="AB56" i="6"/>
  <c r="AK45" i="6" l="1"/>
  <c r="AK46" i="6" s="1"/>
  <c r="AR38" i="6"/>
  <c r="U66" i="6"/>
  <c r="S67" i="6"/>
  <c r="T67" i="6" s="1"/>
  <c r="AD53" i="6"/>
  <c r="AD54" i="6" s="1"/>
  <c r="BM16" i="6"/>
  <c r="AP41" i="6"/>
  <c r="AJ47" i="6"/>
  <c r="AJ48" i="6" s="1"/>
  <c r="AS37" i="6"/>
  <c r="AI49" i="6"/>
  <c r="AN42" i="6"/>
  <c r="AO42" i="6" s="1"/>
  <c r="AQ39" i="6"/>
  <c r="X60" i="6"/>
  <c r="AB57" i="6"/>
  <c r="Y59" i="6"/>
  <c r="Z58" i="6"/>
  <c r="P154" i="6"/>
  <c r="AC55" i="6"/>
  <c r="AC56" i="6" s="1"/>
  <c r="AE51" i="6"/>
  <c r="AE52" i="6" s="1"/>
  <c r="AF50" i="6"/>
  <c r="R68" i="6"/>
  <c r="Q69" i="6"/>
  <c r="V65" i="6"/>
  <c r="AM43" i="6"/>
  <c r="BN15" i="6"/>
  <c r="BL17" i="6"/>
  <c r="BS10" i="6"/>
  <c r="W62" i="6"/>
  <c r="AT36" i="6"/>
  <c r="AS38" i="6" l="1"/>
  <c r="AL45" i="6"/>
  <c r="AL46" i="6" s="1"/>
  <c r="S68" i="6"/>
  <c r="T68" i="6" s="1"/>
  <c r="V66" i="6"/>
  <c r="U67" i="6"/>
  <c r="AE53" i="6"/>
  <c r="AE54" i="6" s="1"/>
  <c r="BN16" i="6"/>
  <c r="BM17" i="6"/>
  <c r="AP42" i="6"/>
  <c r="AN43" i="6"/>
  <c r="AO43" i="6" s="1"/>
  <c r="AM44" i="6"/>
  <c r="AK47" i="6"/>
  <c r="AU36" i="6"/>
  <c r="AV36" i="6" s="1"/>
  <c r="AW36" i="6" s="1"/>
  <c r="AX36" i="6" s="1"/>
  <c r="AQ40" i="6"/>
  <c r="AR39" i="6"/>
  <c r="AJ49" i="6"/>
  <c r="R69" i="6"/>
  <c r="Q70" i="6"/>
  <c r="Z59" i="6"/>
  <c r="AA58" i="6"/>
  <c r="BT10" i="6"/>
  <c r="Y60" i="6"/>
  <c r="Z60" i="6" s="1"/>
  <c r="X61" i="6"/>
  <c r="X62" i="6" s="1"/>
  <c r="AT37" i="6"/>
  <c r="AT38" i="6" s="1"/>
  <c r="AF51" i="6"/>
  <c r="AG50" i="6"/>
  <c r="W63" i="6"/>
  <c r="W64" i="6" s="1"/>
  <c r="W65" i="6" s="1"/>
  <c r="BO15" i="6"/>
  <c r="AD55" i="6"/>
  <c r="P155" i="6"/>
  <c r="AC57" i="6"/>
  <c r="AM45" i="6" l="1"/>
  <c r="AM46" i="6" s="1"/>
  <c r="S69" i="6"/>
  <c r="T69" i="6" s="1"/>
  <c r="V67" i="6"/>
  <c r="AP43" i="6"/>
  <c r="AE55" i="6"/>
  <c r="BN17" i="6"/>
  <c r="BP15" i="6"/>
  <c r="AL47" i="6"/>
  <c r="AK48" i="6"/>
  <c r="AK49" i="6" s="1"/>
  <c r="AG51" i="6"/>
  <c r="AA59" i="6"/>
  <c r="AA60" i="6" s="1"/>
  <c r="AQ41" i="6"/>
  <c r="AR40" i="6"/>
  <c r="AN44" i="6"/>
  <c r="AO44" i="6" s="1"/>
  <c r="AS39" i="6"/>
  <c r="AT39" i="6" s="1"/>
  <c r="AU37" i="6"/>
  <c r="AV37" i="6" s="1"/>
  <c r="AW37" i="6" s="1"/>
  <c r="AX37" i="6" s="1"/>
  <c r="W66" i="6"/>
  <c r="R70" i="6"/>
  <c r="Q71" i="6"/>
  <c r="AD56" i="6"/>
  <c r="AD57" i="6" s="1"/>
  <c r="BO16" i="6"/>
  <c r="U68" i="6"/>
  <c r="P156" i="6"/>
  <c r="AH50" i="6"/>
  <c r="AI50" i="6" s="1"/>
  <c r="AJ50" i="6" s="1"/>
  <c r="BU10" i="6"/>
  <c r="AB58" i="6"/>
  <c r="AC58" i="6" s="1"/>
  <c r="X63" i="6"/>
  <c r="Y61" i="6"/>
  <c r="AF52" i="6"/>
  <c r="S70" i="6" l="1"/>
  <c r="V68" i="6"/>
  <c r="AP44" i="6"/>
  <c r="BO17" i="6"/>
  <c r="BQ15" i="6"/>
  <c r="AG52" i="6"/>
  <c r="AK50" i="6"/>
  <c r="AB59" i="6"/>
  <c r="AC59" i="6" s="1"/>
  <c r="AD58" i="6"/>
  <c r="AR41" i="6"/>
  <c r="AQ42" i="6"/>
  <c r="AQ43" i="6" s="1"/>
  <c r="T70" i="6"/>
  <c r="AM47" i="6"/>
  <c r="BP16" i="6"/>
  <c r="AH51" i="6"/>
  <c r="AI51" i="6" s="1"/>
  <c r="AJ51" i="6" s="1"/>
  <c r="AU38" i="6"/>
  <c r="AU39" i="6" s="1"/>
  <c r="AN45" i="6"/>
  <c r="AS40" i="6"/>
  <c r="AT40" i="6" s="1"/>
  <c r="AL48" i="6"/>
  <c r="P157" i="6"/>
  <c r="X64" i="6"/>
  <c r="U69" i="6"/>
  <c r="R71" i="6"/>
  <c r="Q72" i="6"/>
  <c r="Z61" i="6"/>
  <c r="Y62" i="6"/>
  <c r="Y63" i="6" s="1"/>
  <c r="W67" i="6"/>
  <c r="BV10" i="6"/>
  <c r="AF53" i="6"/>
  <c r="AE56" i="6"/>
  <c r="S71" i="6" l="1"/>
  <c r="BP17" i="6"/>
  <c r="AB60" i="6"/>
  <c r="AC60" i="6" s="1"/>
  <c r="AK51" i="6"/>
  <c r="AM48" i="6"/>
  <c r="AD59" i="6"/>
  <c r="BR15" i="6"/>
  <c r="AS41" i="6"/>
  <c r="AT41" i="6" s="1"/>
  <c r="AG53" i="6"/>
  <c r="AQ44" i="6"/>
  <c r="BQ16" i="6"/>
  <c r="AR42" i="6"/>
  <c r="AL49" i="6"/>
  <c r="T71" i="6"/>
  <c r="AV38" i="6"/>
  <c r="AW38" i="6" s="1"/>
  <c r="AX38" i="6" s="1"/>
  <c r="AO45" i="6"/>
  <c r="AP45" i="6" s="1"/>
  <c r="AN46" i="6"/>
  <c r="AH52" i="6"/>
  <c r="BW10" i="6"/>
  <c r="Z62" i="6"/>
  <c r="Z63" i="6" s="1"/>
  <c r="V69" i="6"/>
  <c r="AA61" i="6"/>
  <c r="U70" i="6"/>
  <c r="AF54" i="6"/>
  <c r="R72" i="6"/>
  <c r="S72" i="6" s="1"/>
  <c r="Q73" i="6"/>
  <c r="W68" i="6"/>
  <c r="AE57" i="6"/>
  <c r="AE58" i="6" s="1"/>
  <c r="AU40" i="6"/>
  <c r="X65" i="6"/>
  <c r="Y64" i="6"/>
  <c r="P158" i="6"/>
  <c r="AB61" i="6" l="1"/>
  <c r="AC61" i="6" s="1"/>
  <c r="AS42" i="6"/>
  <c r="AT42" i="6" s="1"/>
  <c r="AV39" i="6"/>
  <c r="AW39" i="6" s="1"/>
  <c r="AX39" i="6" s="1"/>
  <c r="AD60" i="6"/>
  <c r="U71" i="6"/>
  <c r="AY36" i="6"/>
  <c r="BQ17" i="6"/>
  <c r="BR16" i="6"/>
  <c r="AQ45" i="6"/>
  <c r="AO46" i="6"/>
  <c r="AP46" i="6" s="1"/>
  <c r="AM49" i="6"/>
  <c r="AL50" i="6"/>
  <c r="AL51" i="6" s="1"/>
  <c r="T72" i="6"/>
  <c r="AI52" i="6"/>
  <c r="AJ52" i="6" s="1"/>
  <c r="AK52" i="6" s="1"/>
  <c r="AN47" i="6"/>
  <c r="AN48" i="6" s="1"/>
  <c r="K10" i="6" a="1"/>
  <c r="K10" i="6" s="1"/>
  <c r="J10" i="6" a="1"/>
  <c r="J10" i="6" s="1"/>
  <c r="AH53" i="6"/>
  <c r="AR43" i="6"/>
  <c r="AU41" i="6"/>
  <c r="R73" i="6"/>
  <c r="S73" i="6" s="1"/>
  <c r="Q74" i="6"/>
  <c r="AF55" i="6"/>
  <c r="AF56" i="6" s="1"/>
  <c r="Y65" i="6"/>
  <c r="Z64" i="6"/>
  <c r="AE59" i="6"/>
  <c r="V70" i="6"/>
  <c r="M10" i="6"/>
  <c r="X66" i="6"/>
  <c r="X67" i="6" s="1"/>
  <c r="BS15" i="6"/>
  <c r="W69" i="6"/>
  <c r="D13" i="8"/>
  <c r="D15" i="8"/>
  <c r="D33" i="8"/>
  <c r="D20" i="8"/>
  <c r="D14" i="8"/>
  <c r="D17" i="8"/>
  <c r="D19" i="8"/>
  <c r="D34" i="8"/>
  <c r="D18" i="8"/>
  <c r="D39" i="8"/>
  <c r="D32" i="8"/>
  <c r="D16" i="8"/>
  <c r="D35" i="8"/>
  <c r="D21" i="8"/>
  <c r="D38" i="8"/>
  <c r="D37" i="8"/>
  <c r="D31" i="8"/>
  <c r="D36" i="8"/>
  <c r="AG54" i="6"/>
  <c r="AA62" i="6"/>
  <c r="L10" i="6"/>
  <c r="AV40" i="6" l="1"/>
  <c r="AW40" i="6" s="1"/>
  <c r="AX40" i="6" s="1"/>
  <c r="AB62" i="6"/>
  <c r="AC62" i="6" s="1"/>
  <c r="AI53" i="6"/>
  <c r="AJ53" i="6" s="1"/>
  <c r="AD61" i="6"/>
  <c r="BR17" i="6"/>
  <c r="U72" i="6"/>
  <c r="V71" i="6"/>
  <c r="AU42" i="6"/>
  <c r="N10" i="6"/>
  <c r="AY37" i="6"/>
  <c r="AZ36" i="6"/>
  <c r="BT15" i="6"/>
  <c r="I10" i="6"/>
  <c r="AH54" i="6"/>
  <c r="AL52" i="6"/>
  <c r="AM50" i="6"/>
  <c r="AS43" i="6"/>
  <c r="AT43" i="6" s="1"/>
  <c r="AR44" i="6"/>
  <c r="AR45" i="6" s="1"/>
  <c r="AQ46" i="6"/>
  <c r="AO47" i="6"/>
  <c r="AP47" i="6" s="1"/>
  <c r="AN49" i="6"/>
  <c r="T73" i="6"/>
  <c r="Y66" i="6"/>
  <c r="Y67" i="6" s="1"/>
  <c r="Z65" i="6"/>
  <c r="R74" i="6"/>
  <c r="S74" i="6" s="1"/>
  <c r="Q75" i="6"/>
  <c r="AF57" i="6"/>
  <c r="AF58" i="6" s="1"/>
  <c r="AF59" i="6" s="1"/>
  <c r="W70" i="6"/>
  <c r="AE60" i="6"/>
  <c r="AG55" i="6"/>
  <c r="AA63" i="6"/>
  <c r="AA64" i="6" s="1"/>
  <c r="X68" i="6"/>
  <c r="BS16" i="6"/>
  <c r="U73" i="6" l="1"/>
  <c r="AV41" i="6"/>
  <c r="AV42" i="6" s="1"/>
  <c r="AI54" i="6"/>
  <c r="AJ54" i="6" s="1"/>
  <c r="AK53" i="6"/>
  <c r="AL53" i="6" s="1"/>
  <c r="AU43" i="6"/>
  <c r="AE61" i="6"/>
  <c r="AD62" i="6"/>
  <c r="V72" i="6"/>
  <c r="T74" i="6"/>
  <c r="AZ37" i="6"/>
  <c r="AY38" i="6"/>
  <c r="AY39" i="6" s="1"/>
  <c r="AH55" i="6"/>
  <c r="BA36" i="6"/>
  <c r="AS44" i="6"/>
  <c r="AS45" i="6" s="1"/>
  <c r="AR46" i="6"/>
  <c r="AQ47" i="6"/>
  <c r="BT16" i="6"/>
  <c r="AO48" i="6"/>
  <c r="AO49" i="6" s="1"/>
  <c r="AN50" i="6"/>
  <c r="AM51" i="6"/>
  <c r="AM52" i="6" s="1"/>
  <c r="AF60" i="6"/>
  <c r="X69" i="6"/>
  <c r="X70" i="6" s="1"/>
  <c r="Y68" i="6"/>
  <c r="Z66" i="6"/>
  <c r="AB63" i="6"/>
  <c r="AC63" i="6" s="1"/>
  <c r="BS17" i="6"/>
  <c r="BU15" i="6"/>
  <c r="R75" i="6"/>
  <c r="Q76" i="6"/>
  <c r="AA65" i="6"/>
  <c r="AG56" i="6"/>
  <c r="W71" i="6"/>
  <c r="U74" i="6" l="1"/>
  <c r="V73" i="6"/>
  <c r="AW41" i="6"/>
  <c r="AX41" i="6" s="1"/>
  <c r="AI55" i="6"/>
  <c r="AJ55" i="6" s="1"/>
  <c r="AF61" i="6"/>
  <c r="AK54" i="6"/>
  <c r="AL54" i="6" s="1"/>
  <c r="AV43" i="6"/>
  <c r="AE62" i="6"/>
  <c r="AD63" i="6"/>
  <c r="BA37" i="6"/>
  <c r="AR47" i="6"/>
  <c r="AT44" i="6"/>
  <c r="AU44" i="6" s="1"/>
  <c r="BV15" i="6"/>
  <c r="AY40" i="6"/>
  <c r="AZ38" i="6"/>
  <c r="BB36" i="6"/>
  <c r="BC36" i="6" s="1"/>
  <c r="AS46" i="6"/>
  <c r="AM53" i="6"/>
  <c r="AO50" i="6"/>
  <c r="AP48" i="6"/>
  <c r="AQ48" i="6" s="1"/>
  <c r="AN51" i="6"/>
  <c r="X71" i="6"/>
  <c r="AH56" i="6"/>
  <c r="S75" i="6"/>
  <c r="T75" i="6" s="1"/>
  <c r="BU16" i="6"/>
  <c r="Y69" i="6"/>
  <c r="Y70" i="6" s="1"/>
  <c r="BT17" i="6"/>
  <c r="AA66" i="6"/>
  <c r="Z67" i="6"/>
  <c r="Z68" i="6" s="1"/>
  <c r="W72" i="6"/>
  <c r="AG57" i="6"/>
  <c r="AB64" i="6"/>
  <c r="R76" i="6"/>
  <c r="Q77" i="6"/>
  <c r="V74" i="6" l="1"/>
  <c r="AW42" i="6"/>
  <c r="AX42" i="6" s="1"/>
  <c r="AI56" i="6"/>
  <c r="AJ56" i="6" s="1"/>
  <c r="BA38" i="6"/>
  <c r="AF62" i="6"/>
  <c r="AE63" i="6"/>
  <c r="AM54" i="6"/>
  <c r="AT45" i="6"/>
  <c r="AU45" i="6" s="1"/>
  <c r="AV44" i="6"/>
  <c r="BB37" i="6"/>
  <c r="AZ39" i="6"/>
  <c r="AO51" i="6"/>
  <c r="AR48" i="6"/>
  <c r="AS47" i="6"/>
  <c r="BU17" i="6"/>
  <c r="AY41" i="6"/>
  <c r="AN52" i="6"/>
  <c r="BV16" i="6"/>
  <c r="S76" i="6"/>
  <c r="T76" i="6" s="1"/>
  <c r="W73" i="6"/>
  <c r="W74" i="6" s="1"/>
  <c r="AP49" i="6"/>
  <c r="AP50" i="6" s="1"/>
  <c r="U75" i="6"/>
  <c r="V75" i="6" s="1"/>
  <c r="AC64" i="6"/>
  <c r="AD64" i="6" s="1"/>
  <c r="AB65" i="6"/>
  <c r="AB66" i="6" s="1"/>
  <c r="Y71" i="6"/>
  <c r="R77" i="6"/>
  <c r="Q78" i="6"/>
  <c r="X72" i="6"/>
  <c r="AG58" i="6"/>
  <c r="AA67" i="6"/>
  <c r="BW15" i="6"/>
  <c r="Z69" i="6"/>
  <c r="Z70" i="6" s="1"/>
  <c r="BD36" i="6"/>
  <c r="AK55" i="6"/>
  <c r="AL55" i="6" s="1"/>
  <c r="AH57" i="6"/>
  <c r="AW43" i="6" l="1"/>
  <c r="BB38" i="6"/>
  <c r="BA39" i="6"/>
  <c r="AI57" i="6"/>
  <c r="AJ57" i="6" s="1"/>
  <c r="AF63" i="6"/>
  <c r="AT46" i="6"/>
  <c r="AU46" i="6" s="1"/>
  <c r="AE64" i="6"/>
  <c r="BV17" i="6"/>
  <c r="AX43" i="6"/>
  <c r="AM55" i="6"/>
  <c r="AZ40" i="6"/>
  <c r="AZ41" i="6" s="1"/>
  <c r="AV45" i="6"/>
  <c r="BC37" i="6"/>
  <c r="BD37" i="6" s="1"/>
  <c r="AW44" i="6"/>
  <c r="AS48" i="6"/>
  <c r="AK56" i="6"/>
  <c r="AL56" i="6" s="1"/>
  <c r="K15" i="6" a="1"/>
  <c r="K15" i="6" s="1"/>
  <c r="AY42" i="6"/>
  <c r="X73" i="6"/>
  <c r="X74" i="6" s="1"/>
  <c r="BE36" i="6"/>
  <c r="BF36" i="6" s="1"/>
  <c r="BG36" i="6" s="1"/>
  <c r="BH36" i="6" s="1"/>
  <c r="U76" i="6"/>
  <c r="V76" i="6" s="1"/>
  <c r="AQ49" i="6"/>
  <c r="AR49" i="6" s="1"/>
  <c r="AO52" i="6"/>
  <c r="AP51" i="6"/>
  <c r="AN53" i="6"/>
  <c r="AB67" i="6"/>
  <c r="Y72" i="6"/>
  <c r="R78" i="6"/>
  <c r="Q79" i="6"/>
  <c r="S77" i="6"/>
  <c r="T77" i="6" s="1"/>
  <c r="Z71" i="6"/>
  <c r="BW16" i="6"/>
  <c r="AA68" i="6"/>
  <c r="AH58" i="6"/>
  <c r="J15" i="6" a="1"/>
  <c r="J15" i="6" s="1"/>
  <c r="M15" i="6"/>
  <c r="W75" i="6"/>
  <c r="AC65" i="6"/>
  <c r="AD65" i="6" s="1"/>
  <c r="AG59" i="6"/>
  <c r="L15" i="6"/>
  <c r="BB39" i="6" l="1"/>
  <c r="AI58" i="6"/>
  <c r="AJ58" i="6" s="1"/>
  <c r="AT47" i="6"/>
  <c r="AU47" i="6" s="1"/>
  <c r="AV46" i="6"/>
  <c r="AF64" i="6"/>
  <c r="AE65" i="6"/>
  <c r="AM56" i="6"/>
  <c r="AY43" i="6"/>
  <c r="AW45" i="6"/>
  <c r="AK57" i="6"/>
  <c r="AL57" i="6" s="1"/>
  <c r="BC38" i="6"/>
  <c r="BD38" i="6" s="1"/>
  <c r="BA40" i="6"/>
  <c r="BA41" i="6" s="1"/>
  <c r="Y73" i="6"/>
  <c r="Y74" i="6" s="1"/>
  <c r="AX44" i="6"/>
  <c r="BE37" i="6"/>
  <c r="BF37" i="6" s="1"/>
  <c r="BG37" i="6" s="1"/>
  <c r="BH37" i="6" s="1"/>
  <c r="AS49" i="6"/>
  <c r="N15" i="6"/>
  <c r="AQ50" i="6"/>
  <c r="AR50" i="6" s="1"/>
  <c r="AZ42" i="6"/>
  <c r="AN54" i="6"/>
  <c r="AN55" i="6" s="1"/>
  <c r="AO53" i="6"/>
  <c r="AP52" i="6"/>
  <c r="K16" i="6" a="1"/>
  <c r="K16" i="6" s="1"/>
  <c r="J16" i="6" a="1"/>
  <c r="J16" i="6" s="1"/>
  <c r="U77" i="6"/>
  <c r="V77" i="6" s="1"/>
  <c r="Z72" i="6"/>
  <c r="W76" i="6"/>
  <c r="M16" i="6"/>
  <c r="N16" i="6" s="1"/>
  <c r="BW17" i="6"/>
  <c r="R79" i="6"/>
  <c r="Q80" i="6"/>
  <c r="I15" i="6"/>
  <c r="X75" i="6"/>
  <c r="S78" i="6"/>
  <c r="AG60" i="6"/>
  <c r="AG61" i="6" s="1"/>
  <c r="AH59" i="6"/>
  <c r="AA69" i="6"/>
  <c r="AB68" i="6"/>
  <c r="AC66" i="6"/>
  <c r="L16" i="6"/>
  <c r="AW46" i="6" l="1"/>
  <c r="AT48" i="6"/>
  <c r="AU48" i="6" s="1"/>
  <c r="AV47" i="6"/>
  <c r="AF65" i="6"/>
  <c r="AM57" i="6"/>
  <c r="BE38" i="6"/>
  <c r="BF38" i="6" s="1"/>
  <c r="BG38" i="6" s="1"/>
  <c r="BH38" i="6" s="1"/>
  <c r="AY44" i="6"/>
  <c r="BC39" i="6"/>
  <c r="BD39" i="6" s="1"/>
  <c r="AX45" i="6"/>
  <c r="AK58" i="6"/>
  <c r="AL58" i="6" s="1"/>
  <c r="AM58" i="6" s="1"/>
  <c r="BA42" i="6"/>
  <c r="BB40" i="6"/>
  <c r="BB41" i="6" s="1"/>
  <c r="AS50" i="6"/>
  <c r="AQ51" i="6"/>
  <c r="AR51" i="6" s="1"/>
  <c r="AZ43" i="6"/>
  <c r="W77" i="6"/>
  <c r="AP53" i="6"/>
  <c r="K17" i="6" a="1"/>
  <c r="K17" i="6" s="1"/>
  <c r="J17" i="6" a="1"/>
  <c r="J17" i="6" s="1"/>
  <c r="I16" i="6"/>
  <c r="AN56" i="6"/>
  <c r="AO54" i="6"/>
  <c r="AD66" i="6"/>
  <c r="AE66" i="6" s="1"/>
  <c r="R80" i="6"/>
  <c r="Q81" i="6"/>
  <c r="AC67" i="6"/>
  <c r="AG62" i="6"/>
  <c r="AG63" i="6" s="1"/>
  <c r="AA70" i="6"/>
  <c r="AA71" i="6" s="1"/>
  <c r="AB69" i="6"/>
  <c r="Z73" i="6"/>
  <c r="AH60" i="6"/>
  <c r="AH61" i="6" s="1"/>
  <c r="AI59" i="6"/>
  <c r="T78" i="6"/>
  <c r="U78" i="6" s="1"/>
  <c r="S79" i="6"/>
  <c r="M17" i="6"/>
  <c r="N17" i="6" s="1"/>
  <c r="X76" i="6"/>
  <c r="BI36" i="6"/>
  <c r="Y75" i="6"/>
  <c r="L17" i="6"/>
  <c r="BE39" i="6" l="1"/>
  <c r="BF39" i="6" s="1"/>
  <c r="BG39" i="6" s="1"/>
  <c r="BH39" i="6" s="1"/>
  <c r="AW47" i="6"/>
  <c r="AT49" i="6"/>
  <c r="AU49" i="6" s="1"/>
  <c r="AV48" i="6"/>
  <c r="AF66" i="6"/>
  <c r="AY45" i="6"/>
  <c r="AX46" i="6"/>
  <c r="BC40" i="6"/>
  <c r="BC41" i="6" s="1"/>
  <c r="X77" i="6"/>
  <c r="BA43" i="6"/>
  <c r="BB42" i="6"/>
  <c r="AS51" i="6"/>
  <c r="Y76" i="6"/>
  <c r="AZ44" i="6"/>
  <c r="AP54" i="6"/>
  <c r="AQ52" i="6"/>
  <c r="AR52" i="6" s="1"/>
  <c r="AO55" i="6"/>
  <c r="AO56" i="6" s="1"/>
  <c r="AA72" i="6"/>
  <c r="AA73" i="6" s="1"/>
  <c r="AN57" i="6"/>
  <c r="AN58" i="6" s="1"/>
  <c r="I17" i="6"/>
  <c r="AG64" i="6"/>
  <c r="Z74" i="6"/>
  <c r="Z75" i="6" s="1"/>
  <c r="R81" i="6"/>
  <c r="Q82" i="6"/>
  <c r="V78" i="6"/>
  <c r="W78" i="6" s="1"/>
  <c r="AD67" i="6"/>
  <c r="AE67" i="6" s="1"/>
  <c r="AF67" i="6" s="1"/>
  <c r="T79" i="6"/>
  <c r="U79" i="6" s="1"/>
  <c r="AI60" i="6"/>
  <c r="AI61" i="6" s="1"/>
  <c r="AJ59" i="6"/>
  <c r="AB70" i="6"/>
  <c r="AB71" i="6" s="1"/>
  <c r="BI37" i="6"/>
  <c r="AH62" i="6"/>
  <c r="AH63" i="6" s="1"/>
  <c r="S80" i="6"/>
  <c r="AC68" i="6"/>
  <c r="AW48" i="6" l="1"/>
  <c r="AT50" i="6"/>
  <c r="AU50" i="6" s="1"/>
  <c r="AV49" i="6"/>
  <c r="BD40" i="6"/>
  <c r="BE40" i="6" s="1"/>
  <c r="BF40" i="6" s="1"/>
  <c r="AY46" i="6"/>
  <c r="AX47" i="6"/>
  <c r="Y77" i="6"/>
  <c r="BC42" i="6"/>
  <c r="AS52" i="6"/>
  <c r="BB43" i="6"/>
  <c r="BA44" i="6"/>
  <c r="Z76" i="6"/>
  <c r="AZ45" i="6"/>
  <c r="AQ53" i="6"/>
  <c r="AR53" i="6" s="1"/>
  <c r="AP55" i="6"/>
  <c r="AP56" i="6" s="1"/>
  <c r="AO57" i="6"/>
  <c r="AD68" i="6"/>
  <c r="AE68" i="6" s="1"/>
  <c r="AF68" i="6" s="1"/>
  <c r="T80" i="6"/>
  <c r="U80" i="6" s="1"/>
  <c r="V79" i="6"/>
  <c r="X78" i="6"/>
  <c r="BI38" i="6"/>
  <c r="BI39" i="6" s="1"/>
  <c r="AI62" i="6"/>
  <c r="AI63" i="6" s="1"/>
  <c r="AH64" i="6"/>
  <c r="AK59" i="6"/>
  <c r="AL59" i="6" s="1"/>
  <c r="AA74" i="6"/>
  <c r="AG65" i="6"/>
  <c r="AC69" i="6"/>
  <c r="AJ60" i="6"/>
  <c r="R82" i="6"/>
  <c r="Q83" i="6"/>
  <c r="S81" i="6"/>
  <c r="AB72" i="6"/>
  <c r="BD41" i="6" l="1"/>
  <c r="AW49" i="6"/>
  <c r="AY47" i="6"/>
  <c r="AV50" i="6"/>
  <c r="AW50" i="6" s="1"/>
  <c r="BG40" i="6"/>
  <c r="BH40" i="6" s="1"/>
  <c r="AT51" i="6"/>
  <c r="AU51" i="6" s="1"/>
  <c r="AX48" i="6"/>
  <c r="AY48" i="6" s="1"/>
  <c r="BD42" i="6"/>
  <c r="Z77" i="6"/>
  <c r="AQ54" i="6"/>
  <c r="AR54" i="6" s="1"/>
  <c r="AS53" i="6"/>
  <c r="BA45" i="6"/>
  <c r="BB44" i="6"/>
  <c r="BC43" i="6"/>
  <c r="AZ46" i="6"/>
  <c r="AP57" i="6"/>
  <c r="S82" i="6"/>
  <c r="AO58" i="6"/>
  <c r="AK60" i="6"/>
  <c r="AL60" i="6" s="1"/>
  <c r="BE41" i="6"/>
  <c r="BF41" i="6" s="1"/>
  <c r="BJ36" i="6"/>
  <c r="AB73" i="6"/>
  <c r="AB74" i="6" s="1"/>
  <c r="AI64" i="6"/>
  <c r="Y78" i="6"/>
  <c r="V80" i="6"/>
  <c r="AM59" i="6"/>
  <c r="AN59" i="6" s="1"/>
  <c r="AD69" i="6"/>
  <c r="AE69" i="6" s="1"/>
  <c r="AF69" i="6" s="1"/>
  <c r="AA75" i="6"/>
  <c r="AA76" i="6" s="1"/>
  <c r="AC70" i="6"/>
  <c r="AC71" i="6" s="1"/>
  <c r="AJ61" i="6"/>
  <c r="T81" i="6"/>
  <c r="U81" i="6" s="1"/>
  <c r="W79" i="6"/>
  <c r="R83" i="6"/>
  <c r="Q84" i="6"/>
  <c r="AH65" i="6"/>
  <c r="AG66" i="6"/>
  <c r="AG67" i="6" s="1"/>
  <c r="AX49" i="6" l="1"/>
  <c r="BI40" i="6"/>
  <c r="BG41" i="6"/>
  <c r="BH41" i="6" s="1"/>
  <c r="AV51" i="6"/>
  <c r="AW51" i="6" s="1"/>
  <c r="AT52" i="6"/>
  <c r="AU52" i="6" s="1"/>
  <c r="BD43" i="6"/>
  <c r="AQ55" i="6"/>
  <c r="AR55" i="6" s="1"/>
  <c r="AS54" i="6"/>
  <c r="Z78" i="6"/>
  <c r="BA46" i="6"/>
  <c r="BB45" i="6"/>
  <c r="BC44" i="6"/>
  <c r="BD44" i="6" s="1"/>
  <c r="AP58" i="6"/>
  <c r="AZ47" i="6"/>
  <c r="AZ48" i="6" s="1"/>
  <c r="AO59" i="6"/>
  <c r="S83" i="6"/>
  <c r="AI65" i="6"/>
  <c r="BE42" i="6"/>
  <c r="BF42" i="6" s="1"/>
  <c r="AY49" i="6"/>
  <c r="AX50" i="6"/>
  <c r="BK36" i="6"/>
  <c r="BJ37" i="6"/>
  <c r="R84" i="6"/>
  <c r="Q85" i="6"/>
  <c r="AK61" i="6"/>
  <c r="AL61" i="6" s="1"/>
  <c r="AD70" i="6"/>
  <c r="AE70" i="6" s="1"/>
  <c r="AF70" i="6" s="1"/>
  <c r="AJ62" i="6"/>
  <c r="T82" i="6"/>
  <c r="V81" i="6"/>
  <c r="AG68" i="6"/>
  <c r="AG69" i="6" s="1"/>
  <c r="AB75" i="6"/>
  <c r="AB76" i="6" s="1"/>
  <c r="X79" i="6"/>
  <c r="AC72" i="6"/>
  <c r="AC73" i="6" s="1"/>
  <c r="AC74" i="6" s="1"/>
  <c r="W80" i="6"/>
  <c r="AH66" i="6"/>
  <c r="AA77" i="6"/>
  <c r="AM60" i="6"/>
  <c r="BG42" i="6" l="1"/>
  <c r="BH42" i="6" s="1"/>
  <c r="BI41" i="6"/>
  <c r="BI42" i="6" s="1"/>
  <c r="AV52" i="6"/>
  <c r="AX51" i="6"/>
  <c r="AT53" i="6"/>
  <c r="AU53" i="6" s="1"/>
  <c r="AS55" i="6"/>
  <c r="AQ56" i="6"/>
  <c r="AR56" i="6" s="1"/>
  <c r="BB46" i="6"/>
  <c r="AP59" i="6"/>
  <c r="BC45" i="6"/>
  <c r="BD45" i="6" s="1"/>
  <c r="BA47" i="6"/>
  <c r="BA48" i="6" s="1"/>
  <c r="AZ49" i="6"/>
  <c r="AD71" i="6"/>
  <c r="AE71" i="6" s="1"/>
  <c r="AF71" i="6" s="1"/>
  <c r="AW52" i="6"/>
  <c r="AI66" i="6"/>
  <c r="BE43" i="6"/>
  <c r="BF43" i="6" s="1"/>
  <c r="BG43" i="6" s="1"/>
  <c r="BH43" i="6" s="1"/>
  <c r="AY50" i="6"/>
  <c r="Y79" i="6"/>
  <c r="Z79" i="6" s="1"/>
  <c r="AJ63" i="6"/>
  <c r="AJ64" i="6" s="1"/>
  <c r="BK37" i="6"/>
  <c r="BJ38" i="6"/>
  <c r="BJ39" i="6" s="1"/>
  <c r="AB77" i="6"/>
  <c r="S84" i="6"/>
  <c r="AA78" i="6"/>
  <c r="X80" i="6"/>
  <c r="AC75" i="6"/>
  <c r="W81" i="6"/>
  <c r="T83" i="6"/>
  <c r="U82" i="6"/>
  <c r="V82" i="6" s="1"/>
  <c r="AG70" i="6"/>
  <c r="R85" i="6"/>
  <c r="Q86" i="6"/>
  <c r="AH67" i="6"/>
  <c r="AH68" i="6" s="1"/>
  <c r="AN60" i="6"/>
  <c r="AO60" i="6" s="1"/>
  <c r="AK62" i="6"/>
  <c r="AL62" i="6" s="1"/>
  <c r="AM61" i="6"/>
  <c r="AT54" i="6" l="1"/>
  <c r="AU54" i="6" s="1"/>
  <c r="AV53" i="6"/>
  <c r="AW53" i="6" s="1"/>
  <c r="AS56" i="6"/>
  <c r="AQ57" i="6"/>
  <c r="AR57" i="6" s="1"/>
  <c r="BC46" i="6"/>
  <c r="BD46" i="6" s="1"/>
  <c r="AP60" i="6"/>
  <c r="BB47" i="6"/>
  <c r="BB48" i="6" s="1"/>
  <c r="S85" i="6"/>
  <c r="BA49" i="6"/>
  <c r="AX52" i="6"/>
  <c r="AZ50" i="6"/>
  <c r="AD72" i="6"/>
  <c r="AE72" i="6" s="1"/>
  <c r="AY51" i="6"/>
  <c r="X81" i="6"/>
  <c r="AM62" i="6"/>
  <c r="BE44" i="6"/>
  <c r="BF44" i="6" s="1"/>
  <c r="BG44" i="6" s="1"/>
  <c r="BH44" i="6" s="1"/>
  <c r="BI43" i="6"/>
  <c r="W82" i="6"/>
  <c r="AJ65" i="6"/>
  <c r="AJ66" i="6" s="1"/>
  <c r="BK38" i="6"/>
  <c r="BK39" i="6" s="1"/>
  <c r="BJ40" i="6"/>
  <c r="BL36" i="6"/>
  <c r="BL37" i="6" s="1"/>
  <c r="AN61" i="6"/>
  <c r="AO61" i="6" s="1"/>
  <c r="AI67" i="6"/>
  <c r="AG71" i="6"/>
  <c r="U83" i="6"/>
  <c r="V83" i="6" s="1"/>
  <c r="AA79" i="6"/>
  <c r="AB78" i="6"/>
  <c r="AH69" i="6"/>
  <c r="R86" i="6"/>
  <c r="Q87" i="6"/>
  <c r="AK63" i="6"/>
  <c r="AK64" i="6" s="1"/>
  <c r="Y80" i="6"/>
  <c r="Z80" i="6" s="1"/>
  <c r="AC76" i="6"/>
  <c r="AC77" i="6" s="1"/>
  <c r="T84" i="6"/>
  <c r="AP61" i="6" l="1"/>
  <c r="AT55" i="6"/>
  <c r="AU55" i="6" s="1"/>
  <c r="AV54" i="6"/>
  <c r="AW54" i="6" s="1"/>
  <c r="AX53" i="6"/>
  <c r="AS57" i="6"/>
  <c r="AQ58" i="6"/>
  <c r="AQ59" i="6" s="1"/>
  <c r="AD73" i="6"/>
  <c r="AE73" i="6" s="1"/>
  <c r="BC47" i="6"/>
  <c r="BC48" i="6" s="1"/>
  <c r="S86" i="6"/>
  <c r="AY52" i="6"/>
  <c r="BB49" i="6"/>
  <c r="BA50" i="6"/>
  <c r="AZ51" i="6"/>
  <c r="X82" i="6"/>
  <c r="W83" i="6"/>
  <c r="BE45" i="6"/>
  <c r="BF45" i="6" s="1"/>
  <c r="BG45" i="6" s="1"/>
  <c r="BH45" i="6" s="1"/>
  <c r="BJ41" i="6"/>
  <c r="BJ42" i="6" s="1"/>
  <c r="BJ43" i="6" s="1"/>
  <c r="BI44" i="6"/>
  <c r="AB79" i="6"/>
  <c r="BK40" i="6"/>
  <c r="BM36" i="6"/>
  <c r="BN36" i="6" s="1"/>
  <c r="AN62" i="6"/>
  <c r="AO62" i="6" s="1"/>
  <c r="AP62" i="6" s="1"/>
  <c r="AJ67" i="6"/>
  <c r="BL38" i="6"/>
  <c r="BL39" i="6" s="1"/>
  <c r="T85" i="6"/>
  <c r="U84" i="6"/>
  <c r="R87" i="6"/>
  <c r="Q88" i="6"/>
  <c r="AK65" i="6"/>
  <c r="AC78" i="6"/>
  <c r="AI68" i="6"/>
  <c r="AI69" i="6" s="1"/>
  <c r="AF72" i="6"/>
  <c r="AG72" i="6" s="1"/>
  <c r="AA80" i="6"/>
  <c r="Y81" i="6"/>
  <c r="AL63" i="6"/>
  <c r="AM63" i="6" s="1"/>
  <c r="AH70" i="6"/>
  <c r="AQ60" i="6" l="1"/>
  <c r="AQ61" i="6" s="1"/>
  <c r="AR58" i="6"/>
  <c r="AS58" i="6" s="1"/>
  <c r="AY53" i="6"/>
  <c r="AT56" i="6"/>
  <c r="AU56" i="6" s="1"/>
  <c r="AX54" i="6"/>
  <c r="AV55" i="6"/>
  <c r="AD74" i="6"/>
  <c r="AD75" i="6" s="1"/>
  <c r="BA51" i="6"/>
  <c r="BD47" i="6"/>
  <c r="BD48" i="6" s="1"/>
  <c r="BB50" i="6"/>
  <c r="AZ52" i="6"/>
  <c r="AC79" i="6"/>
  <c r="BC49" i="6"/>
  <c r="X83" i="6"/>
  <c r="AQ62" i="6"/>
  <c r="BI45" i="6"/>
  <c r="BE46" i="6"/>
  <c r="BF46" i="6" s="1"/>
  <c r="BG46" i="6" s="1"/>
  <c r="BH46" i="6" s="1"/>
  <c r="AL64" i="6"/>
  <c r="AM64" i="6" s="1"/>
  <c r="BL40" i="6"/>
  <c r="BJ44" i="6"/>
  <c r="BM37" i="6"/>
  <c r="BM38" i="6" s="1"/>
  <c r="BK41" i="6"/>
  <c r="BK42" i="6" s="1"/>
  <c r="BO36" i="6"/>
  <c r="BP36" i="6" s="1"/>
  <c r="Z81" i="6"/>
  <c r="AN63" i="6"/>
  <c r="AF73" i="6"/>
  <c r="R88" i="6"/>
  <c r="Q89" i="6"/>
  <c r="S87" i="6"/>
  <c r="AB80" i="6"/>
  <c r="Y82" i="6"/>
  <c r="U85" i="6"/>
  <c r="AH71" i="6"/>
  <c r="AH72" i="6" s="1"/>
  <c r="AI70" i="6"/>
  <c r="AJ68" i="6"/>
  <c r="T86" i="6"/>
  <c r="V84" i="6"/>
  <c r="AK66" i="6"/>
  <c r="Y83" i="6" l="1"/>
  <c r="AR59" i="6"/>
  <c r="AS59" i="6" s="1"/>
  <c r="AE74" i="6"/>
  <c r="AF74" i="6" s="1"/>
  <c r="AT57" i="6"/>
  <c r="AU57" i="6" s="1"/>
  <c r="AD76" i="6"/>
  <c r="AD77" i="6" s="1"/>
  <c r="AY54" i="6"/>
  <c r="BA52" i="6"/>
  <c r="AW55" i="6"/>
  <c r="AX55" i="6" s="1"/>
  <c r="AV56" i="6"/>
  <c r="BB51" i="6"/>
  <c r="BC50" i="6"/>
  <c r="AZ53" i="6"/>
  <c r="AC80" i="6"/>
  <c r="BD49" i="6"/>
  <c r="BE47" i="6"/>
  <c r="BE48" i="6" s="1"/>
  <c r="AL65" i="6"/>
  <c r="AM65" i="6" s="1"/>
  <c r="AN64" i="6"/>
  <c r="BI46" i="6"/>
  <c r="BL41" i="6"/>
  <c r="BL42" i="6" s="1"/>
  <c r="BQ36" i="6"/>
  <c r="BJ45" i="6"/>
  <c r="BN37" i="6"/>
  <c r="BN38" i="6" s="1"/>
  <c r="BK43" i="6"/>
  <c r="BK44" i="6" s="1"/>
  <c r="BM39" i="6"/>
  <c r="AO63" i="6"/>
  <c r="AP63" i="6" s="1"/>
  <c r="AQ63" i="6" s="1"/>
  <c r="AI71" i="6"/>
  <c r="R89" i="6"/>
  <c r="Q90" i="6"/>
  <c r="S88" i="6"/>
  <c r="U86" i="6"/>
  <c r="AK67" i="6"/>
  <c r="AK68" i="6" s="1"/>
  <c r="AJ69" i="6"/>
  <c r="AJ70" i="6" s="1"/>
  <c r="V85" i="6"/>
  <c r="AA81" i="6"/>
  <c r="AB81" i="6" s="1"/>
  <c r="W84" i="6"/>
  <c r="Z82" i="6"/>
  <c r="AG73" i="6"/>
  <c r="AH73" i="6" s="1"/>
  <c r="T87" i="6"/>
  <c r="AR60" i="6" l="1"/>
  <c r="BC51" i="6"/>
  <c r="BB52" i="6"/>
  <c r="AE75" i="6"/>
  <c r="AE76" i="6" s="1"/>
  <c r="AE77" i="6" s="1"/>
  <c r="AY55" i="6"/>
  <c r="AD78" i="6"/>
  <c r="AD79" i="6" s="1"/>
  <c r="AS60" i="6"/>
  <c r="BA53" i="6"/>
  <c r="BB53" i="6" s="1"/>
  <c r="AT58" i="6"/>
  <c r="AU58" i="6" s="1"/>
  <c r="AV57" i="6"/>
  <c r="AW56" i="6"/>
  <c r="AZ54" i="6"/>
  <c r="BA54" i="6" s="1"/>
  <c r="BD50" i="6"/>
  <c r="AC81" i="6"/>
  <c r="AL66" i="6"/>
  <c r="AM66" i="6" s="1"/>
  <c r="BF47" i="6"/>
  <c r="BG47" i="6" s="1"/>
  <c r="BH47" i="6" s="1"/>
  <c r="BE49" i="6"/>
  <c r="AN65" i="6"/>
  <c r="AR61" i="6"/>
  <c r="V86" i="6"/>
  <c r="BO37" i="6"/>
  <c r="BP37" i="6" s="1"/>
  <c r="BQ37" i="6" s="1"/>
  <c r="BC52" i="6"/>
  <c r="BN39" i="6"/>
  <c r="BK45" i="6"/>
  <c r="BJ46" i="6"/>
  <c r="AO64" i="6"/>
  <c r="AP64" i="6" s="1"/>
  <c r="BL43" i="6"/>
  <c r="BL44" i="6" s="1"/>
  <c r="BM40" i="6"/>
  <c r="BM41" i="6" s="1"/>
  <c r="AA82" i="6"/>
  <c r="Z83" i="6"/>
  <c r="W85" i="6"/>
  <c r="AK69" i="6"/>
  <c r="AK70" i="6" s="1"/>
  <c r="X84" i="6"/>
  <c r="Y84" i="6" s="1"/>
  <c r="R90" i="6"/>
  <c r="Q91" i="6"/>
  <c r="AG74" i="6"/>
  <c r="AI72" i="6"/>
  <c r="AI73" i="6" s="1"/>
  <c r="U87" i="6"/>
  <c r="T88" i="6"/>
  <c r="BR36" i="6"/>
  <c r="S89" i="6"/>
  <c r="AJ71" i="6"/>
  <c r="BD51" i="6" l="1"/>
  <c r="AF75" i="6"/>
  <c r="AE78" i="6"/>
  <c r="AE79" i="6" s="1"/>
  <c r="AS61" i="6"/>
  <c r="AV58" i="6"/>
  <c r="AT59" i="6"/>
  <c r="AX56" i="6"/>
  <c r="AY56" i="6" s="1"/>
  <c r="AW57" i="6"/>
  <c r="AZ55" i="6"/>
  <c r="BB54" i="6"/>
  <c r="BE50" i="6"/>
  <c r="BE51" i="6" s="1"/>
  <c r="AL67" i="6"/>
  <c r="AM67" i="6" s="1"/>
  <c r="W86" i="6"/>
  <c r="BD52" i="6"/>
  <c r="H31" i="6"/>
  <c r="BF48" i="6"/>
  <c r="BG48" i="6" s="1"/>
  <c r="BH48" i="6" s="1"/>
  <c r="BI47" i="6"/>
  <c r="BJ47" i="6" s="1"/>
  <c r="BO38" i="6"/>
  <c r="BO39" i="6" s="1"/>
  <c r="AO65" i="6"/>
  <c r="AP65" i="6" s="1"/>
  <c r="AN66" i="6"/>
  <c r="Z84" i="6"/>
  <c r="AR62" i="6"/>
  <c r="U88" i="6"/>
  <c r="BC53" i="6"/>
  <c r="BK46" i="6"/>
  <c r="BN40" i="6"/>
  <c r="BS36" i="6"/>
  <c r="BT36" i="6" s="1"/>
  <c r="BL45" i="6"/>
  <c r="BM42" i="6"/>
  <c r="AG75" i="6"/>
  <c r="AH74" i="6"/>
  <c r="AI74" i="6" s="1"/>
  <c r="AA83" i="6"/>
  <c r="V87" i="6"/>
  <c r="R91" i="6"/>
  <c r="Q92" i="6"/>
  <c r="X85" i="6"/>
  <c r="AB82" i="6"/>
  <c r="AC82" i="6" s="1"/>
  <c r="T89" i="6"/>
  <c r="AK71" i="6"/>
  <c r="AD80" i="6"/>
  <c r="AJ72" i="6"/>
  <c r="AJ73" i="6" s="1"/>
  <c r="AQ64" i="6"/>
  <c r="BR37" i="6"/>
  <c r="AF76" i="6"/>
  <c r="S90" i="6"/>
  <c r="AS62" i="6" l="1"/>
  <c r="AU59" i="6"/>
  <c r="AV59" i="6" s="1"/>
  <c r="AT60" i="6"/>
  <c r="AZ56" i="6"/>
  <c r="AX57" i="6"/>
  <c r="AW58" i="6"/>
  <c r="BA55" i="6"/>
  <c r="BB55" i="6" s="1"/>
  <c r="BF49" i="6"/>
  <c r="BG49" i="6" s="1"/>
  <c r="BH49" i="6" s="1"/>
  <c r="AL68" i="6"/>
  <c r="AL69" i="6" s="1"/>
  <c r="BP38" i="6"/>
  <c r="BQ38" i="6" s="1"/>
  <c r="BD53" i="6"/>
  <c r="BE52" i="6"/>
  <c r="P32" i="6"/>
  <c r="BI48" i="6"/>
  <c r="BJ48" i="6" s="1"/>
  <c r="BK47" i="6"/>
  <c r="AR63" i="6"/>
  <c r="AR64" i="6" s="1"/>
  <c r="AO66" i="6"/>
  <c r="AP66" i="6" s="1"/>
  <c r="AG76" i="6"/>
  <c r="AN67" i="6"/>
  <c r="BL46" i="6"/>
  <c r="V88" i="6"/>
  <c r="BC54" i="6"/>
  <c r="BO40" i="6"/>
  <c r="BN41" i="6"/>
  <c r="AK72" i="6"/>
  <c r="AK73" i="6" s="1"/>
  <c r="BM43" i="6"/>
  <c r="BM44" i="6" s="1"/>
  <c r="BS37" i="6"/>
  <c r="BT37" i="6" s="1"/>
  <c r="AF77" i="6"/>
  <c r="U89" i="6"/>
  <c r="Y85" i="6"/>
  <c r="AA84" i="6"/>
  <c r="R92" i="6"/>
  <c r="Q93" i="6"/>
  <c r="AJ74" i="6"/>
  <c r="T90" i="6"/>
  <c r="AE80" i="6"/>
  <c r="AD81" i="6"/>
  <c r="W87" i="6"/>
  <c r="AH75" i="6"/>
  <c r="AI75" i="6" s="1"/>
  <c r="AQ65" i="6"/>
  <c r="S91" i="6"/>
  <c r="X86" i="6"/>
  <c r="AB83" i="6"/>
  <c r="AC83" i="6" s="1"/>
  <c r="AU60" i="6" l="1"/>
  <c r="AV60" i="6" s="1"/>
  <c r="AT61" i="6"/>
  <c r="BA56" i="6"/>
  <c r="BB56" i="6" s="1"/>
  <c r="AW59" i="6"/>
  <c r="AX58" i="6"/>
  <c r="AY57" i="6"/>
  <c r="AZ57" i="6" s="1"/>
  <c r="AL70" i="6"/>
  <c r="AL71" i="6" s="1"/>
  <c r="AM68" i="6"/>
  <c r="AM69" i="6" s="1"/>
  <c r="BI49" i="6"/>
  <c r="BJ49" i="6" s="1"/>
  <c r="BF50" i="6"/>
  <c r="BF51" i="6" s="1"/>
  <c r="BR38" i="6"/>
  <c r="BS38" i="6" s="1"/>
  <c r="BT38" i="6" s="1"/>
  <c r="BP39" i="6"/>
  <c r="BP40" i="6" s="1"/>
  <c r="BE53" i="6"/>
  <c r="BD54" i="6"/>
  <c r="BK48" i="6"/>
  <c r="AS63" i="6"/>
  <c r="BL47" i="6"/>
  <c r="AO67" i="6"/>
  <c r="BO41" i="6"/>
  <c r="BC55" i="6"/>
  <c r="U90" i="6"/>
  <c r="BN42" i="6"/>
  <c r="BM45" i="6"/>
  <c r="AR65" i="6"/>
  <c r="AG77" i="6"/>
  <c r="Y86" i="6"/>
  <c r="AE81" i="6"/>
  <c r="AB84" i="6"/>
  <c r="AC84" i="6" s="1"/>
  <c r="AF78" i="6"/>
  <c r="V89" i="6"/>
  <c r="AQ66" i="6"/>
  <c r="T91" i="6"/>
  <c r="AH76" i="6"/>
  <c r="AI76" i="6" s="1"/>
  <c r="AD82" i="6"/>
  <c r="AJ75" i="6"/>
  <c r="AK74" i="6"/>
  <c r="R93" i="6"/>
  <c r="Q94" i="6"/>
  <c r="S92" i="6"/>
  <c r="X87" i="6"/>
  <c r="Z85" i="6"/>
  <c r="W88" i="6"/>
  <c r="AN68" i="6" l="1"/>
  <c r="BA57" i="6"/>
  <c r="BB57" i="6" s="1"/>
  <c r="AU61" i="6"/>
  <c r="AV61" i="6" s="1"/>
  <c r="AT62" i="6"/>
  <c r="AY58" i="6"/>
  <c r="AZ58" i="6" s="1"/>
  <c r="AX59" i="6"/>
  <c r="AW60" i="6"/>
  <c r="BC56" i="6"/>
  <c r="AL72" i="6"/>
  <c r="AL73" i="6" s="1"/>
  <c r="AL74" i="6" s="1"/>
  <c r="BK49" i="6"/>
  <c r="AO68" i="6"/>
  <c r="BG50" i="6"/>
  <c r="BH50" i="6" s="1"/>
  <c r="BF52" i="6"/>
  <c r="BF53" i="6" s="1"/>
  <c r="BQ39" i="6"/>
  <c r="BQ40" i="6" s="1"/>
  <c r="BE54" i="6"/>
  <c r="BL48" i="6"/>
  <c r="AS64" i="6"/>
  <c r="AP67" i="6"/>
  <c r="AQ67" i="6" s="1"/>
  <c r="E10" i="8"/>
  <c r="BP41" i="6"/>
  <c r="BO42" i="6"/>
  <c r="BN43" i="6"/>
  <c r="BN44" i="6" s="1"/>
  <c r="V90" i="6"/>
  <c r="BU36" i="6"/>
  <c r="BD55" i="6"/>
  <c r="U91" i="6"/>
  <c r="AR66" i="6"/>
  <c r="AK75" i="6"/>
  <c r="BM46" i="6"/>
  <c r="R94" i="6"/>
  <c r="Q95" i="6"/>
  <c r="S93" i="6"/>
  <c r="AN69" i="6"/>
  <c r="AE82" i="6"/>
  <c r="AJ76" i="6"/>
  <c r="AD83" i="6"/>
  <c r="AD84" i="6" s="1"/>
  <c r="AG78" i="6"/>
  <c r="AF79" i="6"/>
  <c r="Z86" i="6"/>
  <c r="AH77" i="6"/>
  <c r="AI77" i="6" s="1"/>
  <c r="X88" i="6"/>
  <c r="T92" i="6"/>
  <c r="AA85" i="6"/>
  <c r="Y87" i="6"/>
  <c r="W89" i="6"/>
  <c r="AM70" i="6"/>
  <c r="AU62" i="6" l="1"/>
  <c r="AV62" i="6" s="1"/>
  <c r="BC57" i="6"/>
  <c r="BA58" i="6"/>
  <c r="BB58" i="6" s="1"/>
  <c r="AT63" i="6"/>
  <c r="AU63" i="6" s="1"/>
  <c r="AX60" i="6"/>
  <c r="AY59" i="6"/>
  <c r="AZ59" i="6" s="1"/>
  <c r="AW61" i="6"/>
  <c r="BL49" i="6"/>
  <c r="AO69" i="6"/>
  <c r="BR39" i="6"/>
  <c r="BS39" i="6" s="1"/>
  <c r="BT39" i="6" s="1"/>
  <c r="BG51" i="6"/>
  <c r="BG52" i="6" s="1"/>
  <c r="BI50" i="6"/>
  <c r="BJ50" i="6" s="1"/>
  <c r="BF54" i="6"/>
  <c r="AP68" i="6"/>
  <c r="AQ68" i="6" s="1"/>
  <c r="BE55" i="6"/>
  <c r="AS65" i="6"/>
  <c r="AW62" i="6"/>
  <c r="BQ41" i="6"/>
  <c r="BP42" i="6"/>
  <c r="V91" i="6"/>
  <c r="BO43" i="6"/>
  <c r="BO44" i="6" s="1"/>
  <c r="AR67" i="6"/>
  <c r="AK76" i="6"/>
  <c r="BD56" i="6"/>
  <c r="W90" i="6"/>
  <c r="BN45" i="6"/>
  <c r="BN46" i="6" s="1"/>
  <c r="BU37" i="6"/>
  <c r="BV36" i="6"/>
  <c r="X89" i="6"/>
  <c r="AL75" i="6"/>
  <c r="AJ77" i="6"/>
  <c r="Z87" i="6"/>
  <c r="BM47" i="6"/>
  <c r="AH78" i="6"/>
  <c r="AN70" i="6"/>
  <c r="AM71" i="6"/>
  <c r="AM72" i="6" s="1"/>
  <c r="R95" i="6"/>
  <c r="Q96" i="6"/>
  <c r="S94" i="6"/>
  <c r="AB85" i="6"/>
  <c r="AC85" i="6" s="1"/>
  <c r="AD85" i="6" s="1"/>
  <c r="Y88" i="6"/>
  <c r="AG79" i="6"/>
  <c r="AF80" i="6"/>
  <c r="AE83" i="6"/>
  <c r="U92" i="6"/>
  <c r="AA86" i="6"/>
  <c r="T93" i="6"/>
  <c r="AV63" i="6" l="1"/>
  <c r="BC58" i="6"/>
  <c r="AY60" i="6"/>
  <c r="AZ60" i="6" s="1"/>
  <c r="BA59" i="6"/>
  <c r="BB59" i="6" s="1"/>
  <c r="AT64" i="6"/>
  <c r="AU64" i="6" s="1"/>
  <c r="BR40" i="6"/>
  <c r="BS40" i="6" s="1"/>
  <c r="BT40" i="6" s="1"/>
  <c r="AX61" i="6"/>
  <c r="AY61" i="6" s="1"/>
  <c r="BH51" i="6"/>
  <c r="BH52" i="6" s="1"/>
  <c r="AO70" i="6"/>
  <c r="BK50" i="6"/>
  <c r="BL50" i="6" s="1"/>
  <c r="BF55" i="6"/>
  <c r="BE56" i="6"/>
  <c r="X90" i="6"/>
  <c r="AP69" i="6"/>
  <c r="AW63" i="6"/>
  <c r="W91" i="6"/>
  <c r="AR68" i="6"/>
  <c r="V92" i="6"/>
  <c r="AS66" i="6"/>
  <c r="AS67" i="6" s="1"/>
  <c r="BQ42" i="6"/>
  <c r="BG53" i="6"/>
  <c r="BG54" i="6" s="1"/>
  <c r="BP43" i="6"/>
  <c r="BP44" i="6" s="1"/>
  <c r="AL76" i="6"/>
  <c r="BD57" i="6"/>
  <c r="BO45" i="6"/>
  <c r="BO46" i="6" s="1"/>
  <c r="AK77" i="6"/>
  <c r="BN47" i="6"/>
  <c r="BU38" i="6"/>
  <c r="BU39" i="6" s="1"/>
  <c r="BV37" i="6"/>
  <c r="BW36" i="6"/>
  <c r="T94" i="6"/>
  <c r="AH79" i="6"/>
  <c r="BM48" i="6"/>
  <c r="AM73" i="6"/>
  <c r="AM74" i="6" s="1"/>
  <c r="U93" i="6"/>
  <c r="R96" i="6"/>
  <c r="Q97" i="6"/>
  <c r="AB86" i="6"/>
  <c r="AC86" i="6" s="1"/>
  <c r="AD86" i="6" s="1"/>
  <c r="AN71" i="6"/>
  <c r="S95" i="6"/>
  <c r="AG80" i="6"/>
  <c r="AF81" i="6"/>
  <c r="Z88" i="6"/>
  <c r="Y89" i="6"/>
  <c r="AE84" i="6"/>
  <c r="AE85" i="6" s="1"/>
  <c r="AI78" i="6"/>
  <c r="AJ78" i="6" s="1"/>
  <c r="AA87" i="6"/>
  <c r="AS68" i="6" l="1"/>
  <c r="BI51" i="6"/>
  <c r="BJ51" i="6" s="1"/>
  <c r="BC59" i="6"/>
  <c r="AV64" i="6"/>
  <c r="BR41" i="6"/>
  <c r="BR42" i="6" s="1"/>
  <c r="AZ61" i="6"/>
  <c r="BA60" i="6"/>
  <c r="BB60" i="6" s="1"/>
  <c r="AX62" i="6"/>
  <c r="AY62" i="6" s="1"/>
  <c r="AT65" i="6"/>
  <c r="AU65" i="6" s="1"/>
  <c r="AW64" i="6"/>
  <c r="AO71" i="6"/>
  <c r="AP70" i="6"/>
  <c r="BF56" i="6"/>
  <c r="BE57" i="6"/>
  <c r="X91" i="6"/>
  <c r="AQ69" i="6"/>
  <c r="AK78" i="6"/>
  <c r="W92" i="6"/>
  <c r="X92" i="6" s="1"/>
  <c r="V93" i="6"/>
  <c r="BQ43" i="6"/>
  <c r="BQ44" i="6" s="1"/>
  <c r="BG55" i="6"/>
  <c r="BH53" i="6"/>
  <c r="BH54" i="6" s="1"/>
  <c r="AL77" i="6"/>
  <c r="BN48" i="6"/>
  <c r="BD58" i="6"/>
  <c r="BO47" i="6"/>
  <c r="U94" i="6"/>
  <c r="BU40" i="6"/>
  <c r="AH80" i="6"/>
  <c r="BM49" i="6"/>
  <c r="M36" i="6"/>
  <c r="N36" i="6" s="1"/>
  <c r="K36" i="6" a="1"/>
  <c r="K36" i="6" s="1"/>
  <c r="J36" i="6" a="1"/>
  <c r="J36" i="6" s="1"/>
  <c r="BW37" i="6"/>
  <c r="J37" i="6" s="1" a="1"/>
  <c r="J37" i="6" s="1"/>
  <c r="BV38" i="6"/>
  <c r="BS41" i="6"/>
  <c r="BT41" i="6" s="1"/>
  <c r="S96" i="6"/>
  <c r="BP45" i="6"/>
  <c r="AB87" i="6"/>
  <c r="AC87" i="6" s="1"/>
  <c r="AD87" i="6" s="1"/>
  <c r="Z89" i="6"/>
  <c r="Y90" i="6"/>
  <c r="AG81" i="6"/>
  <c r="AF82" i="6"/>
  <c r="AF83" i="6" s="1"/>
  <c r="AE86" i="6"/>
  <c r="AM75" i="6"/>
  <c r="AA88" i="6"/>
  <c r="R97" i="6"/>
  <c r="Q98" i="6"/>
  <c r="AI79" i="6"/>
  <c r="AN72" i="6"/>
  <c r="T95" i="6"/>
  <c r="L36" i="6"/>
  <c r="AZ62" i="6" l="1"/>
  <c r="BI52" i="6"/>
  <c r="BJ52" i="6" s="1"/>
  <c r="BG56" i="6"/>
  <c r="BK51" i="6"/>
  <c r="BL51" i="6" s="1"/>
  <c r="AT66" i="6"/>
  <c r="AU66" i="6" s="1"/>
  <c r="BC60" i="6"/>
  <c r="BA61" i="6"/>
  <c r="BB61" i="6" s="1"/>
  <c r="AX63" i="6"/>
  <c r="AY63" i="6" s="1"/>
  <c r="AV65" i="6"/>
  <c r="AW65" i="6" s="1"/>
  <c r="BF57" i="6"/>
  <c r="AP71" i="6"/>
  <c r="BE58" i="6"/>
  <c r="AQ70" i="6"/>
  <c r="AR69" i="6"/>
  <c r="AS69" i="6" s="1"/>
  <c r="BR43" i="6"/>
  <c r="W93" i="6"/>
  <c r="X93" i="6" s="1"/>
  <c r="AL78" i="6"/>
  <c r="V94" i="6"/>
  <c r="AT67" i="6"/>
  <c r="AT68" i="6" s="1"/>
  <c r="AV66" i="6"/>
  <c r="BH55" i="6"/>
  <c r="BD59" i="6"/>
  <c r="K28" i="8"/>
  <c r="BK52" i="6"/>
  <c r="BL52" i="6" s="1"/>
  <c r="BO48" i="6"/>
  <c r="BN49" i="6"/>
  <c r="BW38" i="6"/>
  <c r="J38" i="6" s="1" a="1"/>
  <c r="J38" i="6" s="1"/>
  <c r="I38" i="6" s="1"/>
  <c r="AI80" i="6"/>
  <c r="AH81" i="6"/>
  <c r="M37" i="6"/>
  <c r="N37" i="6" s="1"/>
  <c r="S97" i="6"/>
  <c r="BU41" i="6"/>
  <c r="I37" i="6"/>
  <c r="BV39" i="6"/>
  <c r="BM50" i="6"/>
  <c r="I36" i="6"/>
  <c r="K37" i="6" a="1"/>
  <c r="K37" i="6" s="1"/>
  <c r="BR44" i="6"/>
  <c r="BP46" i="6"/>
  <c r="BP47" i="6" s="1"/>
  <c r="AZ63" i="6"/>
  <c r="BQ45" i="6"/>
  <c r="BS42" i="6"/>
  <c r="R98" i="6"/>
  <c r="Q99" i="6"/>
  <c r="AE87" i="6"/>
  <c r="AG82" i="6"/>
  <c r="AG83" i="6" s="1"/>
  <c r="Y91" i="6"/>
  <c r="Z90" i="6"/>
  <c r="AN73" i="6"/>
  <c r="AO72" i="6"/>
  <c r="U95" i="6"/>
  <c r="AJ79" i="6"/>
  <c r="AK79" i="6" s="1"/>
  <c r="AB88" i="6"/>
  <c r="AC88" i="6" s="1"/>
  <c r="AD88" i="6" s="1"/>
  <c r="AE88" i="6" s="1"/>
  <c r="AF84" i="6"/>
  <c r="AF85" i="6" s="1"/>
  <c r="T96" i="6"/>
  <c r="AM76" i="6"/>
  <c r="AA89" i="6"/>
  <c r="L37" i="6"/>
  <c r="BH56" i="6" l="1"/>
  <c r="BG57" i="6"/>
  <c r="BH57" i="6" s="1"/>
  <c r="BI53" i="6"/>
  <c r="BJ53" i="6" s="1"/>
  <c r="BA62" i="6"/>
  <c r="BA63" i="6" s="1"/>
  <c r="BF58" i="6"/>
  <c r="BC61" i="6"/>
  <c r="AX64" i="6"/>
  <c r="AY64" i="6" s="1"/>
  <c r="BE59" i="6"/>
  <c r="AQ71" i="6"/>
  <c r="AL79" i="6"/>
  <c r="AR70" i="6"/>
  <c r="AS70" i="6" s="1"/>
  <c r="AT69" i="6"/>
  <c r="BS43" i="6"/>
  <c r="W94" i="6"/>
  <c r="X94" i="6" s="1"/>
  <c r="AU67" i="6"/>
  <c r="AV67" i="6" s="1"/>
  <c r="AW66" i="6"/>
  <c r="BO49" i="6"/>
  <c r="M38" i="6"/>
  <c r="N38" i="6" s="1"/>
  <c r="BD60" i="6"/>
  <c r="K38" i="6" a="1"/>
  <c r="K38" i="6" s="1"/>
  <c r="AH82" i="6"/>
  <c r="AH83" i="6" s="1"/>
  <c r="AI81" i="6"/>
  <c r="BK53" i="6"/>
  <c r="BL53" i="6" s="1"/>
  <c r="BI54" i="6"/>
  <c r="BJ54" i="6" s="1"/>
  <c r="T97" i="6"/>
  <c r="BV40" i="6"/>
  <c r="BW39" i="6"/>
  <c r="BN50" i="6"/>
  <c r="BM51" i="6"/>
  <c r="BS44" i="6"/>
  <c r="BQ46" i="6"/>
  <c r="BQ47" i="6" s="1"/>
  <c r="BP48" i="6"/>
  <c r="AZ64" i="6"/>
  <c r="BT42" i="6"/>
  <c r="BU42" i="6" s="1"/>
  <c r="BR45" i="6"/>
  <c r="S98" i="6"/>
  <c r="AG84" i="6"/>
  <c r="AN74" i="6"/>
  <c r="AM77" i="6"/>
  <c r="AM78" i="6" s="1"/>
  <c r="U96" i="6"/>
  <c r="AA90" i="6"/>
  <c r="V95" i="6"/>
  <c r="AJ80" i="6"/>
  <c r="AB89" i="6"/>
  <c r="AC89" i="6" s="1"/>
  <c r="AD89" i="6" s="1"/>
  <c r="AO73" i="6"/>
  <c r="AP72" i="6"/>
  <c r="Z91" i="6"/>
  <c r="Y92" i="6"/>
  <c r="AF86" i="6"/>
  <c r="R99" i="6"/>
  <c r="Q100" i="6"/>
  <c r="L38" i="6"/>
  <c r="BG58" i="6" l="1"/>
  <c r="BH58" i="6" s="1"/>
  <c r="BB62" i="6"/>
  <c r="BC62" i="6" s="1"/>
  <c r="BF59" i="6"/>
  <c r="BG59" i="6" s="1"/>
  <c r="BE60" i="6"/>
  <c r="AX65" i="6"/>
  <c r="AY65" i="6" s="1"/>
  <c r="AM79" i="6"/>
  <c r="AU68" i="6"/>
  <c r="AU69" i="6" s="1"/>
  <c r="BO50" i="6"/>
  <c r="AR71" i="6"/>
  <c r="AS71" i="6" s="1"/>
  <c r="AT70" i="6"/>
  <c r="AW67" i="6"/>
  <c r="BD61" i="6"/>
  <c r="AI82" i="6"/>
  <c r="AI83" i="6" s="1"/>
  <c r="AH84" i="6"/>
  <c r="BI55" i="6"/>
  <c r="BK54" i="6"/>
  <c r="BL54" i="6" s="1"/>
  <c r="U97" i="6"/>
  <c r="AG85" i="6"/>
  <c r="S99" i="6"/>
  <c r="T98" i="6"/>
  <c r="BS45" i="6"/>
  <c r="BN51" i="6"/>
  <c r="BM52" i="6"/>
  <c r="BM53" i="6" s="1"/>
  <c r="M39" i="6"/>
  <c r="N39" i="6" s="1"/>
  <c r="K39" i="6" a="1"/>
  <c r="K39" i="6" s="1"/>
  <c r="BV41" i="6"/>
  <c r="BW40" i="6"/>
  <c r="M40" i="6" s="1"/>
  <c r="N40" i="6" s="1"/>
  <c r="J39" i="6" a="1"/>
  <c r="J39" i="6" s="1"/>
  <c r="Y93" i="6"/>
  <c r="Y94" i="6" s="1"/>
  <c r="BP49" i="6"/>
  <c r="AA91" i="6"/>
  <c r="BT43" i="6"/>
  <c r="BU43" i="6" s="1"/>
  <c r="BA64" i="6"/>
  <c r="BQ48" i="6"/>
  <c r="BR46" i="6"/>
  <c r="BR47" i="6" s="1"/>
  <c r="Z92" i="6"/>
  <c r="AP73" i="6"/>
  <c r="AQ72" i="6"/>
  <c r="AK80" i="6"/>
  <c r="AL80" i="6" s="1"/>
  <c r="AE89" i="6"/>
  <c r="W95" i="6"/>
  <c r="AJ81" i="6"/>
  <c r="V96" i="6"/>
  <c r="AB90" i="6"/>
  <c r="AC90" i="6" s="1"/>
  <c r="AD90" i="6" s="1"/>
  <c r="AO74" i="6"/>
  <c r="AN75" i="6"/>
  <c r="AN76" i="6" s="1"/>
  <c r="R100" i="6"/>
  <c r="Q101" i="6"/>
  <c r="AF87" i="6"/>
  <c r="AF88" i="6" s="1"/>
  <c r="L39" i="6"/>
  <c r="BB63" i="6" l="1"/>
  <c r="BH59" i="6"/>
  <c r="BF60" i="6"/>
  <c r="BG60" i="6" s="1"/>
  <c r="BH60" i="6" s="1"/>
  <c r="AX66" i="6"/>
  <c r="AX67" i="6" s="1"/>
  <c r="BE61" i="6"/>
  <c r="AZ65" i="6"/>
  <c r="AM80" i="6"/>
  <c r="BD62" i="6"/>
  <c r="AV68" i="6"/>
  <c r="AW68" i="6" s="1"/>
  <c r="AT71" i="6"/>
  <c r="BO51" i="6"/>
  <c r="AU70" i="6"/>
  <c r="BP50" i="6"/>
  <c r="AH85" i="6"/>
  <c r="AJ82" i="6"/>
  <c r="AJ83" i="6" s="1"/>
  <c r="AI84" i="6"/>
  <c r="U98" i="6"/>
  <c r="BJ55" i="6"/>
  <c r="BK55" i="6" s="1"/>
  <c r="BI56" i="6"/>
  <c r="S100" i="6"/>
  <c r="AG86" i="6"/>
  <c r="T99" i="6"/>
  <c r="AA92" i="6"/>
  <c r="BT44" i="6"/>
  <c r="BT45" i="6" s="1"/>
  <c r="BW41" i="6"/>
  <c r="I39" i="6"/>
  <c r="BV42" i="6"/>
  <c r="BM54" i="6"/>
  <c r="J40" i="6" a="1"/>
  <c r="J40" i="6" s="1"/>
  <c r="K40" i="6" a="1"/>
  <c r="K40" i="6" s="1"/>
  <c r="BN52" i="6"/>
  <c r="Z93" i="6"/>
  <c r="Z94" i="6" s="1"/>
  <c r="BB64" i="6"/>
  <c r="AE90" i="6"/>
  <c r="BQ49" i="6"/>
  <c r="BS46" i="6"/>
  <c r="BC63" i="6"/>
  <c r="BA65" i="6"/>
  <c r="BR48" i="6"/>
  <c r="AQ73" i="6"/>
  <c r="AR72" i="6"/>
  <c r="AB91" i="6"/>
  <c r="AF89" i="6"/>
  <c r="AN77" i="6"/>
  <c r="W96" i="6"/>
  <c r="V97" i="6"/>
  <c r="AK81" i="6"/>
  <c r="AL81" i="6" s="1"/>
  <c r="R101" i="6"/>
  <c r="Q102" i="6"/>
  <c r="AO75" i="6"/>
  <c r="AP74" i="6"/>
  <c r="X95" i="6"/>
  <c r="L40" i="6"/>
  <c r="BF61" i="6" l="1"/>
  <c r="BE62" i="6"/>
  <c r="BF62" i="6" s="1"/>
  <c r="AY66" i="6"/>
  <c r="AZ66" i="6" s="1"/>
  <c r="AX68" i="6"/>
  <c r="BG61" i="6"/>
  <c r="BO52" i="6"/>
  <c r="AV69" i="6"/>
  <c r="AW69" i="6" s="1"/>
  <c r="BP51" i="6"/>
  <c r="AU71" i="6"/>
  <c r="AJ84" i="6"/>
  <c r="AH86" i="6"/>
  <c r="AI85" i="6"/>
  <c r="U99" i="6"/>
  <c r="AG87" i="6"/>
  <c r="BL55" i="6"/>
  <c r="BM55" i="6" s="1"/>
  <c r="BI57" i="6"/>
  <c r="BI58" i="6" s="1"/>
  <c r="S101" i="6"/>
  <c r="BJ56" i="6"/>
  <c r="BK56" i="6" s="1"/>
  <c r="T100" i="6"/>
  <c r="J41" i="6" a="1"/>
  <c r="J41" i="6" s="1"/>
  <c r="I41" i="6" s="1"/>
  <c r="M41" i="6"/>
  <c r="AF90" i="6"/>
  <c r="AB92" i="6"/>
  <c r="BT46" i="6"/>
  <c r="BU44" i="6"/>
  <c r="BU45" i="6" s="1"/>
  <c r="BH61" i="6"/>
  <c r="AA93" i="6"/>
  <c r="AA94" i="6" s="1"/>
  <c r="K41" i="6" a="1"/>
  <c r="K41" i="6" s="1"/>
  <c r="I40" i="6"/>
  <c r="BV43" i="6"/>
  <c r="BW42" i="6"/>
  <c r="K42" i="6" s="1" a="1"/>
  <c r="K42" i="6" s="1"/>
  <c r="BN53" i="6"/>
  <c r="AM81" i="6"/>
  <c r="BS47" i="6"/>
  <c r="BR49" i="6"/>
  <c r="BD63" i="6"/>
  <c r="BB65" i="6"/>
  <c r="BQ50" i="6"/>
  <c r="BC64" i="6"/>
  <c r="AK82" i="6"/>
  <c r="AK83" i="6" s="1"/>
  <c r="X96" i="6"/>
  <c r="R102" i="6"/>
  <c r="Q103" i="6"/>
  <c r="Y95" i="6"/>
  <c r="Z95" i="6" s="1"/>
  <c r="AO76" i="6"/>
  <c r="AO77" i="6" s="1"/>
  <c r="AC91" i="6"/>
  <c r="AD91" i="6" s="1"/>
  <c r="AE91" i="6" s="1"/>
  <c r="V98" i="6"/>
  <c r="W97" i="6"/>
  <c r="AS72" i="6"/>
  <c r="AT72" i="6" s="1"/>
  <c r="AP75" i="6"/>
  <c r="AQ74" i="6"/>
  <c r="AR73" i="6"/>
  <c r="AN78" i="6"/>
  <c r="L41" i="6"/>
  <c r="BE63" i="6" l="1"/>
  <c r="BF63" i="6" s="1"/>
  <c r="BO53" i="6"/>
  <c r="BG62" i="6"/>
  <c r="BA66" i="6"/>
  <c r="AV70" i="6"/>
  <c r="AW70" i="6" s="1"/>
  <c r="AY67" i="6"/>
  <c r="AZ67" i="6" s="1"/>
  <c r="AX69" i="6"/>
  <c r="BB66" i="6"/>
  <c r="BP52" i="6"/>
  <c r="AU72" i="6"/>
  <c r="BQ51" i="6"/>
  <c r="AJ85" i="6"/>
  <c r="BG63" i="6"/>
  <c r="AI86" i="6"/>
  <c r="AH87" i="6"/>
  <c r="T101" i="6"/>
  <c r="U100" i="6"/>
  <c r="V99" i="6"/>
  <c r="AB93" i="6"/>
  <c r="AB94" i="6" s="1"/>
  <c r="AG88" i="6"/>
  <c r="AG89" i="6" s="1"/>
  <c r="AV71" i="6"/>
  <c r="AW71" i="6" s="1"/>
  <c r="BL56" i="6"/>
  <c r="BM56" i="6" s="1"/>
  <c r="BT47" i="6"/>
  <c r="BI59" i="6"/>
  <c r="BI60" i="6" s="1"/>
  <c r="BJ57" i="6"/>
  <c r="BK57" i="6" s="1"/>
  <c r="M42" i="6"/>
  <c r="N42" i="6" s="1"/>
  <c r="N41" i="6"/>
  <c r="BH62" i="6"/>
  <c r="AC92" i="6"/>
  <c r="AD92" i="6" s="1"/>
  <c r="BS48" i="6"/>
  <c r="BS49" i="6" s="1"/>
  <c r="Y96" i="6"/>
  <c r="Z96" i="6" s="1"/>
  <c r="BN54" i="6"/>
  <c r="BW43" i="6"/>
  <c r="J43" i="6" s="1" a="1"/>
  <c r="J43" i="6" s="1"/>
  <c r="I43" i="6" s="1"/>
  <c r="AA95" i="6"/>
  <c r="J42" i="6" a="1"/>
  <c r="J42" i="6" s="1"/>
  <c r="BV44" i="6"/>
  <c r="BV45" i="6" s="1"/>
  <c r="AS73" i="6"/>
  <c r="AT73" i="6" s="1"/>
  <c r="S102" i="6"/>
  <c r="BD64" i="6"/>
  <c r="BE64" i="6" s="1"/>
  <c r="BF64" i="6" s="1"/>
  <c r="BU46" i="6"/>
  <c r="BR50" i="6"/>
  <c r="BC65" i="6"/>
  <c r="AQ75" i="6"/>
  <c r="AR74" i="6"/>
  <c r="X97" i="6"/>
  <c r="AP76" i="6"/>
  <c r="AF91" i="6"/>
  <c r="AL82" i="6"/>
  <c r="AM82" i="6" s="1"/>
  <c r="W98" i="6"/>
  <c r="AK84" i="6"/>
  <c r="R103" i="6"/>
  <c r="Q104" i="6"/>
  <c r="AO78" i="6"/>
  <c r="AN79" i="6"/>
  <c r="AN80" i="6" s="1"/>
  <c r="L42" i="6"/>
  <c r="BO54" i="6" l="1"/>
  <c r="AI87" i="6"/>
  <c r="BP53" i="6"/>
  <c r="AX70" i="6"/>
  <c r="AX71" i="6" s="1"/>
  <c r="BA67" i="6"/>
  <c r="BB67" i="6" s="1"/>
  <c r="BQ52" i="6"/>
  <c r="BQ53" i="6" s="1"/>
  <c r="AY68" i="6"/>
  <c r="AZ68" i="6" s="1"/>
  <c r="BG64" i="6"/>
  <c r="AU73" i="6"/>
  <c r="AK85" i="6"/>
  <c r="AJ86" i="6"/>
  <c r="BR51" i="6"/>
  <c r="AV72" i="6"/>
  <c r="AW72" i="6" s="1"/>
  <c r="T102" i="6"/>
  <c r="U101" i="6"/>
  <c r="V100" i="6"/>
  <c r="AH88" i="6"/>
  <c r="AC93" i="6"/>
  <c r="AD93" i="6" s="1"/>
  <c r="AE92" i="6"/>
  <c r="AF92" i="6" s="1"/>
  <c r="BU47" i="6"/>
  <c r="AB95" i="6"/>
  <c r="BL57" i="6"/>
  <c r="BM57" i="6" s="1"/>
  <c r="BI61" i="6"/>
  <c r="BI62" i="6" s="1"/>
  <c r="BT48" i="6"/>
  <c r="BT49" i="6" s="1"/>
  <c r="M43" i="6"/>
  <c r="N43" i="6" s="1"/>
  <c r="BJ58" i="6"/>
  <c r="BH63" i="6"/>
  <c r="BN55" i="6"/>
  <c r="BN56" i="6" s="1"/>
  <c r="BP54" i="6"/>
  <c r="Y97" i="6"/>
  <c r="Z97" i="6" s="1"/>
  <c r="AA96" i="6"/>
  <c r="AQ76" i="6"/>
  <c r="AS74" i="6"/>
  <c r="AT74" i="6" s="1"/>
  <c r="K43" i="6" a="1"/>
  <c r="K43" i="6" s="1"/>
  <c r="BW44" i="6"/>
  <c r="K44" i="6" s="1" a="1"/>
  <c r="K44" i="6" s="1"/>
  <c r="I42" i="6"/>
  <c r="AL83" i="6"/>
  <c r="AL84" i="6" s="1"/>
  <c r="BS50" i="6"/>
  <c r="X98" i="6"/>
  <c r="BD65" i="6"/>
  <c r="AR75" i="6"/>
  <c r="BC66" i="6"/>
  <c r="AP77" i="6"/>
  <c r="AP78" i="6" s="1"/>
  <c r="BV46" i="6"/>
  <c r="AO79" i="6"/>
  <c r="AO80" i="6" s="1"/>
  <c r="W99" i="6"/>
  <c r="R104" i="6"/>
  <c r="Q105" i="6"/>
  <c r="S103" i="6"/>
  <c r="AN81" i="6"/>
  <c r="AN82" i="6" s="1"/>
  <c r="AG90" i="6"/>
  <c r="L43" i="6"/>
  <c r="BR52" i="6" l="1"/>
  <c r="AI88" i="6"/>
  <c r="AV73" i="6"/>
  <c r="AU74" i="6"/>
  <c r="AY69" i="6"/>
  <c r="AY70" i="6" s="1"/>
  <c r="BA68" i="6"/>
  <c r="BB68" i="6" s="1"/>
  <c r="BC67" i="6"/>
  <c r="AK86" i="6"/>
  <c r="AJ87" i="6"/>
  <c r="AJ88" i="6" s="1"/>
  <c r="BS51" i="6"/>
  <c r="BS52" i="6" s="1"/>
  <c r="V101" i="6"/>
  <c r="U102" i="6"/>
  <c r="AC94" i="6"/>
  <c r="AC95" i="6" s="1"/>
  <c r="AE93" i="6"/>
  <c r="AF93" i="6" s="1"/>
  <c r="AH89" i="6"/>
  <c r="AH90" i="6" s="1"/>
  <c r="BU48" i="6"/>
  <c r="BU49" i="6" s="1"/>
  <c r="AB96" i="6"/>
  <c r="AM83" i="6"/>
  <c r="AN83" i="6" s="1"/>
  <c r="BO55" i="6"/>
  <c r="BO56" i="6" s="1"/>
  <c r="AV74" i="6"/>
  <c r="BT50" i="6"/>
  <c r="BN57" i="6"/>
  <c r="BI63" i="6"/>
  <c r="BK58" i="6"/>
  <c r="BJ59" i="6"/>
  <c r="AS75" i="6"/>
  <c r="AT75" i="6" s="1"/>
  <c r="AU75" i="6" s="1"/>
  <c r="BR53" i="6"/>
  <c r="BH64" i="6"/>
  <c r="AA97" i="6"/>
  <c r="BQ54" i="6"/>
  <c r="Y98" i="6"/>
  <c r="Z98" i="6" s="1"/>
  <c r="AQ77" i="6"/>
  <c r="AQ78" i="6" s="1"/>
  <c r="BW45" i="6"/>
  <c r="BW46" i="6" s="1"/>
  <c r="J44" i="6" a="1"/>
  <c r="J44" i="6" s="1"/>
  <c r="W100" i="6"/>
  <c r="AR76" i="6"/>
  <c r="BE65" i="6"/>
  <c r="BF65" i="6" s="1"/>
  <c r="BG65" i="6" s="1"/>
  <c r="BV47" i="6"/>
  <c r="BD66" i="6"/>
  <c r="S104" i="6"/>
  <c r="AP79" i="6"/>
  <c r="AG91" i="6"/>
  <c r="AG92" i="6" s="1"/>
  <c r="AX72" i="6"/>
  <c r="R105" i="6"/>
  <c r="Q106" i="6"/>
  <c r="T103" i="6"/>
  <c r="AO81" i="6"/>
  <c r="AW73" i="6"/>
  <c r="X99" i="6"/>
  <c r="AL85" i="6"/>
  <c r="L44" i="6"/>
  <c r="AY71" i="6" l="1"/>
  <c r="AY72" i="6" s="1"/>
  <c r="AZ69" i="6"/>
  <c r="BC68" i="6"/>
  <c r="AK87" i="6"/>
  <c r="AK88" i="6" s="1"/>
  <c r="W101" i="6"/>
  <c r="V102" i="6"/>
  <c r="BT51" i="6"/>
  <c r="BT52" i="6" s="1"/>
  <c r="AD94" i="6"/>
  <c r="AE94" i="6" s="1"/>
  <c r="AF94" i="6" s="1"/>
  <c r="AI89" i="6"/>
  <c r="AJ89" i="6" s="1"/>
  <c r="BV48" i="6"/>
  <c r="BV49" i="6" s="1"/>
  <c r="BP55" i="6"/>
  <c r="BP56" i="6" s="1"/>
  <c r="AV75" i="6"/>
  <c r="AS76" i="6"/>
  <c r="AT76" i="6" s="1"/>
  <c r="AU76" i="6" s="1"/>
  <c r="BI64" i="6"/>
  <c r="AM84" i="6"/>
  <c r="AN84" i="6" s="1"/>
  <c r="BS53" i="6"/>
  <c r="AB97" i="6"/>
  <c r="BO57" i="6"/>
  <c r="AA98" i="6"/>
  <c r="BR54" i="6"/>
  <c r="BJ60" i="6"/>
  <c r="BJ61" i="6" s="1"/>
  <c r="BL58" i="6"/>
  <c r="BK59" i="6"/>
  <c r="BH65" i="6"/>
  <c r="AR77" i="6"/>
  <c r="K46" i="6" a="1"/>
  <c r="K46" i="6" s="1"/>
  <c r="J46" i="6" a="1"/>
  <c r="J46" i="6" s="1"/>
  <c r="I46" i="6" s="1"/>
  <c r="I44" i="6"/>
  <c r="AQ79" i="6"/>
  <c r="BE66" i="6"/>
  <c r="BF66" i="6" s="1"/>
  <c r="BG66" i="6" s="1"/>
  <c r="K45" i="6" a="1"/>
  <c r="K45" i="6" s="1"/>
  <c r="J45" i="6" a="1"/>
  <c r="J45" i="6" s="1"/>
  <c r="BU50" i="6"/>
  <c r="AP80" i="6"/>
  <c r="AP81" i="6" s="1"/>
  <c r="BD67" i="6"/>
  <c r="U103" i="6"/>
  <c r="BW47" i="6"/>
  <c r="J47" i="6" s="1" a="1"/>
  <c r="J47" i="6" s="1"/>
  <c r="R106" i="6"/>
  <c r="Q107" i="6"/>
  <c r="AO82" i="6"/>
  <c r="AO83" i="6" s="1"/>
  <c r="S105" i="6"/>
  <c r="T104" i="6"/>
  <c r="AX73" i="6"/>
  <c r="AL86" i="6"/>
  <c r="X100" i="6"/>
  <c r="AW74" i="6"/>
  <c r="Y99" i="6"/>
  <c r="AH91" i="6"/>
  <c r="AG93" i="6"/>
  <c r="AC96" i="6"/>
  <c r="L46" i="6"/>
  <c r="L45" i="6"/>
  <c r="AY73" i="6" l="1"/>
  <c r="AS77" i="6"/>
  <c r="AT77" i="6" s="1"/>
  <c r="AU77" i="6" s="1"/>
  <c r="AZ70" i="6"/>
  <c r="AZ71" i="6"/>
  <c r="BA69" i="6"/>
  <c r="BA70" i="6" s="1"/>
  <c r="AL87" i="6"/>
  <c r="AL88" i="6" s="1"/>
  <c r="W102" i="6"/>
  <c r="X101" i="6"/>
  <c r="AD95" i="6"/>
  <c r="AD96" i="6" s="1"/>
  <c r="BU51" i="6"/>
  <c r="BU52" i="6" s="1"/>
  <c r="AV76" i="6"/>
  <c r="AI90" i="6"/>
  <c r="AJ90" i="6" s="1"/>
  <c r="BP57" i="6"/>
  <c r="AK89" i="6"/>
  <c r="BQ55" i="6"/>
  <c r="BQ56" i="6" s="1"/>
  <c r="BI65" i="6"/>
  <c r="BH66" i="6"/>
  <c r="AM85" i="6"/>
  <c r="AN85" i="6" s="1"/>
  <c r="BS54" i="6"/>
  <c r="AB98" i="6"/>
  <c r="BT53" i="6"/>
  <c r="BK60" i="6"/>
  <c r="BK61" i="6" s="1"/>
  <c r="BJ62" i="6"/>
  <c r="BJ63" i="6" s="1"/>
  <c r="BJ64" i="6" s="1"/>
  <c r="BL59" i="6"/>
  <c r="BM58" i="6"/>
  <c r="AR78" i="6"/>
  <c r="BV50" i="6"/>
  <c r="AQ80" i="6"/>
  <c r="AQ81" i="6" s="1"/>
  <c r="BE67" i="6"/>
  <c r="BF67" i="6" s="1"/>
  <c r="BG67" i="6" s="1"/>
  <c r="I45" i="6"/>
  <c r="AO84" i="6"/>
  <c r="BD68" i="6"/>
  <c r="I47" i="6"/>
  <c r="K47" i="6" a="1"/>
  <c r="K47" i="6" s="1"/>
  <c r="Z99" i="6"/>
  <c r="BW48" i="6"/>
  <c r="BW49" i="6" s="1"/>
  <c r="V103" i="6"/>
  <c r="AC97" i="6"/>
  <c r="AP82" i="6"/>
  <c r="AP83" i="6" s="1"/>
  <c r="AX74" i="6"/>
  <c r="AY74" i="6" s="1"/>
  <c r="R107" i="6"/>
  <c r="Q108" i="6"/>
  <c r="Y100" i="6"/>
  <c r="T105" i="6"/>
  <c r="AH92" i="6"/>
  <c r="AW75" i="6"/>
  <c r="U104" i="6"/>
  <c r="S106" i="6"/>
  <c r="AG94" i="6"/>
  <c r="L47" i="6"/>
  <c r="BA71" i="6" l="1"/>
  <c r="AS78" i="6"/>
  <c r="AT78" i="6" s="1"/>
  <c r="AU78" i="6" s="1"/>
  <c r="AV77" i="6"/>
  <c r="AZ72" i="6"/>
  <c r="BB69" i="6"/>
  <c r="X102" i="6"/>
  <c r="AE95" i="6"/>
  <c r="AF95" i="6" s="1"/>
  <c r="BV51" i="6"/>
  <c r="BV52" i="6" s="1"/>
  <c r="AI91" i="6"/>
  <c r="AJ91" i="6" s="1"/>
  <c r="BR55" i="6"/>
  <c r="BR56" i="6" s="1"/>
  <c r="AM86" i="6"/>
  <c r="AM87" i="6" s="1"/>
  <c r="AK90" i="6"/>
  <c r="BH67" i="6"/>
  <c r="BI66" i="6"/>
  <c r="BJ65" i="6"/>
  <c r="BT54" i="6"/>
  <c r="AC98" i="6"/>
  <c r="BU53" i="6"/>
  <c r="BL60" i="6"/>
  <c r="BL61" i="6" s="1"/>
  <c r="BM59" i="6"/>
  <c r="BN58" i="6"/>
  <c r="BO58" i="6" s="1"/>
  <c r="AR79" i="6"/>
  <c r="AR80" i="6" s="1"/>
  <c r="AR81" i="6" s="1"/>
  <c r="BK62" i="6"/>
  <c r="BK63" i="6" s="1"/>
  <c r="BK64" i="6" s="1"/>
  <c r="AO85" i="6"/>
  <c r="BE68" i="6"/>
  <c r="BF68" i="6" s="1"/>
  <c r="BG68" i="6" s="1"/>
  <c r="BQ57" i="6"/>
  <c r="S107" i="6"/>
  <c r="BW50" i="6"/>
  <c r="K50" i="6" s="1" a="1"/>
  <c r="K50" i="6" s="1"/>
  <c r="Z100" i="6"/>
  <c r="J49" i="6" a="1"/>
  <c r="J49" i="6" s="1"/>
  <c r="K49" i="6" a="1"/>
  <c r="K49" i="6" s="1"/>
  <c r="AA99" i="6"/>
  <c r="W103" i="6"/>
  <c r="K48" i="6" a="1"/>
  <c r="K48" i="6" s="1"/>
  <c r="J48" i="6" a="1"/>
  <c r="J48" i="6" s="1"/>
  <c r="AX75" i="6"/>
  <c r="AY75" i="6" s="1"/>
  <c r="AW76" i="6"/>
  <c r="AH93" i="6"/>
  <c r="AH94" i="6" s="1"/>
  <c r="R108" i="6"/>
  <c r="Q109" i="6"/>
  <c r="AD97" i="6"/>
  <c r="V104" i="6"/>
  <c r="AQ82" i="6"/>
  <c r="AQ83" i="6" s="1"/>
  <c r="U105" i="6"/>
  <c r="AP84" i="6"/>
  <c r="AL89" i="6"/>
  <c r="AG95" i="6"/>
  <c r="T106" i="6"/>
  <c r="Y101" i="6"/>
  <c r="L48" i="6"/>
  <c r="L49" i="6"/>
  <c r="AN86" i="6" l="1"/>
  <c r="AN87" i="6" s="1"/>
  <c r="AV78" i="6"/>
  <c r="BB70" i="6"/>
  <c r="BB71" i="6" s="1"/>
  <c r="BA72" i="6"/>
  <c r="BC69" i="6"/>
  <c r="AZ73" i="6"/>
  <c r="AI92" i="6"/>
  <c r="AE96" i="6"/>
  <c r="AF96" i="6" s="1"/>
  <c r="BJ66" i="6"/>
  <c r="BH68" i="6"/>
  <c r="BS55" i="6"/>
  <c r="BS56" i="6" s="1"/>
  <c r="BI67" i="6"/>
  <c r="AP85" i="6"/>
  <c r="BU54" i="6"/>
  <c r="AS79" i="6"/>
  <c r="AT79" i="6" s="1"/>
  <c r="AU79" i="6" s="1"/>
  <c r="BV53" i="6"/>
  <c r="BM60" i="6"/>
  <c r="BM61" i="6" s="1"/>
  <c r="BN59" i="6"/>
  <c r="BO59" i="6" s="1"/>
  <c r="BP58" i="6"/>
  <c r="BQ58" i="6" s="1"/>
  <c r="AO86" i="6"/>
  <c r="BK65" i="6"/>
  <c r="BL62" i="6"/>
  <c r="V105" i="6"/>
  <c r="S108" i="6"/>
  <c r="J50" i="6" a="1"/>
  <c r="J50" i="6" s="1"/>
  <c r="I50" i="6" s="1"/>
  <c r="U106" i="6"/>
  <c r="BW51" i="6"/>
  <c r="K51" i="6" s="1" a="1"/>
  <c r="K51" i="6" s="1"/>
  <c r="BR57" i="6"/>
  <c r="AB99" i="6"/>
  <c r="I49" i="6"/>
  <c r="AD98" i="6"/>
  <c r="AJ92" i="6"/>
  <c r="X103" i="6"/>
  <c r="AA100" i="6"/>
  <c r="Y102" i="6"/>
  <c r="I48" i="6"/>
  <c r="AH95" i="6"/>
  <c r="AL90" i="6"/>
  <c r="T107" i="6"/>
  <c r="Z101" i="6"/>
  <c r="AM88" i="6"/>
  <c r="W104" i="6"/>
  <c r="AI93" i="6"/>
  <c r="AK91" i="6"/>
  <c r="AR82" i="6"/>
  <c r="AR83" i="6" s="1"/>
  <c r="R109" i="6"/>
  <c r="Q110" i="6"/>
  <c r="AQ84" i="6"/>
  <c r="AX76" i="6"/>
  <c r="AY76" i="6" s="1"/>
  <c r="AW77" i="6"/>
  <c r="L50" i="6"/>
  <c r="AV79" i="6" l="1"/>
  <c r="BB72" i="6"/>
  <c r="BD69" i="6"/>
  <c r="BC70" i="6"/>
  <c r="BC71" i="6" s="1"/>
  <c r="BA73" i="6"/>
  <c r="AZ74" i="6"/>
  <c r="BJ67" i="6"/>
  <c r="AG96" i="6"/>
  <c r="AH96" i="6" s="1"/>
  <c r="AE97" i="6"/>
  <c r="AF97" i="6" s="1"/>
  <c r="BI68" i="6"/>
  <c r="BT55" i="6"/>
  <c r="BT56" i="6" s="1"/>
  <c r="AQ85" i="6"/>
  <c r="BS57" i="6"/>
  <c r="AS80" i="6"/>
  <c r="AT80" i="6" s="1"/>
  <c r="AU80" i="6" s="1"/>
  <c r="AV80" i="6" s="1"/>
  <c r="BV54" i="6"/>
  <c r="AP86" i="6"/>
  <c r="BM62" i="6"/>
  <c r="AO87" i="6"/>
  <c r="BP59" i="6"/>
  <c r="BQ59" i="6" s="1"/>
  <c r="S109" i="6"/>
  <c r="BN60" i="6"/>
  <c r="BO60" i="6" s="1"/>
  <c r="T108" i="6"/>
  <c r="BL63" i="6"/>
  <c r="BL64" i="6" s="1"/>
  <c r="BK66" i="6"/>
  <c r="BW52" i="6"/>
  <c r="J52" i="6" s="1" a="1"/>
  <c r="J52" i="6" s="1"/>
  <c r="W105" i="6"/>
  <c r="J51" i="6" a="1"/>
  <c r="J51" i="6" s="1"/>
  <c r="V106" i="6"/>
  <c r="AJ93" i="6"/>
  <c r="Y103" i="6"/>
  <c r="AL91" i="6"/>
  <c r="BR58" i="6"/>
  <c r="AB100" i="6"/>
  <c r="AK92" i="6"/>
  <c r="AA101" i="6"/>
  <c r="AI94" i="6"/>
  <c r="AC99" i="6"/>
  <c r="AR84" i="6"/>
  <c r="R110" i="6"/>
  <c r="Q111" i="6"/>
  <c r="X104" i="6"/>
  <c r="AN88" i="6"/>
  <c r="Z102" i="6"/>
  <c r="AX77" i="6"/>
  <c r="AY77" i="6" s="1"/>
  <c r="AW78" i="6"/>
  <c r="AW79" i="6" s="1"/>
  <c r="U107" i="6"/>
  <c r="AM89" i="6"/>
  <c r="AM90" i="6" s="1"/>
  <c r="L51" i="6"/>
  <c r="BB73" i="6" l="1"/>
  <c r="BK67" i="6"/>
  <c r="BK68" i="6" s="1"/>
  <c r="BP60" i="6"/>
  <c r="BA74" i="6"/>
  <c r="BB74" i="6" s="1"/>
  <c r="AZ75" i="6"/>
  <c r="BD70" i="6"/>
  <c r="BE69" i="6"/>
  <c r="BF69" i="6" s="1"/>
  <c r="BG69" i="6" s="1"/>
  <c r="BH69" i="6" s="1"/>
  <c r="BC72" i="6"/>
  <c r="BC73" i="6" s="1"/>
  <c r="BW53" i="6"/>
  <c r="BU55" i="6"/>
  <c r="BU56" i="6" s="1"/>
  <c r="BJ68" i="6"/>
  <c r="AG97" i="6"/>
  <c r="AH97" i="6" s="1"/>
  <c r="AE98" i="6"/>
  <c r="AF98" i="6" s="1"/>
  <c r="BS58" i="6"/>
  <c r="AQ86" i="6"/>
  <c r="AS81" i="6"/>
  <c r="AS82" i="6" s="1"/>
  <c r="BT57" i="6"/>
  <c r="AP87" i="6"/>
  <c r="AQ87" i="6" s="1"/>
  <c r="BW54" i="6"/>
  <c r="K54" i="6" s="1" a="1"/>
  <c r="K54" i="6" s="1"/>
  <c r="AO88" i="6"/>
  <c r="S110" i="6"/>
  <c r="BN61" i="6"/>
  <c r="BN62" i="6" s="1"/>
  <c r="BQ60" i="6"/>
  <c r="T109" i="6"/>
  <c r="BM63" i="6"/>
  <c r="BM64" i="6" s="1"/>
  <c r="AL92" i="6"/>
  <c r="BL65" i="6"/>
  <c r="X105" i="6"/>
  <c r="W106" i="6"/>
  <c r="AJ94" i="6"/>
  <c r="K52" i="6" a="1"/>
  <c r="K52" i="6" s="1"/>
  <c r="I51" i="6"/>
  <c r="AK93" i="6"/>
  <c r="Y104" i="6"/>
  <c r="AB101" i="6"/>
  <c r="AI95" i="6"/>
  <c r="AI96" i="6" s="1"/>
  <c r="BR59" i="6"/>
  <c r="J54" i="6" a="1"/>
  <c r="J54" i="6" s="1"/>
  <c r="I54" i="6" s="1"/>
  <c r="K53" i="6" a="1"/>
  <c r="K53" i="6" s="1"/>
  <c r="J53" i="6" a="1"/>
  <c r="J53" i="6" s="1"/>
  <c r="I52" i="6"/>
  <c r="AD99" i="6"/>
  <c r="AC100" i="6"/>
  <c r="V107" i="6"/>
  <c r="AA102" i="6"/>
  <c r="Z103" i="6"/>
  <c r="R111" i="6"/>
  <c r="Q112" i="6"/>
  <c r="U108" i="6"/>
  <c r="AN89" i="6"/>
  <c r="AM91" i="6"/>
  <c r="AW80" i="6"/>
  <c r="AX78" i="6"/>
  <c r="AY78" i="6" s="1"/>
  <c r="AR85" i="6"/>
  <c r="L52" i="6"/>
  <c r="L54" i="6"/>
  <c r="L53" i="6"/>
  <c r="BE70" i="6" l="1"/>
  <c r="BF70" i="6" s="1"/>
  <c r="BG70" i="6" s="1"/>
  <c r="BH70" i="6" s="1"/>
  <c r="BM65" i="6"/>
  <c r="BC74" i="6"/>
  <c r="BD71" i="6"/>
  <c r="BE71" i="6" s="1"/>
  <c r="BA75" i="6"/>
  <c r="BB75" i="6" s="1"/>
  <c r="BC75" i="6" s="1"/>
  <c r="AZ76" i="6"/>
  <c r="BI69" i="6"/>
  <c r="BJ69" i="6" s="1"/>
  <c r="BV55" i="6"/>
  <c r="AG98" i="6"/>
  <c r="AH98" i="6" s="1"/>
  <c r="AT81" i="6"/>
  <c r="AU81" i="6" s="1"/>
  <c r="AV81" i="6" s="1"/>
  <c r="AS83" i="6"/>
  <c r="AS84" i="6" s="1"/>
  <c r="BW55" i="6"/>
  <c r="K55" i="6" s="1" a="1"/>
  <c r="K55" i="6" s="1"/>
  <c r="BT58" i="6"/>
  <c r="BU57" i="6"/>
  <c r="BV56" i="6"/>
  <c r="AR86" i="6"/>
  <c r="AP88" i="6"/>
  <c r="BR60" i="6"/>
  <c r="AO89" i="6"/>
  <c r="BO61" i="6"/>
  <c r="BP61" i="6" s="1"/>
  <c r="BQ61" i="6" s="1"/>
  <c r="T110" i="6"/>
  <c r="BF71" i="6"/>
  <c r="BG71" i="6" s="1"/>
  <c r="BH71" i="6" s="1"/>
  <c r="AM92" i="6"/>
  <c r="Y105" i="6"/>
  <c r="U109" i="6"/>
  <c r="BK69" i="6"/>
  <c r="AK94" i="6"/>
  <c r="BL66" i="6"/>
  <c r="BN63" i="6"/>
  <c r="BN64" i="6" s="1"/>
  <c r="X106" i="6"/>
  <c r="AL93" i="6"/>
  <c r="BS59" i="6"/>
  <c r="AJ95" i="6"/>
  <c r="AJ96" i="6" s="1"/>
  <c r="AD100" i="6"/>
  <c r="AC101" i="6"/>
  <c r="I53" i="6"/>
  <c r="AX79" i="6"/>
  <c r="AY79" i="6" s="1"/>
  <c r="AE99" i="6"/>
  <c r="AB102" i="6"/>
  <c r="S111" i="6"/>
  <c r="AA103" i="6"/>
  <c r="V108" i="6"/>
  <c r="W107" i="6"/>
  <c r="J55" i="6" a="1"/>
  <c r="J55" i="6" s="1"/>
  <c r="AI97" i="6"/>
  <c r="AN90" i="6"/>
  <c r="AN91" i="6" s="1"/>
  <c r="AR87" i="6"/>
  <c r="R112" i="6"/>
  <c r="Q113" i="6"/>
  <c r="Z104" i="6"/>
  <c r="L55" i="6"/>
  <c r="BM66" i="6" l="1"/>
  <c r="T111" i="6"/>
  <c r="BA76" i="6"/>
  <c r="BB76" i="6" s="1"/>
  <c r="AZ77" i="6"/>
  <c r="AZ78" i="6" s="1"/>
  <c r="BD72" i="6"/>
  <c r="BE72" i="6" s="1"/>
  <c r="BF72" i="6" s="1"/>
  <c r="BI70" i="6"/>
  <c r="BJ70" i="6" s="1"/>
  <c r="BD73" i="6"/>
  <c r="BD74" i="6" s="1"/>
  <c r="BS60" i="6"/>
  <c r="BU58" i="6"/>
  <c r="AT82" i="6"/>
  <c r="AT83" i="6" s="1"/>
  <c r="AT84" i="6" s="1"/>
  <c r="AW81" i="6"/>
  <c r="AS85" i="6"/>
  <c r="AS86" i="6" s="1"/>
  <c r="BV57" i="6"/>
  <c r="BW56" i="6"/>
  <c r="AP89" i="6"/>
  <c r="Z105" i="6"/>
  <c r="AQ88" i="6"/>
  <c r="AR88" i="6" s="1"/>
  <c r="U110" i="6"/>
  <c r="U111" i="6" s="1"/>
  <c r="BR61" i="6"/>
  <c r="BS61" i="6" s="1"/>
  <c r="BO62" i="6"/>
  <c r="BP62" i="6" s="1"/>
  <c r="AM93" i="6"/>
  <c r="Y106" i="6"/>
  <c r="AK95" i="6"/>
  <c r="AK96" i="6" s="1"/>
  <c r="BK70" i="6"/>
  <c r="BL67" i="6"/>
  <c r="BM67" i="6" s="1"/>
  <c r="BN65" i="6"/>
  <c r="BT59" i="6"/>
  <c r="AL94" i="6"/>
  <c r="BV58" i="6"/>
  <c r="AD101" i="6"/>
  <c r="S112" i="6"/>
  <c r="T112" i="6" s="1"/>
  <c r="AX80" i="6"/>
  <c r="AY80" i="6" s="1"/>
  <c r="AB103" i="6"/>
  <c r="AC102" i="6"/>
  <c r="AF99" i="6"/>
  <c r="AE100" i="6"/>
  <c r="AS87" i="6"/>
  <c r="AO90" i="6"/>
  <c r="V109" i="6"/>
  <c r="K56" i="6" a="1"/>
  <c r="K56" i="6" s="1"/>
  <c r="J56" i="6" a="1"/>
  <c r="J56" i="6" s="1"/>
  <c r="AJ97" i="6"/>
  <c r="I55" i="6"/>
  <c r="AI98" i="6"/>
  <c r="AA104" i="6"/>
  <c r="R113" i="6"/>
  <c r="Q114" i="6"/>
  <c r="AN92" i="6"/>
  <c r="W108" i="6"/>
  <c r="X107" i="6"/>
  <c r="L56" i="6"/>
  <c r="AU82" i="6" l="1"/>
  <c r="BC76" i="6"/>
  <c r="BD75" i="6"/>
  <c r="BD76" i="6" s="1"/>
  <c r="BA77" i="6"/>
  <c r="BB77" i="6" s="1"/>
  <c r="BC77" i="6" s="1"/>
  <c r="BE73" i="6"/>
  <c r="BF73" i="6" s="1"/>
  <c r="AZ79" i="6"/>
  <c r="BI71" i="6"/>
  <c r="BJ71" i="6" s="1"/>
  <c r="BU59" i="6"/>
  <c r="BW57" i="6"/>
  <c r="K57" i="6" s="1" a="1"/>
  <c r="K57" i="6" s="1"/>
  <c r="AQ89" i="6"/>
  <c r="AR89" i="6" s="1"/>
  <c r="AP90" i="6"/>
  <c r="Z106" i="6"/>
  <c r="BO63" i="6"/>
  <c r="BO64" i="6" s="1"/>
  <c r="BG72" i="6"/>
  <c r="BH72" i="6" s="1"/>
  <c r="AM94" i="6"/>
  <c r="AL95" i="6"/>
  <c r="BQ62" i="6"/>
  <c r="BR62" i="6" s="1"/>
  <c r="BS62" i="6" s="1"/>
  <c r="BL68" i="6"/>
  <c r="BT60" i="6"/>
  <c r="BT61" i="6" s="1"/>
  <c r="BN66" i="6"/>
  <c r="BV59" i="6"/>
  <c r="J57" i="6" a="1"/>
  <c r="J57" i="6" s="1"/>
  <c r="AE101" i="6"/>
  <c r="S113" i="6"/>
  <c r="T113" i="6" s="1"/>
  <c r="AC103" i="6"/>
  <c r="AB104" i="6"/>
  <c r="AX81" i="6"/>
  <c r="AY81" i="6" s="1"/>
  <c r="AG99" i="6"/>
  <c r="AD102" i="6"/>
  <c r="AF100" i="6"/>
  <c r="W109" i="6"/>
  <c r="AA105" i="6"/>
  <c r="AT85" i="6"/>
  <c r="AT86" i="6" s="1"/>
  <c r="V110" i="6"/>
  <c r="V111" i="6" s="1"/>
  <c r="U112" i="6"/>
  <c r="AO91" i="6"/>
  <c r="AO92" i="6" s="1"/>
  <c r="X108" i="6"/>
  <c r="Y107" i="6"/>
  <c r="AJ98" i="6"/>
  <c r="AK97" i="6"/>
  <c r="AU83" i="6"/>
  <c r="AU84" i="6" s="1"/>
  <c r="AV82" i="6"/>
  <c r="I56" i="6"/>
  <c r="AS88" i="6"/>
  <c r="K58" i="6" a="1"/>
  <c r="K58" i="6" s="1"/>
  <c r="J58" i="6" a="1"/>
  <c r="J58" i="6" s="1"/>
  <c r="R114" i="6"/>
  <c r="Q115" i="6"/>
  <c r="AN93" i="6"/>
  <c r="L57" i="6"/>
  <c r="L58" i="6"/>
  <c r="BK71" i="6" l="1"/>
  <c r="BD77" i="6"/>
  <c r="BE74" i="6"/>
  <c r="BA78" i="6"/>
  <c r="BA79" i="6" s="1"/>
  <c r="AZ80" i="6"/>
  <c r="AZ81" i="6" s="1"/>
  <c r="BW58" i="6"/>
  <c r="BW59" i="6" s="1"/>
  <c r="J59" i="6" s="1" a="1"/>
  <c r="J59" i="6" s="1"/>
  <c r="I59" i="6" s="1"/>
  <c r="AM95" i="6"/>
  <c r="AQ90" i="6"/>
  <c r="AR90" i="6" s="1"/>
  <c r="BO65" i="6"/>
  <c r="BO66" i="6" s="1"/>
  <c r="BP63" i="6"/>
  <c r="BP64" i="6" s="1"/>
  <c r="AN94" i="6"/>
  <c r="Z107" i="6"/>
  <c r="BG73" i="6"/>
  <c r="BH73" i="6" s="1"/>
  <c r="BI72" i="6"/>
  <c r="BJ72" i="6" s="1"/>
  <c r="BU60" i="6"/>
  <c r="BV60" i="6" s="1"/>
  <c r="S114" i="6"/>
  <c r="T114" i="6" s="1"/>
  <c r="AL96" i="6"/>
  <c r="AE102" i="6"/>
  <c r="K59" i="6" a="1"/>
  <c r="K59" i="6" s="1"/>
  <c r="BL69" i="6"/>
  <c r="BL70" i="6" s="1"/>
  <c r="BM68" i="6"/>
  <c r="BN67" i="6"/>
  <c r="I57" i="6"/>
  <c r="BT62" i="6"/>
  <c r="AC104" i="6"/>
  <c r="U113" i="6"/>
  <c r="AG100" i="6"/>
  <c r="AD103" i="6"/>
  <c r="AA106" i="6"/>
  <c r="Y108" i="6"/>
  <c r="X109" i="6"/>
  <c r="AH99" i="6"/>
  <c r="AI99" i="6" s="1"/>
  <c r="AF101" i="6"/>
  <c r="AU85" i="6"/>
  <c r="AU86" i="6" s="1"/>
  <c r="R115" i="6"/>
  <c r="Q116" i="6"/>
  <c r="I58" i="6"/>
  <c r="AT87" i="6"/>
  <c r="AS89" i="6"/>
  <c r="AK98" i="6"/>
  <c r="AP91" i="6"/>
  <c r="V112" i="6"/>
  <c r="AV83" i="6"/>
  <c r="AV84" i="6" s="1"/>
  <c r="AW82" i="6"/>
  <c r="AX82" i="6" s="1"/>
  <c r="AY82" i="6" s="1"/>
  <c r="W110" i="6"/>
  <c r="AO93" i="6"/>
  <c r="AB105" i="6"/>
  <c r="L59" i="6"/>
  <c r="AZ82" i="6" l="1"/>
  <c r="BA80" i="6"/>
  <c r="BE75" i="6"/>
  <c r="BF74" i="6"/>
  <c r="BF75" i="6" s="1"/>
  <c r="BE77" i="6"/>
  <c r="BB78" i="6"/>
  <c r="BE76" i="6"/>
  <c r="AQ91" i="6"/>
  <c r="AR91" i="6" s="1"/>
  <c r="AM96" i="6"/>
  <c r="AN95" i="6"/>
  <c r="BG74" i="6"/>
  <c r="BG75" i="6" s="1"/>
  <c r="BP65" i="6"/>
  <c r="BP66" i="6" s="1"/>
  <c r="BQ63" i="6"/>
  <c r="BR63" i="6" s="1"/>
  <c r="Z108" i="6"/>
  <c r="AA107" i="6"/>
  <c r="BI73" i="6"/>
  <c r="BJ73" i="6" s="1"/>
  <c r="BH74" i="6"/>
  <c r="BW60" i="6"/>
  <c r="K60" i="6" s="1" a="1"/>
  <c r="K60" i="6" s="1"/>
  <c r="BK72" i="6"/>
  <c r="BU61" i="6"/>
  <c r="BV61" i="6" s="1"/>
  <c r="S115" i="6"/>
  <c r="T115" i="6" s="1"/>
  <c r="AE103" i="6"/>
  <c r="AL97" i="6"/>
  <c r="AL98" i="6" s="1"/>
  <c r="U114" i="6"/>
  <c r="J60" i="6" a="1"/>
  <c r="J60" i="6" s="1"/>
  <c r="BN68" i="6"/>
  <c r="BM69" i="6"/>
  <c r="BM70" i="6" s="1"/>
  <c r="BL71" i="6"/>
  <c r="BO67" i="6"/>
  <c r="AH100" i="6"/>
  <c r="AI100" i="6" s="1"/>
  <c r="AD104" i="6"/>
  <c r="AJ99" i="6"/>
  <c r="X110" i="6"/>
  <c r="AF102" i="6"/>
  <c r="AC105" i="6"/>
  <c r="Y109" i="6"/>
  <c r="AP92" i="6"/>
  <c r="AG101" i="6"/>
  <c r="R116" i="6"/>
  <c r="Q117" i="6"/>
  <c r="W111" i="6"/>
  <c r="AW83" i="6"/>
  <c r="AX83" i="6" s="1"/>
  <c r="AY83" i="6" s="1"/>
  <c r="AZ83" i="6" s="1"/>
  <c r="AS90" i="6"/>
  <c r="AO94" i="6"/>
  <c r="AV85" i="6"/>
  <c r="AV86" i="6" s="1"/>
  <c r="AT88" i="6"/>
  <c r="AU87" i="6"/>
  <c r="V113" i="6"/>
  <c r="AB106" i="6"/>
  <c r="L60" i="6"/>
  <c r="BF76" i="6" l="1"/>
  <c r="BF77" i="6"/>
  <c r="BA81" i="6"/>
  <c r="BA82" i="6" s="1"/>
  <c r="BC78" i="6"/>
  <c r="BD78" i="6" s="1"/>
  <c r="BB79" i="6"/>
  <c r="BB80" i="6" s="1"/>
  <c r="AQ92" i="6"/>
  <c r="AR92" i="6" s="1"/>
  <c r="AN96" i="6"/>
  <c r="BG76" i="6"/>
  <c r="AO95" i="6"/>
  <c r="BH75" i="6"/>
  <c r="AA108" i="6"/>
  <c r="Z109" i="6"/>
  <c r="S116" i="6"/>
  <c r="T116" i="6" s="1"/>
  <c r="BS63" i="6"/>
  <c r="BT63" i="6" s="1"/>
  <c r="BQ64" i="6"/>
  <c r="BQ65" i="6" s="1"/>
  <c r="BW61" i="6"/>
  <c r="K61" i="6" s="1" a="1"/>
  <c r="K61" i="6" s="1"/>
  <c r="V114" i="6"/>
  <c r="BU62" i="6"/>
  <c r="BV62" i="6" s="1"/>
  <c r="BI74" i="6"/>
  <c r="BJ74" i="6" s="1"/>
  <c r="BK73" i="6"/>
  <c r="AE104" i="6"/>
  <c r="BO68" i="6"/>
  <c r="AM97" i="6"/>
  <c r="J61" i="6" a="1"/>
  <c r="J61" i="6" s="1"/>
  <c r="I60" i="6"/>
  <c r="BN69" i="6"/>
  <c r="BL72" i="6"/>
  <c r="BM71" i="6"/>
  <c r="BP67" i="6"/>
  <c r="AS91" i="6"/>
  <c r="AJ100" i="6"/>
  <c r="AK99" i="6"/>
  <c r="AL99" i="6" s="1"/>
  <c r="AG102" i="6"/>
  <c r="AH101" i="6"/>
  <c r="AI101" i="6" s="1"/>
  <c r="AP93" i="6"/>
  <c r="AP94" i="6" s="1"/>
  <c r="AD105" i="6"/>
  <c r="Y110" i="6"/>
  <c r="AF103" i="6"/>
  <c r="X111" i="6"/>
  <c r="AW84" i="6"/>
  <c r="AW85" i="6" s="1"/>
  <c r="AU88" i="6"/>
  <c r="U115" i="6"/>
  <c r="R117" i="6"/>
  <c r="S117" i="6" s="1"/>
  <c r="Q118" i="6"/>
  <c r="W112" i="6"/>
  <c r="K62" i="6" a="1"/>
  <c r="K62" i="6" s="1"/>
  <c r="AV87" i="6"/>
  <c r="AT89" i="6"/>
  <c r="AT90" i="6" s="1"/>
  <c r="AC106" i="6"/>
  <c r="AB107" i="6"/>
  <c r="L61" i="6"/>
  <c r="BG77" i="6" l="1"/>
  <c r="BA83" i="6"/>
  <c r="BC79" i="6"/>
  <c r="BC80" i="6" s="1"/>
  <c r="BB81" i="6"/>
  <c r="AO96" i="6"/>
  <c r="BE78" i="6"/>
  <c r="BF78" i="6" s="1"/>
  <c r="AN97" i="6"/>
  <c r="BH76" i="6"/>
  <c r="AM98" i="6"/>
  <c r="AM99" i="6" s="1"/>
  <c r="BW62" i="6"/>
  <c r="AA109" i="6"/>
  <c r="BL73" i="6"/>
  <c r="Z110" i="6"/>
  <c r="BU63" i="6"/>
  <c r="BV63" i="6" s="1"/>
  <c r="BW63" i="6" s="1"/>
  <c r="K63" i="6" s="1" a="1"/>
  <c r="K63" i="6" s="1"/>
  <c r="BQ66" i="6"/>
  <c r="BR64" i="6"/>
  <c r="BR65" i="6" s="1"/>
  <c r="BI75" i="6"/>
  <c r="BJ75" i="6" s="1"/>
  <c r="BK74" i="6"/>
  <c r="BO69" i="6"/>
  <c r="AO97" i="6"/>
  <c r="BQ67" i="6"/>
  <c r="J62" i="6" a="1"/>
  <c r="J62" i="6" s="1"/>
  <c r="I61" i="6"/>
  <c r="BN70" i="6"/>
  <c r="AK100" i="6"/>
  <c r="AL100" i="6" s="1"/>
  <c r="AD106" i="6"/>
  <c r="BP68" i="6"/>
  <c r="BM72" i="6"/>
  <c r="Y111" i="6"/>
  <c r="Z111" i="6" s="1"/>
  <c r="AQ93" i="6"/>
  <c r="AR93" i="6" s="1"/>
  <c r="AJ101" i="6"/>
  <c r="AH102" i="6"/>
  <c r="AI102" i="6" s="1"/>
  <c r="AB108" i="6"/>
  <c r="AB109" i="6" s="1"/>
  <c r="AW86" i="6"/>
  <c r="AW87" i="6" s="1"/>
  <c r="AE105" i="6"/>
  <c r="BH77" i="6"/>
  <c r="AG103" i="6"/>
  <c r="AF104" i="6"/>
  <c r="AT91" i="6"/>
  <c r="X112" i="6"/>
  <c r="AS92" i="6"/>
  <c r="R118" i="6"/>
  <c r="S118" i="6" s="1"/>
  <c r="Q119" i="6"/>
  <c r="V115" i="6"/>
  <c r="AP95" i="6"/>
  <c r="AV88" i="6"/>
  <c r="AC107" i="6"/>
  <c r="T117" i="6"/>
  <c r="AX84" i="6"/>
  <c r="AY84" i="6" s="1"/>
  <c r="AZ84" i="6" s="1"/>
  <c r="BA84" i="6" s="1"/>
  <c r="U116" i="6"/>
  <c r="AU89" i="6"/>
  <c r="W113" i="6"/>
  <c r="W114" i="6" s="1"/>
  <c r="L62" i="6"/>
  <c r="BD79" i="6" l="1"/>
  <c r="BD80" i="6"/>
  <c r="BG78" i="6"/>
  <c r="BH78" i="6" s="1"/>
  <c r="BB82" i="6"/>
  <c r="BC81" i="6"/>
  <c r="AN98" i="6"/>
  <c r="AN99" i="6" s="1"/>
  <c r="AA110" i="6"/>
  <c r="AB110" i="6" s="1"/>
  <c r="BI76" i="6"/>
  <c r="BJ76" i="6" s="1"/>
  <c r="BL74" i="6"/>
  <c r="BK75" i="6"/>
  <c r="BQ68" i="6"/>
  <c r="BO70" i="6"/>
  <c r="BR66" i="6"/>
  <c r="BR67" i="6" s="1"/>
  <c r="BS64" i="6"/>
  <c r="BS65" i="6" s="1"/>
  <c r="AK101" i="6"/>
  <c r="AL101" i="6" s="1"/>
  <c r="AM100" i="6"/>
  <c r="BP69" i="6"/>
  <c r="BP70" i="6" s="1"/>
  <c r="I62" i="6"/>
  <c r="AE106" i="6"/>
  <c r="BN71" i="6"/>
  <c r="BM73" i="6"/>
  <c r="J63" i="6" a="1"/>
  <c r="J63" i="6" s="1"/>
  <c r="I63" i="6" s="1"/>
  <c r="AT92" i="6"/>
  <c r="AQ94" i="6"/>
  <c r="AR94" i="6" s="1"/>
  <c r="AS93" i="6"/>
  <c r="AJ102" i="6"/>
  <c r="AW88" i="6"/>
  <c r="AG104" i="6"/>
  <c r="AD107" i="6"/>
  <c r="AF105" i="6"/>
  <c r="AV89" i="6"/>
  <c r="AH103" i="6"/>
  <c r="AI103" i="6" s="1"/>
  <c r="AP96" i="6"/>
  <c r="AC108" i="6"/>
  <c r="AC109" i="6" s="1"/>
  <c r="AU90" i="6"/>
  <c r="W115" i="6"/>
  <c r="V116" i="6"/>
  <c r="T118" i="6"/>
  <c r="AX85" i="6"/>
  <c r="AX86" i="6" s="1"/>
  <c r="U117" i="6"/>
  <c r="X113" i="6"/>
  <c r="X114" i="6" s="1"/>
  <c r="R119" i="6"/>
  <c r="S119" i="6" s="1"/>
  <c r="Q120" i="6"/>
  <c r="Y112" i="6"/>
  <c r="L63" i="6"/>
  <c r="AO98" i="6" l="1"/>
  <c r="BD81" i="6"/>
  <c r="BB83" i="6"/>
  <c r="BC83" i="6" s="1"/>
  <c r="BC82" i="6"/>
  <c r="BB84" i="6"/>
  <c r="BE79" i="6"/>
  <c r="AA111" i="6"/>
  <c r="BM74" i="6"/>
  <c r="BO71" i="6"/>
  <c r="BK76" i="6"/>
  <c r="BI77" i="6"/>
  <c r="BJ77" i="6" s="1"/>
  <c r="BL75" i="6"/>
  <c r="BM75" i="6" s="1"/>
  <c r="BR68" i="6"/>
  <c r="AK102" i="6"/>
  <c r="AL102" i="6" s="1"/>
  <c r="BS66" i="6"/>
  <c r="BS67" i="6" s="1"/>
  <c r="BT64" i="6"/>
  <c r="AO99" i="6"/>
  <c r="AB111" i="6"/>
  <c r="AM101" i="6"/>
  <c r="BN72" i="6"/>
  <c r="BN73" i="6" s="1"/>
  <c r="BQ69" i="6"/>
  <c r="BP71" i="6"/>
  <c r="AT93" i="6"/>
  <c r="AS94" i="6"/>
  <c r="AQ95" i="6"/>
  <c r="AR95" i="6" s="1"/>
  <c r="J64" i="6" a="1"/>
  <c r="J64" i="6" s="1"/>
  <c r="AN100" i="6"/>
  <c r="AC110" i="6"/>
  <c r="AW89" i="6"/>
  <c r="AJ103" i="6"/>
  <c r="BI78" i="6"/>
  <c r="BJ78" i="6" s="1"/>
  <c r="T119" i="6"/>
  <c r="AG105" i="6"/>
  <c r="AF106" i="6"/>
  <c r="AU91" i="6"/>
  <c r="AH104" i="6"/>
  <c r="AI104" i="6" s="1"/>
  <c r="AE107" i="6"/>
  <c r="AX87" i="6"/>
  <c r="AD108" i="6"/>
  <c r="U118" i="6"/>
  <c r="Z112" i="6"/>
  <c r="AA112" i="6" s="1"/>
  <c r="R120" i="6"/>
  <c r="Q121" i="6"/>
  <c r="Y113" i="6"/>
  <c r="V117" i="6"/>
  <c r="X115" i="6"/>
  <c r="AY85" i="6"/>
  <c r="AZ85" i="6" s="1"/>
  <c r="BA85" i="6" s="1"/>
  <c r="BB85" i="6" s="1"/>
  <c r="W116" i="6"/>
  <c r="AV90" i="6"/>
  <c r="AP97" i="6"/>
  <c r="BD82" i="6" l="1"/>
  <c r="BF79" i="6"/>
  <c r="BG79" i="6" s="1"/>
  <c r="BC84" i="6"/>
  <c r="BC85" i="6" s="1"/>
  <c r="BE80" i="6"/>
  <c r="BE81" i="6" s="1"/>
  <c r="BK77" i="6"/>
  <c r="BK78" i="6" s="1"/>
  <c r="AK103" i="6"/>
  <c r="AL103" i="6" s="1"/>
  <c r="BL76" i="6"/>
  <c r="BM76" i="6" s="1"/>
  <c r="BS68" i="6"/>
  <c r="AC111" i="6"/>
  <c r="AB112" i="6"/>
  <c r="BR69" i="6"/>
  <c r="BQ70" i="6"/>
  <c r="BQ71" i="6" s="1"/>
  <c r="AO100" i="6"/>
  <c r="BU64" i="6"/>
  <c r="BV64" i="6" s="1"/>
  <c r="BW64" i="6" s="1"/>
  <c r="K64" i="6" s="1" a="1"/>
  <c r="K64" i="6" s="1"/>
  <c r="BT65" i="6"/>
  <c r="AM102" i="6"/>
  <c r="BO72" i="6"/>
  <c r="BP72" i="6" s="1"/>
  <c r="AQ96" i="6"/>
  <c r="AR96" i="6" s="1"/>
  <c r="AT94" i="6"/>
  <c r="AN101" i="6"/>
  <c r="AW90" i="6"/>
  <c r="BN74" i="6"/>
  <c r="AS95" i="6"/>
  <c r="I64" i="6"/>
  <c r="X116" i="6"/>
  <c r="AE108" i="6"/>
  <c r="AU92" i="6"/>
  <c r="AU93" i="6" s="1"/>
  <c r="AD109" i="6"/>
  <c r="AD110" i="6" s="1"/>
  <c r="AG106" i="6"/>
  <c r="AF107" i="6"/>
  <c r="AH105" i="6"/>
  <c r="AI105" i="6" s="1"/>
  <c r="AJ104" i="6"/>
  <c r="AP98" i="6"/>
  <c r="AP99" i="6" s="1"/>
  <c r="AV91" i="6"/>
  <c r="S120" i="6"/>
  <c r="AY86" i="6"/>
  <c r="AY87" i="6" s="1"/>
  <c r="W117" i="6"/>
  <c r="Z113" i="6"/>
  <c r="AA113" i="6" s="1"/>
  <c r="Y114" i="6"/>
  <c r="Y115" i="6" s="1"/>
  <c r="U119" i="6"/>
  <c r="R121" i="6"/>
  <c r="Q122" i="6"/>
  <c r="AX88" i="6"/>
  <c r="V118" i="6"/>
  <c r="L64" i="6"/>
  <c r="AM103" i="6" l="1"/>
  <c r="BD83" i="6"/>
  <c r="BH79" i="6"/>
  <c r="BI79" i="6" s="1"/>
  <c r="BF80" i="6"/>
  <c r="BF81" i="6" s="1"/>
  <c r="BE82" i="6"/>
  <c r="AK104" i="6"/>
  <c r="AL104" i="6" s="1"/>
  <c r="AM104" i="6" s="1"/>
  <c r="BL77" i="6"/>
  <c r="BL78" i="6" s="1"/>
  <c r="BR70" i="6"/>
  <c r="BR71" i="6" s="1"/>
  <c r="BS69" i="6"/>
  <c r="AC112" i="6"/>
  <c r="AB113" i="6"/>
  <c r="AO101" i="6"/>
  <c r="BO73" i="6"/>
  <c r="BP73" i="6" s="1"/>
  <c r="AQ97" i="6"/>
  <c r="AR97" i="6" s="1"/>
  <c r="BU65" i="6"/>
  <c r="BV65" i="6" s="1"/>
  <c r="BT66" i="6"/>
  <c r="AU94" i="6"/>
  <c r="BQ72" i="6"/>
  <c r="AS96" i="6"/>
  <c r="AN102" i="6"/>
  <c r="J65" i="6" a="1"/>
  <c r="J65" i="6" s="1"/>
  <c r="I65" i="6" s="1"/>
  <c r="AT95" i="6"/>
  <c r="BN75" i="6"/>
  <c r="AV92" i="6"/>
  <c r="AV93" i="6" s="1"/>
  <c r="AG107" i="6"/>
  <c r="AE109" i="6"/>
  <c r="AE110" i="6" s="1"/>
  <c r="AJ105" i="6"/>
  <c r="AF108" i="6"/>
  <c r="AH106" i="6"/>
  <c r="AI106" i="6" s="1"/>
  <c r="AP100" i="6"/>
  <c r="V119" i="6"/>
  <c r="W118" i="6"/>
  <c r="S121" i="6"/>
  <c r="X117" i="6"/>
  <c r="AZ86" i="6"/>
  <c r="BA86" i="6" s="1"/>
  <c r="BB86" i="6" s="1"/>
  <c r="BC86" i="6" s="1"/>
  <c r="AD111" i="6"/>
  <c r="R122" i="6"/>
  <c r="S122" i="6" s="1"/>
  <c r="Q123" i="6"/>
  <c r="AW91" i="6"/>
  <c r="T120" i="6"/>
  <c r="AY88" i="6"/>
  <c r="AX89" i="6"/>
  <c r="AX90" i="6" s="1"/>
  <c r="Z114" i="6"/>
  <c r="AA114" i="6" s="1"/>
  <c r="Y116" i="6"/>
  <c r="AK105" i="6" l="1"/>
  <c r="BS70" i="6"/>
  <c r="BS71" i="6" s="1"/>
  <c r="BJ79" i="6"/>
  <c r="BK79" i="6" s="1"/>
  <c r="BL79" i="6" s="1"/>
  <c r="BG80" i="6"/>
  <c r="BD84" i="6"/>
  <c r="BD85" i="6" s="1"/>
  <c r="BE83" i="6"/>
  <c r="BF82" i="6"/>
  <c r="BH80" i="6"/>
  <c r="BM77" i="6"/>
  <c r="BM78" i="6" s="1"/>
  <c r="AD112" i="6"/>
  <c r="AD113" i="6" s="1"/>
  <c r="AC113" i="6"/>
  <c r="AO102" i="6"/>
  <c r="BQ73" i="6"/>
  <c r="AB114" i="6"/>
  <c r="AC114" i="6" s="1"/>
  <c r="AU95" i="6"/>
  <c r="BW65" i="6"/>
  <c r="K65" i="6" s="1" a="1"/>
  <c r="K65" i="6" s="1"/>
  <c r="BO74" i="6"/>
  <c r="BP74" i="6" s="1"/>
  <c r="AQ98" i="6"/>
  <c r="AR98" i="6" s="1"/>
  <c r="AS97" i="6"/>
  <c r="BT67" i="6"/>
  <c r="BT68" i="6" s="1"/>
  <c r="BU66" i="6"/>
  <c r="BV66" i="6" s="1"/>
  <c r="AN103" i="6"/>
  <c r="AT96" i="6"/>
  <c r="AU96" i="6" s="1"/>
  <c r="AG108" i="6"/>
  <c r="K67" i="6" a="1"/>
  <c r="K67" i="6" s="1"/>
  <c r="J67" i="6" a="1"/>
  <c r="J67" i="6" s="1"/>
  <c r="I67" i="6" s="1"/>
  <c r="K66" i="6" a="1"/>
  <c r="K66" i="6" s="1"/>
  <c r="J66" i="6" a="1"/>
  <c r="J66" i="6" s="1"/>
  <c r="BN76" i="6"/>
  <c r="BR72" i="6"/>
  <c r="AW92" i="6"/>
  <c r="AW93" i="6" s="1"/>
  <c r="AH107" i="6"/>
  <c r="AJ106" i="6"/>
  <c r="AK106" i="6" s="1"/>
  <c r="AF109" i="6"/>
  <c r="AZ87" i="6"/>
  <c r="BA87" i="6" s="1"/>
  <c r="BB87" i="6" s="1"/>
  <c r="BC87" i="6" s="1"/>
  <c r="AE111" i="6"/>
  <c r="R123" i="6"/>
  <c r="Q124" i="6"/>
  <c r="Y117" i="6"/>
  <c r="Z115" i="6"/>
  <c r="Z116" i="6" s="1"/>
  <c r="AX91" i="6"/>
  <c r="AY89" i="6"/>
  <c r="U120" i="6"/>
  <c r="V120" i="6" s="1"/>
  <c r="K68" i="6" a="1"/>
  <c r="K68" i="6" s="1"/>
  <c r="J68" i="6" a="1"/>
  <c r="J68" i="6" s="1"/>
  <c r="AV94" i="6"/>
  <c r="W119" i="6"/>
  <c r="AL105" i="6"/>
  <c r="AM105" i="6" s="1"/>
  <c r="X118" i="6"/>
  <c r="AP101" i="6"/>
  <c r="T121" i="6"/>
  <c r="L65" i="6"/>
  <c r="L67" i="6"/>
  <c r="L66" i="6"/>
  <c r="L68" i="6"/>
  <c r="BD86" i="6" l="1"/>
  <c r="BD87" i="6" s="1"/>
  <c r="BG81" i="6"/>
  <c r="BG82" i="6" s="1"/>
  <c r="BI80" i="6"/>
  <c r="BE84" i="6"/>
  <c r="BF83" i="6"/>
  <c r="AE112" i="6"/>
  <c r="AE113" i="6" s="1"/>
  <c r="AO103" i="6"/>
  <c r="AQ99" i="6"/>
  <c r="AQ100" i="6" s="1"/>
  <c r="BO75" i="6"/>
  <c r="BP75" i="6" s="1"/>
  <c r="BQ74" i="6"/>
  <c r="AT97" i="6"/>
  <c r="AU97" i="6" s="1"/>
  <c r="BW66" i="6"/>
  <c r="AS98" i="6"/>
  <c r="BU67" i="6"/>
  <c r="BT69" i="6"/>
  <c r="AN104" i="6"/>
  <c r="AD114" i="6"/>
  <c r="AG109" i="6"/>
  <c r="AH108" i="6"/>
  <c r="I66" i="6"/>
  <c r="BN77" i="6"/>
  <c r="AI107" i="6"/>
  <c r="AJ107" i="6" s="1"/>
  <c r="AK107" i="6" s="1"/>
  <c r="BR73" i="6"/>
  <c r="BS72" i="6"/>
  <c r="U121" i="6"/>
  <c r="V121" i="6" s="1"/>
  <c r="AF110" i="6"/>
  <c r="W120" i="6"/>
  <c r="AZ88" i="6"/>
  <c r="BA88" i="6" s="1"/>
  <c r="BB88" i="6" s="1"/>
  <c r="BC88" i="6" s="1"/>
  <c r="BM79" i="6"/>
  <c r="AL106" i="6"/>
  <c r="Z117" i="6"/>
  <c r="AR99" i="6"/>
  <c r="R124" i="6"/>
  <c r="Q125" i="6"/>
  <c r="X119" i="6"/>
  <c r="AY90" i="6"/>
  <c r="AY91" i="6" s="1"/>
  <c r="S123" i="6"/>
  <c r="AP102" i="6"/>
  <c r="K69" i="6" a="1"/>
  <c r="K69" i="6" s="1"/>
  <c r="J69" i="6" a="1"/>
  <c r="J69" i="6" s="1"/>
  <c r="T122" i="6"/>
  <c r="Y118" i="6"/>
  <c r="AW94" i="6"/>
  <c r="AV95" i="6"/>
  <c r="I68" i="6"/>
  <c r="AA115" i="6"/>
  <c r="AB115" i="6" s="1"/>
  <c r="AC115" i="6" s="1"/>
  <c r="AX92" i="6"/>
  <c r="L69" i="6"/>
  <c r="BD88" i="6" l="1"/>
  <c r="BH81" i="6"/>
  <c r="BH82" i="6" s="1"/>
  <c r="BG83" i="6"/>
  <c r="BF84" i="6"/>
  <c r="BE85" i="6"/>
  <c r="BE86" i="6" s="1"/>
  <c r="BJ80" i="6"/>
  <c r="AO104" i="6"/>
  <c r="AP103" i="6"/>
  <c r="AQ101" i="6"/>
  <c r="AT98" i="6"/>
  <c r="AU98" i="6" s="1"/>
  <c r="BO76" i="6"/>
  <c r="BP76" i="6" s="1"/>
  <c r="BQ75" i="6"/>
  <c r="AS99" i="6"/>
  <c r="BV67" i="6"/>
  <c r="BW67" i="6" s="1"/>
  <c r="BU68" i="6"/>
  <c r="BU69" i="6" s="1"/>
  <c r="BT70" i="6"/>
  <c r="AN105" i="6"/>
  <c r="AH109" i="6"/>
  <c r="AD115" i="6"/>
  <c r="AE114" i="6"/>
  <c r="AG110" i="6"/>
  <c r="AF111" i="6"/>
  <c r="AF112" i="6" s="1"/>
  <c r="BN78" i="6"/>
  <c r="BN79" i="6" s="1"/>
  <c r="AI108" i="6"/>
  <c r="AJ108" i="6" s="1"/>
  <c r="AK108" i="6" s="1"/>
  <c r="BS73" i="6"/>
  <c r="BR74" i="6"/>
  <c r="AL107" i="6"/>
  <c r="X120" i="6"/>
  <c r="AZ89" i="6"/>
  <c r="BA89" i="6" s="1"/>
  <c r="BB89" i="6" s="1"/>
  <c r="BC89" i="6" s="1"/>
  <c r="BD89" i="6" s="1"/>
  <c r="Y119" i="6"/>
  <c r="I69" i="6"/>
  <c r="R125" i="6"/>
  <c r="Q126" i="6"/>
  <c r="AX93" i="6"/>
  <c r="AX94" i="6" s="1"/>
  <c r="AY92" i="6"/>
  <c r="AW95" i="6"/>
  <c r="S124" i="6"/>
  <c r="AV96" i="6"/>
  <c r="W121" i="6"/>
  <c r="AR100" i="6"/>
  <c r="AA116" i="6"/>
  <c r="AA117" i="6" s="1"/>
  <c r="U122" i="6"/>
  <c r="V122" i="6" s="1"/>
  <c r="K70" i="6" a="1"/>
  <c r="K70" i="6" s="1"/>
  <c r="J70" i="6" a="1"/>
  <c r="J70" i="6" s="1"/>
  <c r="AQ102" i="6"/>
  <c r="T123" i="6"/>
  <c r="Z118" i="6"/>
  <c r="AM106" i="6"/>
  <c r="AN106" i="6" s="1"/>
  <c r="L70" i="6"/>
  <c r="AO105" i="6" l="1"/>
  <c r="AO106" i="6" s="1"/>
  <c r="BI81" i="6"/>
  <c r="BI82" i="6" s="1"/>
  <c r="BH83" i="6"/>
  <c r="AP104" i="6"/>
  <c r="AP105" i="6" s="1"/>
  <c r="BE87" i="6"/>
  <c r="BE88" i="6" s="1"/>
  <c r="BF85" i="6"/>
  <c r="BG84" i="6"/>
  <c r="BH84" i="6" s="1"/>
  <c r="BJ81" i="6"/>
  <c r="BK80" i="6"/>
  <c r="AQ103" i="6"/>
  <c r="BE89" i="6"/>
  <c r="AT99" i="6"/>
  <c r="AU99" i="6" s="1"/>
  <c r="BQ76" i="6"/>
  <c r="BO77" i="6"/>
  <c r="BP77" i="6" s="1"/>
  <c r="BV68" i="6"/>
  <c r="BW68" i="6" s="1"/>
  <c r="BU70" i="6"/>
  <c r="BT71" i="6"/>
  <c r="BT72" i="6" s="1"/>
  <c r="AH110" i="6"/>
  <c r="AE115" i="6"/>
  <c r="AZ90" i="6"/>
  <c r="BA90" i="6" s="1"/>
  <c r="BB90" i="6" s="1"/>
  <c r="BC90" i="6" s="1"/>
  <c r="BD90" i="6" s="1"/>
  <c r="BE90" i="6" s="1"/>
  <c r="AG111" i="6"/>
  <c r="AG112" i="6" s="1"/>
  <c r="AI109" i="6"/>
  <c r="AJ109" i="6" s="1"/>
  <c r="AK109" i="6" s="1"/>
  <c r="BS74" i="6"/>
  <c r="BR75" i="6"/>
  <c r="AL108" i="6"/>
  <c r="X121" i="6"/>
  <c r="Y120" i="6"/>
  <c r="AF113" i="6"/>
  <c r="T124" i="6"/>
  <c r="K71" i="6" a="1"/>
  <c r="K71" i="6" s="1"/>
  <c r="J71" i="6" a="1"/>
  <c r="J71" i="6" s="1"/>
  <c r="AB116" i="6"/>
  <c r="AC116" i="6" s="1"/>
  <c r="AD116" i="6" s="1"/>
  <c r="AS100" i="6"/>
  <c r="AT100" i="6" s="1"/>
  <c r="AR101" i="6"/>
  <c r="AR102" i="6" s="1"/>
  <c r="R126" i="6"/>
  <c r="Q127" i="6"/>
  <c r="Z119" i="6"/>
  <c r="AA118" i="6"/>
  <c r="W122" i="6"/>
  <c r="U123" i="6"/>
  <c r="AV97" i="6"/>
  <c r="AV98" i="6" s="1"/>
  <c r="AW96" i="6"/>
  <c r="AX95" i="6"/>
  <c r="S125" i="6"/>
  <c r="I70" i="6"/>
  <c r="AY93" i="6"/>
  <c r="AM107" i="6"/>
  <c r="L71" i="6"/>
  <c r="BJ82" i="6" l="1"/>
  <c r="BI83" i="6"/>
  <c r="BJ83" i="6" s="1"/>
  <c r="AP106" i="6"/>
  <c r="AQ104" i="6"/>
  <c r="BI84" i="6"/>
  <c r="BJ84" i="6" s="1"/>
  <c r="BK81" i="6"/>
  <c r="BK82" i="6" s="1"/>
  <c r="BL80" i="6"/>
  <c r="BF86" i="6"/>
  <c r="BG85" i="6"/>
  <c r="BH85" i="6" s="1"/>
  <c r="BI85" i="6" s="1"/>
  <c r="AE116" i="6"/>
  <c r="AU100" i="6"/>
  <c r="AH111" i="6"/>
  <c r="AH112" i="6" s="1"/>
  <c r="BO78" i="6"/>
  <c r="BP78" i="6" s="1"/>
  <c r="BQ77" i="6"/>
  <c r="BV69" i="6"/>
  <c r="BW69" i="6" s="1"/>
  <c r="BU71" i="6"/>
  <c r="BT73" i="6"/>
  <c r="BT74" i="6" s="1"/>
  <c r="AZ91" i="6"/>
  <c r="AZ92" i="6" s="1"/>
  <c r="AI110" i="6"/>
  <c r="AJ110" i="6" s="1"/>
  <c r="AL109" i="6"/>
  <c r="K72" i="6" a="1"/>
  <c r="K72" i="6" s="1"/>
  <c r="J72" i="6" a="1"/>
  <c r="J72" i="6" s="1"/>
  <c r="I72" i="6" s="1"/>
  <c r="BR76" i="6"/>
  <c r="BS75" i="6"/>
  <c r="U124" i="6"/>
  <c r="Y121" i="6"/>
  <c r="V123" i="6"/>
  <c r="AG113" i="6"/>
  <c r="AF114" i="6"/>
  <c r="AY94" i="6"/>
  <c r="AY95" i="6" s="1"/>
  <c r="AA119" i="6"/>
  <c r="X122" i="6"/>
  <c r="AV99" i="6"/>
  <c r="AX96" i="6"/>
  <c r="Z120" i="6"/>
  <c r="R127" i="6"/>
  <c r="Q128" i="6"/>
  <c r="S126" i="6"/>
  <c r="AS101" i="6"/>
  <c r="AT101" i="6" s="1"/>
  <c r="AB117" i="6"/>
  <c r="AW97" i="6"/>
  <c r="I71" i="6"/>
  <c r="AR103" i="6"/>
  <c r="AQ105" i="6"/>
  <c r="AN107" i="6"/>
  <c r="AO107" i="6" s="1"/>
  <c r="AM108" i="6"/>
  <c r="T125" i="6"/>
  <c r="L72" i="6"/>
  <c r="AR104" i="6" l="1"/>
  <c r="BJ85" i="6"/>
  <c r="BF87" i="6"/>
  <c r="BG86" i="6"/>
  <c r="BL81" i="6"/>
  <c r="BM80" i="6"/>
  <c r="BN80" i="6" s="1"/>
  <c r="BK83" i="6"/>
  <c r="BK84" i="6" s="1"/>
  <c r="AU101" i="6"/>
  <c r="AV101" i="6" s="1"/>
  <c r="BO79" i="6"/>
  <c r="BP79" i="6" s="1"/>
  <c r="BQ78" i="6"/>
  <c r="AV100" i="6"/>
  <c r="BV70" i="6"/>
  <c r="BW70" i="6" s="1"/>
  <c r="BT75" i="6"/>
  <c r="BU72" i="6"/>
  <c r="BA91" i="6"/>
  <c r="BB91" i="6" s="1"/>
  <c r="BC91" i="6" s="1"/>
  <c r="BD91" i="6" s="1"/>
  <c r="BE91" i="6" s="1"/>
  <c r="AZ93" i="6"/>
  <c r="AZ94" i="6" s="1"/>
  <c r="AI111" i="6"/>
  <c r="AI112" i="6" s="1"/>
  <c r="AH113" i="6"/>
  <c r="AK110" i="6"/>
  <c r="AL110" i="6" s="1"/>
  <c r="U125" i="6"/>
  <c r="BO80" i="6"/>
  <c r="BP80" i="6" s="1"/>
  <c r="J73" i="6" a="1"/>
  <c r="J73" i="6" s="1"/>
  <c r="I73" i="6" s="1"/>
  <c r="V124" i="6"/>
  <c r="K73" i="6" a="1"/>
  <c r="K73" i="6" s="1"/>
  <c r="BS76" i="6"/>
  <c r="BR77" i="6"/>
  <c r="Z121" i="6"/>
  <c r="W123" i="6"/>
  <c r="X123" i="6" s="1"/>
  <c r="AS102" i="6"/>
  <c r="AT102" i="6" s="1"/>
  <c r="AG114" i="6"/>
  <c r="AF115" i="6"/>
  <c r="AF116" i="6" s="1"/>
  <c r="AP107" i="6"/>
  <c r="AX97" i="6"/>
  <c r="AN108" i="6"/>
  <c r="AO108" i="6" s="1"/>
  <c r="AM109" i="6"/>
  <c r="T126" i="6"/>
  <c r="R128" i="6"/>
  <c r="Q129" i="6"/>
  <c r="AR105" i="6"/>
  <c r="AC117" i="6"/>
  <c r="AD117" i="6" s="1"/>
  <c r="AE117" i="6" s="1"/>
  <c r="AY96" i="6"/>
  <c r="AA120" i="6"/>
  <c r="AW98" i="6"/>
  <c r="AW99" i="6" s="1"/>
  <c r="Y122" i="6"/>
  <c r="AB118" i="6"/>
  <c r="S127" i="6"/>
  <c r="AQ106" i="6"/>
  <c r="L73" i="6"/>
  <c r="AU102" i="6" l="1"/>
  <c r="BM81" i="6"/>
  <c r="BN81" i="6" s="1"/>
  <c r="BK85" i="6"/>
  <c r="BG87" i="6"/>
  <c r="BF88" i="6"/>
  <c r="BL82" i="6"/>
  <c r="BL83" i="6" s="1"/>
  <c r="BQ79" i="6"/>
  <c r="BH86" i="6"/>
  <c r="BI86" i="6" s="1"/>
  <c r="BJ86" i="6" s="1"/>
  <c r="BA92" i="6"/>
  <c r="BB92" i="6" s="1"/>
  <c r="BT76" i="6"/>
  <c r="BV71" i="6"/>
  <c r="BW71" i="6" s="1"/>
  <c r="BU73" i="6"/>
  <c r="AJ111" i="6"/>
  <c r="AJ112" i="6" s="1"/>
  <c r="AH114" i="6"/>
  <c r="V125" i="6"/>
  <c r="AS103" i="6"/>
  <c r="AT103" i="6" s="1"/>
  <c r="AU103" i="6" s="1"/>
  <c r="AM110" i="6"/>
  <c r="BQ80" i="6"/>
  <c r="Z122" i="6"/>
  <c r="BS77" i="6"/>
  <c r="BR78" i="6"/>
  <c r="W124" i="6"/>
  <c r="X124" i="6" s="1"/>
  <c r="AY97" i="6"/>
  <c r="T127" i="6"/>
  <c r="BC92" i="6"/>
  <c r="BD92" i="6" s="1"/>
  <c r="BE92" i="6" s="1"/>
  <c r="AC118" i="6"/>
  <c r="AD118" i="6" s="1"/>
  <c r="AE118" i="6" s="1"/>
  <c r="AP108" i="6"/>
  <c r="AI113" i="6"/>
  <c r="AF117" i="6"/>
  <c r="BA93" i="6"/>
  <c r="BA94" i="6" s="1"/>
  <c r="AG115" i="6"/>
  <c r="AB119" i="6"/>
  <c r="AN109" i="6"/>
  <c r="AQ107" i="6"/>
  <c r="AR106" i="6"/>
  <c r="Y123" i="6"/>
  <c r="AX98" i="6"/>
  <c r="AX99" i="6" s="1"/>
  <c r="S128" i="6"/>
  <c r="R129" i="6"/>
  <c r="Q130" i="6"/>
  <c r="U126" i="6"/>
  <c r="AA121" i="6"/>
  <c r="AV102" i="6"/>
  <c r="AZ95" i="6"/>
  <c r="AZ96" i="6" s="1"/>
  <c r="AW100" i="6"/>
  <c r="BO81" i="6" l="1"/>
  <c r="BP81" i="6" s="1"/>
  <c r="BH87" i="6"/>
  <c r="BI87" i="6" s="1"/>
  <c r="BK86" i="6"/>
  <c r="BG88" i="6"/>
  <c r="BH88" i="6" s="1"/>
  <c r="BI88" i="6" s="1"/>
  <c r="BF89" i="6"/>
  <c r="BL84" i="6"/>
  <c r="BJ87" i="6"/>
  <c r="BK87" i="6" s="1"/>
  <c r="BM82" i="6"/>
  <c r="BN82" i="6" s="1"/>
  <c r="BT77" i="6"/>
  <c r="BV72" i="6"/>
  <c r="BW72" i="6" s="1"/>
  <c r="AK111" i="6"/>
  <c r="AL111" i="6" s="1"/>
  <c r="BU74" i="6"/>
  <c r="AH115" i="6"/>
  <c r="V126" i="6"/>
  <c r="AS104" i="6"/>
  <c r="AS105" i="6" s="1"/>
  <c r="AV103" i="6"/>
  <c r="W125" i="6"/>
  <c r="AN110" i="6"/>
  <c r="S129" i="6"/>
  <c r="J74" i="6" a="1"/>
  <c r="J74" i="6" s="1"/>
  <c r="BS78" i="6"/>
  <c r="BR79" i="6"/>
  <c r="AQ108" i="6"/>
  <c r="U127" i="6"/>
  <c r="AF118" i="6"/>
  <c r="AC119" i="6"/>
  <c r="AD119" i="6" s="1"/>
  <c r="AE119" i="6" s="1"/>
  <c r="AJ113" i="6"/>
  <c r="BB93" i="6"/>
  <c r="BC93" i="6" s="1"/>
  <c r="BD93" i="6" s="1"/>
  <c r="BE93" i="6" s="1"/>
  <c r="AI114" i="6"/>
  <c r="AO109" i="6"/>
  <c r="AP109" i="6" s="1"/>
  <c r="AY98" i="6"/>
  <c r="AY99" i="6" s="1"/>
  <c r="AB120" i="6"/>
  <c r="AG116" i="6"/>
  <c r="Y124" i="6"/>
  <c r="AA122" i="6"/>
  <c r="AX100" i="6"/>
  <c r="R130" i="6"/>
  <c r="Q131" i="6"/>
  <c r="T128" i="6"/>
  <c r="AW101" i="6"/>
  <c r="AR107" i="6"/>
  <c r="BA95" i="6"/>
  <c r="AZ97" i="6"/>
  <c r="Z123" i="6"/>
  <c r="BJ88" i="6" l="1"/>
  <c r="BK88" i="6" s="1"/>
  <c r="BT78" i="6"/>
  <c r="BQ81" i="6"/>
  <c r="BM83" i="6"/>
  <c r="BL85" i="6"/>
  <c r="BO82" i="6"/>
  <c r="BP82" i="6" s="1"/>
  <c r="BG89" i="6"/>
  <c r="BH89" i="6" s="1"/>
  <c r="BI89" i="6" s="1"/>
  <c r="BF90" i="6"/>
  <c r="BV73" i="6"/>
  <c r="BW73" i="6" s="1"/>
  <c r="AT104" i="6"/>
  <c r="AU104" i="6" s="1"/>
  <c r="AV104" i="6" s="1"/>
  <c r="AK112" i="6"/>
  <c r="AL112" i="6" s="1"/>
  <c r="AI115" i="6"/>
  <c r="AM111" i="6"/>
  <c r="AN111" i="6" s="1"/>
  <c r="BV74" i="6"/>
  <c r="BW74" i="6" s="1"/>
  <c r="K74" i="6" s="1" a="1"/>
  <c r="K74" i="6" s="1"/>
  <c r="BU75" i="6"/>
  <c r="AS106" i="6"/>
  <c r="W126" i="6"/>
  <c r="V127" i="6"/>
  <c r="X125" i="6"/>
  <c r="Y125" i="6" s="1"/>
  <c r="AC120" i="6"/>
  <c r="AD120" i="6" s="1"/>
  <c r="AE120" i="6" s="1"/>
  <c r="BB94" i="6"/>
  <c r="BC94" i="6" s="1"/>
  <c r="BD94" i="6" s="1"/>
  <c r="BE94" i="6" s="1"/>
  <c r="S130" i="6"/>
  <c r="J75" i="6" a="1"/>
  <c r="J75" i="6" s="1"/>
  <c r="I75" i="6" s="1"/>
  <c r="J76" i="6" a="1"/>
  <c r="J76" i="6" s="1"/>
  <c r="I76" i="6" s="1"/>
  <c r="K76" i="6" a="1"/>
  <c r="K76" i="6" s="1"/>
  <c r="K75" i="6" a="1"/>
  <c r="K75" i="6" s="1"/>
  <c r="I74" i="6"/>
  <c r="BR80" i="6"/>
  <c r="BS79" i="6"/>
  <c r="AB121" i="6"/>
  <c r="AF119" i="6"/>
  <c r="AQ109" i="6"/>
  <c r="AZ98" i="6"/>
  <c r="AZ99" i="6" s="1"/>
  <c r="AA123" i="6"/>
  <c r="AJ114" i="6"/>
  <c r="AJ115" i="6" s="1"/>
  <c r="AO110" i="6"/>
  <c r="AP110" i="6" s="1"/>
  <c r="AS107" i="6"/>
  <c r="AR108" i="6"/>
  <c r="AH116" i="6"/>
  <c r="AI116" i="6" s="1"/>
  <c r="AG117" i="6"/>
  <c r="AY100" i="6"/>
  <c r="U128" i="6"/>
  <c r="T129" i="6"/>
  <c r="R131" i="6"/>
  <c r="Q132" i="6"/>
  <c r="Q133" i="6" s="1"/>
  <c r="Z124" i="6"/>
  <c r="AW102" i="6"/>
  <c r="AX101" i="6"/>
  <c r="BA96" i="6"/>
  <c r="L74" i="6"/>
  <c r="L76" i="6"/>
  <c r="L75" i="6"/>
  <c r="BT79" i="6" l="1"/>
  <c r="BJ89" i="6"/>
  <c r="BK89" i="6" s="1"/>
  <c r="BQ82" i="6"/>
  <c r="BL86" i="6"/>
  <c r="BL87" i="6"/>
  <c r="BN83" i="6"/>
  <c r="BO83" i="6" s="1"/>
  <c r="BF91" i="6"/>
  <c r="BG90" i="6"/>
  <c r="BM84" i="6"/>
  <c r="AT105" i="6"/>
  <c r="AT106" i="6" s="1"/>
  <c r="AT107" i="6" s="1"/>
  <c r="AM112" i="6"/>
  <c r="AK113" i="6"/>
  <c r="AL113" i="6" s="1"/>
  <c r="AC121" i="6"/>
  <c r="AD121" i="6" s="1"/>
  <c r="AE121" i="6" s="1"/>
  <c r="W127" i="6"/>
  <c r="BV75" i="6"/>
  <c r="BW75" i="6" s="1"/>
  <c r="BU76" i="6"/>
  <c r="X126" i="6"/>
  <c r="Y126" i="6" s="1"/>
  <c r="T130" i="6"/>
  <c r="AN112" i="6"/>
  <c r="AF120" i="6"/>
  <c r="BB95" i="6"/>
  <c r="BC95" i="6" s="1"/>
  <c r="BD95" i="6" s="1"/>
  <c r="BE95" i="6" s="1"/>
  <c r="S131" i="6"/>
  <c r="AB122" i="6"/>
  <c r="AB123" i="6" s="1"/>
  <c r="Z125" i="6"/>
  <c r="K77" i="6" a="1"/>
  <c r="K77" i="6" s="1"/>
  <c r="BS80" i="6"/>
  <c r="BT80" i="6" s="1"/>
  <c r="BR81" i="6"/>
  <c r="AR109" i="6"/>
  <c r="AQ110" i="6"/>
  <c r="AO111" i="6"/>
  <c r="AP111" i="6" s="1"/>
  <c r="AH117" i="6"/>
  <c r="AI117" i="6" s="1"/>
  <c r="AG118" i="6"/>
  <c r="AJ116" i="6"/>
  <c r="AS108" i="6"/>
  <c r="Q134" i="6"/>
  <c r="AX102" i="6"/>
  <c r="AY101" i="6"/>
  <c r="AA124" i="6"/>
  <c r="R132" i="6"/>
  <c r="R133" i="6" s="1"/>
  <c r="U129" i="6"/>
  <c r="V128" i="6"/>
  <c r="AW103" i="6"/>
  <c r="BA97" i="6"/>
  <c r="AZ100" i="6"/>
  <c r="BF93" i="6" l="1"/>
  <c r="AU105" i="6"/>
  <c r="AV105" i="6" s="1"/>
  <c r="BF92" i="6"/>
  <c r="BP83" i="6"/>
  <c r="BQ83" i="6" s="1"/>
  <c r="BM85" i="6"/>
  <c r="BM86" i="6" s="1"/>
  <c r="BM87" i="6" s="1"/>
  <c r="BN84" i="6"/>
  <c r="BO84" i="6" s="1"/>
  <c r="BG91" i="6"/>
  <c r="BH90" i="6"/>
  <c r="BI90" i="6" s="1"/>
  <c r="BJ90" i="6" s="1"/>
  <c r="BK90" i="6" s="1"/>
  <c r="BL88" i="6"/>
  <c r="BG92" i="6"/>
  <c r="BG93" i="6" s="1"/>
  <c r="BF94" i="6"/>
  <c r="AM113" i="6"/>
  <c r="AN113" i="6" s="1"/>
  <c r="AK114" i="6"/>
  <c r="AL114" i="6" s="1"/>
  <c r="U130" i="6"/>
  <c r="T131" i="6"/>
  <c r="BV76" i="6"/>
  <c r="BW76" i="6" s="1"/>
  <c r="X127" i="6"/>
  <c r="Y127" i="6" s="1"/>
  <c r="BU77" i="6"/>
  <c r="BU78" i="6" s="1"/>
  <c r="AF121" i="6"/>
  <c r="BB96" i="6"/>
  <c r="BC96" i="6" s="1"/>
  <c r="AT108" i="6"/>
  <c r="AC122" i="6"/>
  <c r="AD122" i="6" s="1"/>
  <c r="AE122" i="6" s="1"/>
  <c r="AA125" i="6"/>
  <c r="Z126" i="6"/>
  <c r="BS81" i="6"/>
  <c r="BT81" i="6" s="1"/>
  <c r="BR82" i="6"/>
  <c r="AS109" i="6"/>
  <c r="J78" i="6" a="1"/>
  <c r="J78" i="6" s="1"/>
  <c r="AR110" i="6"/>
  <c r="AB124" i="6"/>
  <c r="AO112" i="6"/>
  <c r="AP112" i="6" s="1"/>
  <c r="AQ111" i="6"/>
  <c r="AG119" i="6"/>
  <c r="AG120" i="6" s="1"/>
  <c r="AH118" i="6"/>
  <c r="AJ117" i="6"/>
  <c r="AY102" i="6"/>
  <c r="R134" i="6"/>
  <c r="Q135" i="6"/>
  <c r="AX103" i="6"/>
  <c r="AW104" i="6"/>
  <c r="BA98" i="6"/>
  <c r="W128" i="6"/>
  <c r="S132" i="6"/>
  <c r="AZ101" i="6"/>
  <c r="AU106" i="6"/>
  <c r="AU107" i="6" s="1"/>
  <c r="V129" i="6"/>
  <c r="BG94" i="6" l="1"/>
  <c r="AW105" i="6"/>
  <c r="BH91" i="6"/>
  <c r="BI91" i="6" s="1"/>
  <c r="BP84" i="6"/>
  <c r="BQ84" i="6" s="1"/>
  <c r="BN85" i="6"/>
  <c r="BO85" i="6" s="1"/>
  <c r="BL89" i="6"/>
  <c r="BM88" i="6"/>
  <c r="BF95" i="6"/>
  <c r="BG95" i="6" s="1"/>
  <c r="U131" i="6"/>
  <c r="AM114" i="6"/>
  <c r="AN114" i="6" s="1"/>
  <c r="AK115" i="6"/>
  <c r="AK116" i="6" s="1"/>
  <c r="BV77" i="6"/>
  <c r="BW77" i="6" s="1"/>
  <c r="J77" i="6" s="1" a="1"/>
  <c r="J77" i="6" s="1"/>
  <c r="I77" i="6" s="1"/>
  <c r="BU79" i="6"/>
  <c r="BB97" i="6"/>
  <c r="BC97" i="6" s="1"/>
  <c r="AF122" i="6"/>
  <c r="AU108" i="6"/>
  <c r="AA126" i="6"/>
  <c r="BD96" i="6"/>
  <c r="BE96" i="6" s="1"/>
  <c r="AB125" i="6"/>
  <c r="AC123" i="6"/>
  <c r="AC124" i="6" s="1"/>
  <c r="AT109" i="6"/>
  <c r="AS110" i="6"/>
  <c r="Z127" i="6"/>
  <c r="J79" i="6" a="1"/>
  <c r="J79" i="6" s="1"/>
  <c r="I79" i="6" s="1"/>
  <c r="AZ102" i="6"/>
  <c r="I78" i="6"/>
  <c r="BR83" i="6"/>
  <c r="BS82" i="6"/>
  <c r="BT82" i="6" s="1"/>
  <c r="AO113" i="6"/>
  <c r="AP113" i="6" s="1"/>
  <c r="AQ112" i="6"/>
  <c r="AR111" i="6"/>
  <c r="AG121" i="6"/>
  <c r="AH119" i="6"/>
  <c r="AI118" i="6"/>
  <c r="R135" i="6"/>
  <c r="Q136" i="6"/>
  <c r="AY103" i="6"/>
  <c r="S133" i="6"/>
  <c r="S134" i="6" s="1"/>
  <c r="AV106" i="6"/>
  <c r="AW106" i="6" s="1"/>
  <c r="BA99" i="6"/>
  <c r="V130" i="6"/>
  <c r="V131" i="6" s="1"/>
  <c r="X128" i="6"/>
  <c r="T132" i="6"/>
  <c r="AX104" i="6"/>
  <c r="W129" i="6"/>
  <c r="L77" i="6"/>
  <c r="BF96" i="6" l="1"/>
  <c r="BG96" i="6" s="1"/>
  <c r="BJ91" i="6"/>
  <c r="BK91" i="6" s="1"/>
  <c r="BL91" i="6" s="1"/>
  <c r="BH92" i="6"/>
  <c r="BH93" i="6" s="1"/>
  <c r="BL90" i="6"/>
  <c r="BM89" i="6"/>
  <c r="BI92" i="6"/>
  <c r="BI93" i="6" s="1"/>
  <c r="BN86" i="6"/>
  <c r="BP85" i="6"/>
  <c r="BQ85" i="6" s="1"/>
  <c r="AL115" i="6"/>
  <c r="AL116" i="6" s="1"/>
  <c r="AK117" i="6"/>
  <c r="AG122" i="6"/>
  <c r="BV78" i="6"/>
  <c r="BW78" i="6" s="1"/>
  <c r="K78" i="6" s="1" a="1"/>
  <c r="K78" i="6" s="1"/>
  <c r="BU80" i="6"/>
  <c r="BU81" i="6" s="1"/>
  <c r="BB98" i="6"/>
  <c r="BC98" i="6" s="1"/>
  <c r="AU109" i="6"/>
  <c r="AD123" i="6"/>
  <c r="AE123" i="6" s="1"/>
  <c r="AF123" i="6" s="1"/>
  <c r="AB126" i="6"/>
  <c r="AA127" i="6"/>
  <c r="AS111" i="6"/>
  <c r="BD97" i="6"/>
  <c r="BE97" i="6" s="1"/>
  <c r="BF97" i="6" s="1"/>
  <c r="AT110" i="6"/>
  <c r="AC125" i="6"/>
  <c r="AZ103" i="6"/>
  <c r="J80" i="6" a="1"/>
  <c r="J80" i="6" s="1"/>
  <c r="I80" i="6" s="1"/>
  <c r="AY104" i="6"/>
  <c r="BS83" i="6"/>
  <c r="BT83" i="6" s="1"/>
  <c r="BR84" i="6"/>
  <c r="AR112" i="6"/>
  <c r="AO114" i="6"/>
  <c r="AP114" i="6" s="1"/>
  <c r="AM115" i="6"/>
  <c r="AN115" i="6" s="1"/>
  <c r="AQ113" i="6"/>
  <c r="AI119" i="6"/>
  <c r="AJ118" i="6"/>
  <c r="AH120" i="6"/>
  <c r="AH121" i="6" s="1"/>
  <c r="S135" i="6"/>
  <c r="T133" i="6"/>
  <c r="T134" i="6" s="1"/>
  <c r="R136" i="6"/>
  <c r="Q137" i="6"/>
  <c r="Y128" i="6"/>
  <c r="U132" i="6"/>
  <c r="V132" i="6" s="1"/>
  <c r="AX105" i="6"/>
  <c r="AX106" i="6" s="1"/>
  <c r="X129" i="6"/>
  <c r="BA100" i="6"/>
  <c r="AV107" i="6"/>
  <c r="W130" i="6"/>
  <c r="W131" i="6" s="1"/>
  <c r="L78" i="6"/>
  <c r="BH94" i="6" l="1"/>
  <c r="BI94" i="6" s="1"/>
  <c r="BM90" i="6"/>
  <c r="BJ92" i="6"/>
  <c r="BJ93" i="6" s="1"/>
  <c r="BN87" i="6"/>
  <c r="BO86" i="6"/>
  <c r="BO87" i="6" s="1"/>
  <c r="BM91" i="6"/>
  <c r="BK92" i="6"/>
  <c r="BL92" i="6" s="1"/>
  <c r="BB99" i="6"/>
  <c r="BC99" i="6" s="1"/>
  <c r="BV79" i="6"/>
  <c r="BW79" i="6" s="1"/>
  <c r="K79" i="6" s="1" a="1"/>
  <c r="K79" i="6" s="1"/>
  <c r="BU82" i="6"/>
  <c r="AU110" i="6"/>
  <c r="AS112" i="6"/>
  <c r="AC126" i="6"/>
  <c r="AB127" i="6"/>
  <c r="AG123" i="6"/>
  <c r="AD124" i="6"/>
  <c r="AD125" i="6" s="1"/>
  <c r="AT111" i="6"/>
  <c r="BG97" i="6"/>
  <c r="AR113" i="6"/>
  <c r="BD98" i="6"/>
  <c r="BE98" i="6" s="1"/>
  <c r="BF98" i="6" s="1"/>
  <c r="AZ104" i="6"/>
  <c r="J81" i="6" a="1"/>
  <c r="J81" i="6" s="1"/>
  <c r="BR85" i="6"/>
  <c r="BS84" i="6"/>
  <c r="AO115" i="6"/>
  <c r="AP115" i="6" s="1"/>
  <c r="AJ119" i="6"/>
  <c r="S136" i="6"/>
  <c r="AM116" i="6"/>
  <c r="AN116" i="6" s="1"/>
  <c r="AL117" i="6"/>
  <c r="AQ114" i="6"/>
  <c r="X130" i="6"/>
  <c r="X131" i="6" s="1"/>
  <c r="AI120" i="6"/>
  <c r="AH122" i="6"/>
  <c r="AK118" i="6"/>
  <c r="U133" i="6"/>
  <c r="R137" i="6"/>
  <c r="Q138" i="6"/>
  <c r="T135" i="6"/>
  <c r="Y129" i="6"/>
  <c r="W132" i="6"/>
  <c r="Z128" i="6"/>
  <c r="AA128" i="6" s="1"/>
  <c r="BB100" i="6"/>
  <c r="BC100" i="6" s="1"/>
  <c r="BA101" i="6"/>
  <c r="BA102" i="6" s="1"/>
  <c r="AY105" i="6"/>
  <c r="AW107" i="6"/>
  <c r="AX107" i="6" s="1"/>
  <c r="AV108" i="6"/>
  <c r="L79" i="6"/>
  <c r="BH95" i="6" l="1"/>
  <c r="BH96" i="6" s="1"/>
  <c r="BJ94" i="6"/>
  <c r="BN88" i="6"/>
  <c r="BP86" i="6"/>
  <c r="BQ86" i="6" s="1"/>
  <c r="AU111" i="6"/>
  <c r="BM92" i="6"/>
  <c r="BK93" i="6"/>
  <c r="BL93" i="6" s="1"/>
  <c r="BV80" i="6"/>
  <c r="BV81" i="6" s="1"/>
  <c r="AS113" i="6"/>
  <c r="BU83" i="6"/>
  <c r="AC127" i="6"/>
  <c r="AD126" i="6"/>
  <c r="AB128" i="6"/>
  <c r="AR114" i="6"/>
  <c r="AT112" i="6"/>
  <c r="AU112" i="6" s="1"/>
  <c r="AE124" i="6"/>
  <c r="AF124" i="6" s="1"/>
  <c r="AG124" i="6" s="1"/>
  <c r="BD99" i="6"/>
  <c r="BE99" i="6" s="1"/>
  <c r="BF99" i="6" s="1"/>
  <c r="AJ120" i="6"/>
  <c r="BG98" i="6"/>
  <c r="J82" i="6" a="1"/>
  <c r="J82" i="6" s="1"/>
  <c r="I81" i="6"/>
  <c r="BT84" i="6"/>
  <c r="BS85" i="6"/>
  <c r="BR86" i="6"/>
  <c r="AQ115" i="6"/>
  <c r="X132" i="6"/>
  <c r="AO116" i="6"/>
  <c r="AP116" i="6" s="1"/>
  <c r="AM117" i="6"/>
  <c r="AN117" i="6" s="1"/>
  <c r="AI121" i="6"/>
  <c r="AI122" i="6" s="1"/>
  <c r="AL118" i="6"/>
  <c r="AH123" i="6"/>
  <c r="AK119" i="6"/>
  <c r="S137" i="6"/>
  <c r="R138" i="6"/>
  <c r="Q139" i="6"/>
  <c r="V133" i="6"/>
  <c r="T136" i="6"/>
  <c r="U134" i="6"/>
  <c r="U135" i="6" s="1"/>
  <c r="AY106" i="6"/>
  <c r="AY107" i="6" s="1"/>
  <c r="Z129" i="6"/>
  <c r="AA129" i="6" s="1"/>
  <c r="Y130" i="6"/>
  <c r="Y131" i="6" s="1"/>
  <c r="BA103" i="6"/>
  <c r="BA104" i="6" s="1"/>
  <c r="AZ105" i="6"/>
  <c r="BB101" i="6"/>
  <c r="BC101" i="6" s="1"/>
  <c r="AW108" i="6"/>
  <c r="AX108" i="6" s="1"/>
  <c r="AV109" i="6"/>
  <c r="BH97" i="6" l="1"/>
  <c r="BH98" i="6" s="1"/>
  <c r="BJ95" i="6"/>
  <c r="BJ96" i="6" s="1"/>
  <c r="BI95" i="6"/>
  <c r="BI96" i="6" s="1"/>
  <c r="BO88" i="6"/>
  <c r="BN89" i="6"/>
  <c r="BP87" i="6"/>
  <c r="BQ87" i="6" s="1"/>
  <c r="AD127" i="6"/>
  <c r="AT113" i="6"/>
  <c r="AS114" i="6"/>
  <c r="AT114" i="6" s="1"/>
  <c r="BU84" i="6"/>
  <c r="BV82" i="6"/>
  <c r="BK94" i="6"/>
  <c r="BM93" i="6"/>
  <c r="BW80" i="6"/>
  <c r="K80" i="6" s="1" a="1"/>
  <c r="K80" i="6" s="1"/>
  <c r="BV83" i="6"/>
  <c r="AC128" i="6"/>
  <c r="AR115" i="6"/>
  <c r="AS115" i="6" s="1"/>
  <c r="AB129" i="6"/>
  <c r="AE125" i="6"/>
  <c r="AF125" i="6" s="1"/>
  <c r="BD100" i="6"/>
  <c r="BE100" i="6" s="1"/>
  <c r="BF100" i="6" s="1"/>
  <c r="BG99" i="6"/>
  <c r="J83" i="6" a="1"/>
  <c r="J83" i="6" s="1"/>
  <c r="I82" i="6"/>
  <c r="BR87" i="6"/>
  <c r="BS86" i="6"/>
  <c r="BT85" i="6"/>
  <c r="AU113" i="6"/>
  <c r="AM118" i="6"/>
  <c r="AN118" i="6" s="1"/>
  <c r="AY108" i="6"/>
  <c r="AO117" i="6"/>
  <c r="AP117" i="6" s="1"/>
  <c r="AW109" i="6"/>
  <c r="AX109" i="6" s="1"/>
  <c r="S138" i="6"/>
  <c r="AL119" i="6"/>
  <c r="AJ121" i="6"/>
  <c r="AI123" i="6"/>
  <c r="AK120" i="6"/>
  <c r="AH124" i="6"/>
  <c r="V134" i="6"/>
  <c r="V135" i="6" s="1"/>
  <c r="W133" i="6"/>
  <c r="X133" i="6" s="1"/>
  <c r="U136" i="6"/>
  <c r="R139" i="6"/>
  <c r="Q140" i="6"/>
  <c r="T137" i="6"/>
  <c r="BB102" i="6"/>
  <c r="AQ116" i="6"/>
  <c r="BA105" i="6"/>
  <c r="AV110" i="6"/>
  <c r="AZ106" i="6"/>
  <c r="AZ107" i="6" s="1"/>
  <c r="Z130" i="6"/>
  <c r="Z131" i="6" s="1"/>
  <c r="Y132" i="6"/>
  <c r="L80" i="6"/>
  <c r="BI98" i="6" l="1"/>
  <c r="BH99" i="6"/>
  <c r="BI99" i="6" s="1"/>
  <c r="BJ99" i="6" s="1"/>
  <c r="BI97" i="6"/>
  <c r="BJ97" i="6" s="1"/>
  <c r="BJ98" i="6" s="1"/>
  <c r="AD128" i="6"/>
  <c r="BP88" i="6"/>
  <c r="BQ88" i="6" s="1"/>
  <c r="BO89" i="6"/>
  <c r="BN90" i="6"/>
  <c r="BN91" i="6" s="1"/>
  <c r="AC129" i="6"/>
  <c r="AD129" i="6" s="1"/>
  <c r="BU85" i="6"/>
  <c r="BV84" i="6"/>
  <c r="BW81" i="6"/>
  <c r="K81" i="6" s="1" a="1"/>
  <c r="K81" i="6" s="1"/>
  <c r="BK95" i="6"/>
  <c r="BL94" i="6"/>
  <c r="BM94" i="6" s="1"/>
  <c r="AR116" i="6"/>
  <c r="AS116" i="6" s="1"/>
  <c r="AG125" i="6"/>
  <c r="AH125" i="6" s="1"/>
  <c r="AE126" i="6"/>
  <c r="AE127" i="6" s="1"/>
  <c r="AE128" i="6" s="1"/>
  <c r="BD101" i="6"/>
  <c r="BE101" i="6" s="1"/>
  <c r="BF101" i="6" s="1"/>
  <c r="BG100" i="6"/>
  <c r="I83" i="6"/>
  <c r="AM119" i="6"/>
  <c r="AN119" i="6" s="1"/>
  <c r="K84" i="6" a="1"/>
  <c r="K84" i="6" s="1"/>
  <c r="J84" i="6" a="1"/>
  <c r="J84" i="6" s="1"/>
  <c r="I84" i="6" s="1"/>
  <c r="BT86" i="6"/>
  <c r="BS87" i="6"/>
  <c r="AK121" i="6"/>
  <c r="AY109" i="6"/>
  <c r="AO118" i="6"/>
  <c r="AP118" i="6" s="1"/>
  <c r="AA130" i="6"/>
  <c r="AA131" i="6" s="1"/>
  <c r="S139" i="6"/>
  <c r="AI124" i="6"/>
  <c r="AL120" i="6"/>
  <c r="BB103" i="6"/>
  <c r="BB104" i="6" s="1"/>
  <c r="BB105" i="6" s="1"/>
  <c r="AJ122" i="6"/>
  <c r="AJ123" i="6" s="1"/>
  <c r="T138" i="6"/>
  <c r="U137" i="6"/>
  <c r="W134" i="6"/>
  <c r="W135" i="6" s="1"/>
  <c r="V136" i="6"/>
  <c r="R140" i="6"/>
  <c r="Q141" i="6"/>
  <c r="Y133" i="6"/>
  <c r="AV111" i="6"/>
  <c r="AW110" i="6"/>
  <c r="AX110" i="6" s="1"/>
  <c r="BC102" i="6"/>
  <c r="Z132" i="6"/>
  <c r="AZ108" i="6"/>
  <c r="AT115" i="6"/>
  <c r="AU114" i="6"/>
  <c r="BA106" i="6"/>
  <c r="AQ117" i="6"/>
  <c r="L81" i="6"/>
  <c r="L84" i="6"/>
  <c r="BH100" i="6" l="1"/>
  <c r="BP89" i="6"/>
  <c r="BQ89" i="6" s="1"/>
  <c r="BR88" i="6"/>
  <c r="BS88" i="6" s="1"/>
  <c r="BN92" i="6"/>
  <c r="BO90" i="6"/>
  <c r="BN93" i="6"/>
  <c r="BN94" i="6" s="1"/>
  <c r="BV85" i="6"/>
  <c r="BU86" i="6"/>
  <c r="BW82" i="6"/>
  <c r="K82" i="6" s="1" a="1"/>
  <c r="K82" i="6" s="1"/>
  <c r="BL95" i="6"/>
  <c r="BM95" i="6" s="1"/>
  <c r="BK96" i="6"/>
  <c r="BW83" i="6"/>
  <c r="AF126" i="6"/>
  <c r="AF127" i="6" s="1"/>
  <c r="BD102" i="6"/>
  <c r="BE102" i="6" s="1"/>
  <c r="BF102" i="6" s="1"/>
  <c r="AE129" i="6"/>
  <c r="AL121" i="6"/>
  <c r="BG101" i="6"/>
  <c r="BI100" i="6"/>
  <c r="BJ100" i="6" s="1"/>
  <c r="AZ109" i="6"/>
  <c r="AY110" i="6"/>
  <c r="AI125" i="6"/>
  <c r="BT87" i="6"/>
  <c r="K85" i="6" a="1"/>
  <c r="K85" i="6" s="1"/>
  <c r="V137" i="6"/>
  <c r="AQ118" i="6"/>
  <c r="AO119" i="6"/>
  <c r="AP119" i="6" s="1"/>
  <c r="S140" i="6"/>
  <c r="AB130" i="6"/>
  <c r="AC130" i="6" s="1"/>
  <c r="AD130" i="6" s="1"/>
  <c r="BC103" i="6"/>
  <c r="BC104" i="6" s="1"/>
  <c r="BC105" i="6" s="1"/>
  <c r="AA132" i="6"/>
  <c r="AJ124" i="6"/>
  <c r="AV112" i="6"/>
  <c r="AV113" i="6" s="1"/>
  <c r="AM120" i="6"/>
  <c r="AK122" i="6"/>
  <c r="R141" i="6"/>
  <c r="Q142" i="6"/>
  <c r="X134" i="6"/>
  <c r="Y134" i="6" s="1"/>
  <c r="T139" i="6"/>
  <c r="U138" i="6"/>
  <c r="Z133" i="6"/>
  <c r="AW111" i="6"/>
  <c r="AX111" i="6" s="1"/>
  <c r="W136" i="6"/>
  <c r="BA107" i="6"/>
  <c r="AU115" i="6"/>
  <c r="AR117" i="6"/>
  <c r="AS117" i="6" s="1"/>
  <c r="AT116" i="6"/>
  <c r="BB106" i="6"/>
  <c r="L82" i="6"/>
  <c r="BR89" i="6" l="1"/>
  <c r="BP90" i="6"/>
  <c r="BQ90" i="6" s="1"/>
  <c r="BR90" i="6" s="1"/>
  <c r="BV86" i="6"/>
  <c r="BO91" i="6"/>
  <c r="BU87" i="6"/>
  <c r="BV87" i="6" s="1"/>
  <c r="BN95" i="6"/>
  <c r="BK97" i="6"/>
  <c r="BK98" i="6" s="1"/>
  <c r="BL96" i="6"/>
  <c r="BM96" i="6" s="1"/>
  <c r="K83" i="6" a="1"/>
  <c r="K83" i="6" s="1"/>
  <c r="BW84" i="6"/>
  <c r="AG126" i="6"/>
  <c r="AH126" i="6" s="1"/>
  <c r="AI126" i="6" s="1"/>
  <c r="AF128" i="6"/>
  <c r="AM121" i="6"/>
  <c r="BG102" i="6"/>
  <c r="AY111" i="6"/>
  <c r="AB131" i="6"/>
  <c r="AC131" i="6" s="1"/>
  <c r="AD131" i="6" s="1"/>
  <c r="BH101" i="6"/>
  <c r="AZ110" i="6"/>
  <c r="BD103" i="6"/>
  <c r="BE103" i="6" s="1"/>
  <c r="BF103" i="6" s="1"/>
  <c r="BT88" i="6"/>
  <c r="V138" i="6"/>
  <c r="AJ125" i="6"/>
  <c r="W137" i="6"/>
  <c r="AQ119" i="6"/>
  <c r="BS89" i="6"/>
  <c r="J86" i="6" a="1"/>
  <c r="J86" i="6" s="1"/>
  <c r="S141" i="6"/>
  <c r="T140" i="6"/>
  <c r="AA133" i="6"/>
  <c r="AE130" i="6"/>
  <c r="X135" i="6"/>
  <c r="Y135" i="6" s="1"/>
  <c r="AN120" i="6"/>
  <c r="AO120" i="6" s="1"/>
  <c r="AP120" i="6" s="1"/>
  <c r="AW112" i="6"/>
  <c r="AW113" i="6" s="1"/>
  <c r="AV114" i="6"/>
  <c r="AV115" i="6" s="1"/>
  <c r="AL122" i="6"/>
  <c r="AK123" i="6"/>
  <c r="R142" i="6"/>
  <c r="Q143" i="6"/>
  <c r="Z134" i="6"/>
  <c r="U139" i="6"/>
  <c r="AT117" i="6"/>
  <c r="BB107" i="6"/>
  <c r="AR118" i="6"/>
  <c r="AS118" i="6" s="1"/>
  <c r="BC106" i="6"/>
  <c r="AU116" i="6"/>
  <c r="BA108" i="6"/>
  <c r="L83" i="6"/>
  <c r="BU88" i="6" l="1"/>
  <c r="BP91" i="6"/>
  <c r="BQ91" i="6" s="1"/>
  <c r="BO92" i="6"/>
  <c r="BH102" i="6"/>
  <c r="BN96" i="6"/>
  <c r="AB132" i="6"/>
  <c r="AB133" i="6" s="1"/>
  <c r="BL97" i="6"/>
  <c r="BM97" i="6" s="1"/>
  <c r="BK99" i="6"/>
  <c r="BK100" i="6" s="1"/>
  <c r="BW85" i="6"/>
  <c r="J85" i="6" s="1" a="1"/>
  <c r="J85" i="6" s="1"/>
  <c r="AG127" i="6"/>
  <c r="AH127" i="6" s="1"/>
  <c r="AZ111" i="6"/>
  <c r="AF129" i="6"/>
  <c r="BG103" i="6"/>
  <c r="BH103" i="6" s="1"/>
  <c r="AE131" i="6"/>
  <c r="AJ126" i="6"/>
  <c r="BI101" i="6"/>
  <c r="U140" i="6"/>
  <c r="W138" i="6"/>
  <c r="BD104" i="6"/>
  <c r="BE104" i="6" s="1"/>
  <c r="BF104" i="6" s="1"/>
  <c r="AA134" i="6"/>
  <c r="X136" i="6"/>
  <c r="X137" i="6" s="1"/>
  <c r="BT89" i="6"/>
  <c r="BU89" i="6" s="1"/>
  <c r="AQ120" i="6"/>
  <c r="BV88" i="6"/>
  <c r="T141" i="6"/>
  <c r="BS90" i="6"/>
  <c r="J87" i="6" a="1"/>
  <c r="J87" i="6" s="1"/>
  <c r="S142" i="6"/>
  <c r="AX112" i="6"/>
  <c r="AY112" i="6" s="1"/>
  <c r="I86" i="6"/>
  <c r="AN121" i="6"/>
  <c r="AO121" i="6" s="1"/>
  <c r="AR119" i="6"/>
  <c r="AS119" i="6" s="1"/>
  <c r="Z135" i="6"/>
  <c r="AT118" i="6"/>
  <c r="V139" i="6"/>
  <c r="AL123" i="6"/>
  <c r="AK124" i="6"/>
  <c r="AM122" i="6"/>
  <c r="R143" i="6"/>
  <c r="Q144" i="6"/>
  <c r="AW114" i="6"/>
  <c r="BA109" i="6"/>
  <c r="BA110" i="6" s="1"/>
  <c r="BB108" i="6"/>
  <c r="AU117" i="6"/>
  <c r="BC107" i="6"/>
  <c r="AV116" i="6"/>
  <c r="L85" i="6"/>
  <c r="BP92" i="6" l="1"/>
  <c r="BQ92" i="6"/>
  <c r="BR92" i="6" s="1"/>
  <c r="BR93" i="6" s="1"/>
  <c r="BO93" i="6"/>
  <c r="BP93" i="6" s="1"/>
  <c r="BR91" i="6"/>
  <c r="BO94" i="6"/>
  <c r="BO95" i="6" s="1"/>
  <c r="BQ93" i="6"/>
  <c r="AC132" i="6"/>
  <c r="AD132" i="6" s="1"/>
  <c r="BN97" i="6"/>
  <c r="BG104" i="6"/>
  <c r="BH104" i="6" s="1"/>
  <c r="AI127" i="6"/>
  <c r="AJ127" i="6" s="1"/>
  <c r="AG128" i="6"/>
  <c r="AH128" i="6" s="1"/>
  <c r="BL98" i="6"/>
  <c r="I85" i="6"/>
  <c r="BW86" i="6"/>
  <c r="K86" i="6" s="1" a="1"/>
  <c r="K86" i="6" s="1"/>
  <c r="BA111" i="6"/>
  <c r="U141" i="6"/>
  <c r="AF130" i="6"/>
  <c r="T142" i="6"/>
  <c r="W139" i="6"/>
  <c r="X138" i="6"/>
  <c r="Y136" i="6"/>
  <c r="Z136" i="6" s="1"/>
  <c r="BT90" i="6"/>
  <c r="BU90" i="6" s="1"/>
  <c r="BJ101" i="6"/>
  <c r="BK101" i="6" s="1"/>
  <c r="BI102" i="6"/>
  <c r="AX113" i="6"/>
  <c r="AY113" i="6" s="1"/>
  <c r="BD105" i="6"/>
  <c r="BE105" i="6" s="1"/>
  <c r="BF105" i="6" s="1"/>
  <c r="AB134" i="6"/>
  <c r="AZ112" i="6"/>
  <c r="AA135" i="6"/>
  <c r="BV89" i="6"/>
  <c r="S143" i="6"/>
  <c r="I87" i="6"/>
  <c r="BS91" i="6"/>
  <c r="AU118" i="6"/>
  <c r="V140" i="6"/>
  <c r="AP121" i="6"/>
  <c r="AQ121" i="6" s="1"/>
  <c r="AT119" i="6"/>
  <c r="AR120" i="6"/>
  <c r="AS120" i="6" s="1"/>
  <c r="J88" i="6" a="1"/>
  <c r="J88" i="6" s="1"/>
  <c r="I88" i="6" s="1"/>
  <c r="AW115" i="6"/>
  <c r="AW116" i="6" s="1"/>
  <c r="AL124" i="6"/>
  <c r="AN122" i="6"/>
  <c r="AM123" i="6"/>
  <c r="AK125" i="6"/>
  <c r="R144" i="6"/>
  <c r="Q145" i="6"/>
  <c r="BB109" i="6"/>
  <c r="BB110" i="6" s="1"/>
  <c r="AV117" i="6"/>
  <c r="BC108" i="6"/>
  <c r="L86" i="6"/>
  <c r="AG129" i="6" l="1"/>
  <c r="AH129" i="6" s="1"/>
  <c r="AC133" i="6"/>
  <c r="AD133" i="6" s="1"/>
  <c r="BO96" i="6"/>
  <c r="BO97" i="6" s="1"/>
  <c r="AE132" i="6"/>
  <c r="BP94" i="6"/>
  <c r="BG105" i="6"/>
  <c r="BH105" i="6" s="1"/>
  <c r="AI128" i="6"/>
  <c r="AJ128" i="6" s="1"/>
  <c r="BM98" i="6"/>
  <c r="BN98" i="6" s="1"/>
  <c r="BL99" i="6"/>
  <c r="W140" i="6"/>
  <c r="Y137" i="6"/>
  <c r="Z137" i="6" s="1"/>
  <c r="BW87" i="6"/>
  <c r="K87" i="6" s="1" a="1"/>
  <c r="K87" i="6" s="1"/>
  <c r="U142" i="6"/>
  <c r="AG130" i="6"/>
  <c r="AH130" i="6" s="1"/>
  <c r="BA112" i="6"/>
  <c r="AF131" i="6"/>
  <c r="T143" i="6"/>
  <c r="AB135" i="6"/>
  <c r="X139" i="6"/>
  <c r="AA136" i="6"/>
  <c r="BD106" i="6"/>
  <c r="BE106" i="6" s="1"/>
  <c r="BF106" i="6" s="1"/>
  <c r="BV90" i="6"/>
  <c r="AZ113" i="6"/>
  <c r="BA113" i="6" s="1"/>
  <c r="BJ102" i="6"/>
  <c r="BI103" i="6"/>
  <c r="BI104" i="6" s="1"/>
  <c r="AX114" i="6"/>
  <c r="AY114" i="6" s="1"/>
  <c r="AU119" i="6"/>
  <c r="AT120" i="6"/>
  <c r="S144" i="6"/>
  <c r="BS92" i="6"/>
  <c r="BS93" i="6" s="1"/>
  <c r="BT91" i="6"/>
  <c r="BU91" i="6" s="1"/>
  <c r="V141" i="6"/>
  <c r="AR121" i="6"/>
  <c r="AS121" i="6" s="1"/>
  <c r="AW117" i="6"/>
  <c r="AN123" i="6"/>
  <c r="AL125" i="6"/>
  <c r="AM124" i="6"/>
  <c r="AK126" i="6"/>
  <c r="AK127" i="6" s="1"/>
  <c r="AO122" i="6"/>
  <c r="R145" i="6"/>
  <c r="Q146" i="6"/>
  <c r="K89" i="6" a="1"/>
  <c r="K89" i="6" s="1"/>
  <c r="J89" i="6" a="1"/>
  <c r="J89" i="6" s="1"/>
  <c r="AV118" i="6"/>
  <c r="BC109" i="6"/>
  <c r="BB111" i="6"/>
  <c r="BB112" i="6" s="1"/>
  <c r="L87" i="6"/>
  <c r="L89" i="6"/>
  <c r="W141" i="6" l="1"/>
  <c r="AC134" i="6"/>
  <c r="AD134" i="6" s="1"/>
  <c r="X140" i="6"/>
  <c r="BP95" i="6"/>
  <c r="BQ94" i="6"/>
  <c r="BR94" i="6" s="1"/>
  <c r="BS94" i="6" s="1"/>
  <c r="AE133" i="6"/>
  <c r="BP96" i="6"/>
  <c r="AI129" i="6"/>
  <c r="U143" i="6"/>
  <c r="BG106" i="6"/>
  <c r="BH106" i="6" s="1"/>
  <c r="BM99" i="6"/>
  <c r="BN99" i="6" s="1"/>
  <c r="BL100" i="6"/>
  <c r="AG131" i="6"/>
  <c r="AH131" i="6" s="1"/>
  <c r="BO98" i="6"/>
  <c r="Y138" i="6"/>
  <c r="Z138" i="6" s="1"/>
  <c r="BW88" i="6"/>
  <c r="K88" i="6" s="1" a="1"/>
  <c r="K88" i="6" s="1"/>
  <c r="AB136" i="6"/>
  <c r="AF132" i="6"/>
  <c r="T144" i="6"/>
  <c r="AA137" i="6"/>
  <c r="BD107" i="6"/>
  <c r="AU120" i="6"/>
  <c r="AT121" i="6"/>
  <c r="AX115" i="6"/>
  <c r="AY115" i="6" s="1"/>
  <c r="BJ103" i="6"/>
  <c r="AZ114" i="6"/>
  <c r="BA114" i="6" s="1"/>
  <c r="BI105" i="6"/>
  <c r="BK102" i="6"/>
  <c r="BV91" i="6"/>
  <c r="BT92" i="6"/>
  <c r="X141" i="6"/>
  <c r="V142" i="6"/>
  <c r="W142" i="6" s="1"/>
  <c r="AW118" i="6"/>
  <c r="AI130" i="6"/>
  <c r="AL126" i="6"/>
  <c r="AL127" i="6" s="1"/>
  <c r="AK128" i="6"/>
  <c r="AO123" i="6"/>
  <c r="AP122" i="6"/>
  <c r="AJ129" i="6"/>
  <c r="AM125" i="6"/>
  <c r="AN124" i="6"/>
  <c r="AO124" i="6" s="1"/>
  <c r="AV119" i="6"/>
  <c r="R146" i="6"/>
  <c r="Q147" i="6"/>
  <c r="S145" i="6"/>
  <c r="BB113" i="6"/>
  <c r="BC110" i="6"/>
  <c r="J90" i="6" a="1"/>
  <c r="J90" i="6" s="1"/>
  <c r="I89" i="6"/>
  <c r="L88" i="6"/>
  <c r="AE134" i="6" l="1"/>
  <c r="AC135" i="6"/>
  <c r="AD135" i="6" s="1"/>
  <c r="AE135" i="6" s="1"/>
  <c r="BQ95" i="6"/>
  <c r="BR95" i="6" s="1"/>
  <c r="U144" i="6"/>
  <c r="BQ96" i="6"/>
  <c r="BP97" i="6"/>
  <c r="BQ97" i="6" s="1"/>
  <c r="Y139" i="6"/>
  <c r="AB137" i="6"/>
  <c r="BO99" i="6"/>
  <c r="BM100" i="6"/>
  <c r="BL101" i="6"/>
  <c r="BW89" i="6"/>
  <c r="BW90" i="6" s="1"/>
  <c r="K90" i="6" s="1" a="1"/>
  <c r="K90" i="6" s="1"/>
  <c r="T145" i="6"/>
  <c r="AF133" i="6"/>
  <c r="AG132" i="6"/>
  <c r="AH132" i="6" s="1"/>
  <c r="AA138" i="6"/>
  <c r="AX116" i="6"/>
  <c r="AY116" i="6" s="1"/>
  <c r="BB114" i="6"/>
  <c r="AZ115" i="6"/>
  <c r="BA115" i="6" s="1"/>
  <c r="AU121" i="6"/>
  <c r="BE107" i="6"/>
  <c r="BF107" i="6" s="1"/>
  <c r="BG107" i="6" s="1"/>
  <c r="BD108" i="6"/>
  <c r="BK103" i="6"/>
  <c r="BI106" i="6"/>
  <c r="BJ104" i="6"/>
  <c r="BJ105" i="6" s="1"/>
  <c r="AK129" i="6"/>
  <c r="X142" i="6"/>
  <c r="BT93" i="6"/>
  <c r="BU92" i="6"/>
  <c r="BV92" i="6" s="1"/>
  <c r="BR96" i="6"/>
  <c r="BS95" i="6"/>
  <c r="V143" i="6"/>
  <c r="W143" i="6" s="1"/>
  <c r="AL128" i="6"/>
  <c r="AW119" i="6"/>
  <c r="AV120" i="6"/>
  <c r="J91" i="6" a="1"/>
  <c r="J91" i="6" s="1"/>
  <c r="AC136" i="6"/>
  <c r="AD136" i="6" s="1"/>
  <c r="AE136" i="6" s="1"/>
  <c r="AI131" i="6"/>
  <c r="AN125" i="6"/>
  <c r="AJ130" i="6"/>
  <c r="AP123" i="6"/>
  <c r="AP124" i="6" s="1"/>
  <c r="AM126" i="6"/>
  <c r="AQ122" i="6"/>
  <c r="AR122" i="6" s="1"/>
  <c r="Z139" i="6"/>
  <c r="Y140" i="6"/>
  <c r="R147" i="6"/>
  <c r="Q148" i="6"/>
  <c r="S146" i="6"/>
  <c r="BC111" i="6"/>
  <c r="I90" i="6"/>
  <c r="L90" i="6"/>
  <c r="U145" i="6" l="1"/>
  <c r="BP98" i="6"/>
  <c r="BQ98" i="6" s="1"/>
  <c r="BW91" i="6"/>
  <c r="K91" i="6" s="1" a="1"/>
  <c r="K91" i="6" s="1"/>
  <c r="AV121" i="6"/>
  <c r="AB138" i="6"/>
  <c r="BM101" i="6"/>
  <c r="BL102" i="6"/>
  <c r="BL103" i="6" s="1"/>
  <c r="BN100" i="6"/>
  <c r="AA139" i="6"/>
  <c r="AB139" i="6" s="1"/>
  <c r="AZ116" i="6"/>
  <c r="BA116" i="6" s="1"/>
  <c r="AG133" i="6"/>
  <c r="AH133" i="6" s="1"/>
  <c r="AF134" i="6"/>
  <c r="V144" i="6"/>
  <c r="V145" i="6" s="1"/>
  <c r="AX117" i="6"/>
  <c r="AY117" i="6" s="1"/>
  <c r="BE108" i="6"/>
  <c r="BF108" i="6" s="1"/>
  <c r="BG108" i="6" s="1"/>
  <c r="BD109" i="6"/>
  <c r="AL129" i="6"/>
  <c r="BH107" i="6"/>
  <c r="BJ106" i="6"/>
  <c r="BK104" i="6"/>
  <c r="BK105" i="6" s="1"/>
  <c r="AK130" i="6"/>
  <c r="BW92" i="6"/>
  <c r="J92" i="6" s="1" a="1"/>
  <c r="J92" i="6" s="1"/>
  <c r="I92" i="6" s="1"/>
  <c r="BU93" i="6"/>
  <c r="BV93" i="6" s="1"/>
  <c r="X143" i="6"/>
  <c r="BS96" i="6"/>
  <c r="BT94" i="6"/>
  <c r="BT95" i="6" s="1"/>
  <c r="BR97" i="6"/>
  <c r="AC137" i="6"/>
  <c r="AD137" i="6" s="1"/>
  <c r="AE137" i="6" s="1"/>
  <c r="S147" i="6"/>
  <c r="AW120" i="6"/>
  <c r="AJ131" i="6"/>
  <c r="BB115" i="6"/>
  <c r="I91" i="6"/>
  <c r="AI132" i="6"/>
  <c r="AS122" i="6"/>
  <c r="AQ123" i="6"/>
  <c r="AM127" i="6"/>
  <c r="AO125" i="6"/>
  <c r="AN126" i="6"/>
  <c r="Z140" i="6"/>
  <c r="Y141" i="6"/>
  <c r="R148" i="6"/>
  <c r="Q149" i="6"/>
  <c r="BC112" i="6"/>
  <c r="BC113" i="6" s="1"/>
  <c r="T146" i="6"/>
  <c r="U146" i="6" s="1"/>
  <c r="L91" i="6"/>
  <c r="BP99" i="6" l="1"/>
  <c r="BQ99" i="6" s="1"/>
  <c r="AA140" i="6"/>
  <c r="BM102" i="6"/>
  <c r="BM103" i="6" s="1"/>
  <c r="BN101" i="6"/>
  <c r="BO100" i="6"/>
  <c r="BP100" i="6" s="1"/>
  <c r="BQ100" i="6" s="1"/>
  <c r="AX118" i="6"/>
  <c r="AY118" i="6" s="1"/>
  <c r="AZ117" i="6"/>
  <c r="BA117" i="6" s="1"/>
  <c r="BB116" i="6"/>
  <c r="AG134" i="6"/>
  <c r="AH134" i="6" s="1"/>
  <c r="AF135" i="6"/>
  <c r="W144" i="6"/>
  <c r="W145" i="6" s="1"/>
  <c r="AL130" i="6"/>
  <c r="BH108" i="6"/>
  <c r="BI107" i="6"/>
  <c r="BE109" i="6"/>
  <c r="BF109" i="6" s="1"/>
  <c r="BG109" i="6" s="1"/>
  <c r="BD110" i="6"/>
  <c r="BK106" i="6"/>
  <c r="AB140" i="6"/>
  <c r="AK131" i="6"/>
  <c r="BL104" i="6"/>
  <c r="K92" i="6" a="1"/>
  <c r="K92" i="6" s="1"/>
  <c r="AC138" i="6"/>
  <c r="AC139" i="6" s="1"/>
  <c r="BW93" i="6"/>
  <c r="K93" i="6" s="1" a="1"/>
  <c r="K93" i="6" s="1"/>
  <c r="BU94" i="6"/>
  <c r="BV94" i="6" s="1"/>
  <c r="S148" i="6"/>
  <c r="AJ132" i="6"/>
  <c r="BT96" i="6"/>
  <c r="BS97" i="6"/>
  <c r="BR98" i="6"/>
  <c r="BR99" i="6" s="1"/>
  <c r="AW121" i="6"/>
  <c r="J93" i="6" a="1"/>
  <c r="J93" i="6" s="1"/>
  <c r="V146" i="6"/>
  <c r="AI133" i="6"/>
  <c r="BC114" i="6"/>
  <c r="BC115" i="6" s="1"/>
  <c r="AP125" i="6"/>
  <c r="AO126" i="6"/>
  <c r="AT122" i="6"/>
  <c r="T147" i="6"/>
  <c r="U147" i="6" s="1"/>
  <c r="AN127" i="6"/>
  <c r="AM128" i="6"/>
  <c r="AR123" i="6"/>
  <c r="AQ124" i="6"/>
  <c r="Z141" i="6"/>
  <c r="Y142" i="6"/>
  <c r="R149" i="6"/>
  <c r="Q150" i="6"/>
  <c r="L92" i="6"/>
  <c r="L93" i="6"/>
  <c r="AA141" i="6" l="1"/>
  <c r="AZ118" i="6"/>
  <c r="BA118" i="6" s="1"/>
  <c r="BM104" i="6"/>
  <c r="BO101" i="6"/>
  <c r="BN102" i="6"/>
  <c r="AX119" i="6"/>
  <c r="AY119" i="6" s="1"/>
  <c r="AZ119" i="6" s="1"/>
  <c r="BB117" i="6"/>
  <c r="BH109" i="6"/>
  <c r="AG135" i="6"/>
  <c r="AH135" i="6" s="1"/>
  <c r="AF136" i="6"/>
  <c r="BI108" i="6"/>
  <c r="X144" i="6"/>
  <c r="X145" i="6" s="1"/>
  <c r="AL131" i="6"/>
  <c r="AK132" i="6"/>
  <c r="BU95" i="6"/>
  <c r="BU96" i="6" s="1"/>
  <c r="AB141" i="6"/>
  <c r="AJ133" i="6"/>
  <c r="BE110" i="6"/>
  <c r="BD111" i="6"/>
  <c r="BD112" i="6" s="1"/>
  <c r="BW94" i="6"/>
  <c r="AC140" i="6"/>
  <c r="BJ107" i="6"/>
  <c r="BL105" i="6"/>
  <c r="AD138" i="6"/>
  <c r="AE138" i="6" s="1"/>
  <c r="W146" i="6"/>
  <c r="S149" i="6"/>
  <c r="K94" i="6" a="1"/>
  <c r="K94" i="6" s="1"/>
  <c r="J94" i="6" a="1"/>
  <c r="J94" i="6" s="1"/>
  <c r="I94" i="6" s="1"/>
  <c r="BT97" i="6"/>
  <c r="T148" i="6"/>
  <c r="U148" i="6" s="1"/>
  <c r="BS98" i="6"/>
  <c r="BS99" i="6" s="1"/>
  <c r="BR100" i="6"/>
  <c r="V147" i="6"/>
  <c r="I93" i="6"/>
  <c r="AO127" i="6"/>
  <c r="AS123" i="6"/>
  <c r="AM129" i="6"/>
  <c r="AM130" i="6" s="1"/>
  <c r="AN128" i="6"/>
  <c r="AP126" i="6"/>
  <c r="AR124" i="6"/>
  <c r="AU122" i="6"/>
  <c r="AV122" i="6" s="1"/>
  <c r="AQ125" i="6"/>
  <c r="AI134" i="6"/>
  <c r="R150" i="6"/>
  <c r="Q151" i="6"/>
  <c r="Z142" i="6"/>
  <c r="AA142" i="6" s="1"/>
  <c r="Y143" i="6"/>
  <c r="BC116" i="6"/>
  <c r="L94" i="6"/>
  <c r="BI109" i="6" l="1"/>
  <c r="AX120" i="6"/>
  <c r="BN103" i="6"/>
  <c r="BO102" i="6"/>
  <c r="BP101" i="6"/>
  <c r="BQ101" i="6" s="1"/>
  <c r="BR101" i="6" s="1"/>
  <c r="BB118" i="6"/>
  <c r="AG136" i="6"/>
  <c r="AH136" i="6" s="1"/>
  <c r="AF137" i="6"/>
  <c r="BJ108" i="6"/>
  <c r="BJ109" i="6" s="1"/>
  <c r="AL132" i="6"/>
  <c r="W147" i="6"/>
  <c r="AK133" i="6"/>
  <c r="AD139" i="6"/>
  <c r="AE139" i="6" s="1"/>
  <c r="BV95" i="6"/>
  <c r="BW95" i="6" s="1"/>
  <c r="AC141" i="6"/>
  <c r="AB142" i="6"/>
  <c r="BA119" i="6"/>
  <c r="BD113" i="6"/>
  <c r="BD114" i="6" s="1"/>
  <c r="BK107" i="6"/>
  <c r="BE111" i="6"/>
  <c r="BF110" i="6"/>
  <c r="BL106" i="6"/>
  <c r="BM105" i="6"/>
  <c r="X146" i="6"/>
  <c r="S150" i="6"/>
  <c r="AY120" i="6"/>
  <c r="AZ120" i="6" s="1"/>
  <c r="BU97" i="6"/>
  <c r="T149" i="6"/>
  <c r="U149" i="6" s="1"/>
  <c r="BT98" i="6"/>
  <c r="BT99" i="6" s="1"/>
  <c r="AO128" i="6"/>
  <c r="V148" i="6"/>
  <c r="BS100" i="6"/>
  <c r="AP127" i="6"/>
  <c r="AX121" i="6"/>
  <c r="AS124" i="6"/>
  <c r="AR125" i="6"/>
  <c r="AW122" i="6"/>
  <c r="AT123" i="6"/>
  <c r="AI135" i="6"/>
  <c r="AJ134" i="6"/>
  <c r="AM131" i="6"/>
  <c r="AN129" i="6"/>
  <c r="AN130" i="6" s="1"/>
  <c r="AQ126" i="6"/>
  <c r="R151" i="6"/>
  <c r="Q152" i="6"/>
  <c r="Z143" i="6"/>
  <c r="AA143" i="6" s="1"/>
  <c r="Y144" i="6"/>
  <c r="BC117" i="6"/>
  <c r="BC118" i="6" l="1"/>
  <c r="BP102" i="6"/>
  <c r="BQ102" i="6" s="1"/>
  <c r="BR102" i="6" s="1"/>
  <c r="BK108" i="6"/>
  <c r="BK109" i="6" s="1"/>
  <c r="BB119" i="6"/>
  <c r="AB143" i="6"/>
  <c r="BO103" i="6"/>
  <c r="BN104" i="6"/>
  <c r="BN105" i="6" s="1"/>
  <c r="AD140" i="6"/>
  <c r="AE140" i="6" s="1"/>
  <c r="BV96" i="6"/>
  <c r="BV97" i="6" s="1"/>
  <c r="X147" i="6"/>
  <c r="AG137" i="6"/>
  <c r="AH137" i="6" s="1"/>
  <c r="BA120" i="6"/>
  <c r="AF138" i="6"/>
  <c r="AL133" i="6"/>
  <c r="W148" i="6"/>
  <c r="AK134" i="6"/>
  <c r="S151" i="6"/>
  <c r="AC142" i="6"/>
  <c r="BF111" i="6"/>
  <c r="BC119" i="6"/>
  <c r="BE112" i="6"/>
  <c r="BL107" i="6"/>
  <c r="BG110" i="6"/>
  <c r="BM106" i="6"/>
  <c r="AQ127" i="6"/>
  <c r="AY121" i="6"/>
  <c r="AZ121" i="6" s="1"/>
  <c r="BA121" i="6" s="1"/>
  <c r="AP128" i="6"/>
  <c r="T150" i="6"/>
  <c r="AS125" i="6"/>
  <c r="BU98" i="6"/>
  <c r="BU99" i="6" s="1"/>
  <c r="BT100" i="6"/>
  <c r="BD115" i="6"/>
  <c r="J95" i="6" a="1"/>
  <c r="J95" i="6" s="1"/>
  <c r="K95" i="6" a="1"/>
  <c r="K95" i="6" s="1"/>
  <c r="V149" i="6"/>
  <c r="BS101" i="6"/>
  <c r="AX122" i="6"/>
  <c r="AO129" i="6"/>
  <c r="AO130" i="6" s="1"/>
  <c r="AM132" i="6"/>
  <c r="AN131" i="6"/>
  <c r="AI136" i="6"/>
  <c r="AJ135" i="6"/>
  <c r="AR126" i="6"/>
  <c r="AU123" i="6"/>
  <c r="AV123" i="6" s="1"/>
  <c r="AW123" i="6" s="1"/>
  <c r="AT124" i="6"/>
  <c r="Z144" i="6"/>
  <c r="AA144" i="6" s="1"/>
  <c r="AB144" i="6" s="1"/>
  <c r="Y145" i="6"/>
  <c r="R152" i="6"/>
  <c r="Q153" i="6"/>
  <c r="L95" i="6"/>
  <c r="W149" i="6" l="1"/>
  <c r="BB120" i="6"/>
  <c r="BC120" i="6" s="1"/>
  <c r="BL108" i="6"/>
  <c r="BL109" i="6" s="1"/>
  <c r="AD141" i="6"/>
  <c r="AE141" i="6" s="1"/>
  <c r="AC143" i="6"/>
  <c r="AC144" i="6" s="1"/>
  <c r="BO104" i="6"/>
  <c r="BP103" i="6"/>
  <c r="BQ103" i="6" s="1"/>
  <c r="BR103" i="6" s="1"/>
  <c r="BW96" i="6"/>
  <c r="K96" i="6" s="1" a="1"/>
  <c r="K96" i="6" s="1"/>
  <c r="X148" i="6"/>
  <c r="X149" i="6" s="1"/>
  <c r="AG138" i="6"/>
  <c r="AH138" i="6" s="1"/>
  <c r="AM133" i="6"/>
  <c r="AL134" i="6"/>
  <c r="AK135" i="6"/>
  <c r="AF139" i="6"/>
  <c r="S152" i="6"/>
  <c r="T151" i="6"/>
  <c r="BF112" i="6"/>
  <c r="BG111" i="6"/>
  <c r="BE113" i="6"/>
  <c r="AQ128" i="6"/>
  <c r="BH110" i="6"/>
  <c r="AY122" i="6"/>
  <c r="AZ122" i="6" s="1"/>
  <c r="BM107" i="6"/>
  <c r="BN106" i="6"/>
  <c r="U150" i="6"/>
  <c r="V150" i="6" s="1"/>
  <c r="W150" i="6" s="1"/>
  <c r="J96" i="6" a="1"/>
  <c r="J96" i="6" s="1"/>
  <c r="I96" i="6" s="1"/>
  <c r="BT101" i="6"/>
  <c r="AS126" i="6"/>
  <c r="BU100" i="6"/>
  <c r="BV98" i="6"/>
  <c r="BV99" i="6" s="1"/>
  <c r="I95" i="6"/>
  <c r="BD116" i="6"/>
  <c r="AN132" i="6"/>
  <c r="BS102" i="6"/>
  <c r="AP129" i="6"/>
  <c r="AO131" i="6"/>
  <c r="AI137" i="6"/>
  <c r="AU124" i="6"/>
  <c r="AV124" i="6" s="1"/>
  <c r="AR127" i="6"/>
  <c r="AT125" i="6"/>
  <c r="AX123" i="6"/>
  <c r="AJ136" i="6"/>
  <c r="Z145" i="6"/>
  <c r="AA145" i="6" s="1"/>
  <c r="AB145" i="6" s="1"/>
  <c r="Y146" i="6"/>
  <c r="R153" i="6"/>
  <c r="Q154" i="6"/>
  <c r="L96" i="6"/>
  <c r="BB121" i="6" l="1"/>
  <c r="BM108" i="6"/>
  <c r="AD142" i="6"/>
  <c r="AD143" i="6" s="1"/>
  <c r="BW97" i="6"/>
  <c r="BW98" i="6" s="1"/>
  <c r="K98" i="6" s="1" a="1"/>
  <c r="K98" i="6" s="1"/>
  <c r="AC145" i="6"/>
  <c r="BP104" i="6"/>
  <c r="BQ104" i="6" s="1"/>
  <c r="BR104" i="6" s="1"/>
  <c r="BO105" i="6"/>
  <c r="BO106" i="6" s="1"/>
  <c r="AM134" i="6"/>
  <c r="AG139" i="6"/>
  <c r="AH139" i="6" s="1"/>
  <c r="AN133" i="6"/>
  <c r="AL135" i="6"/>
  <c r="BC121" i="6"/>
  <c r="BG112" i="6"/>
  <c r="AF140" i="6"/>
  <c r="AF141" i="6" s="1"/>
  <c r="BF113" i="6"/>
  <c r="T152" i="6"/>
  <c r="AR128" i="6"/>
  <c r="AQ129" i="6"/>
  <c r="BE114" i="6"/>
  <c r="BF114" i="6" s="1"/>
  <c r="AY123" i="6"/>
  <c r="AZ123" i="6" s="1"/>
  <c r="BN107" i="6"/>
  <c r="BN108" i="6" s="1"/>
  <c r="X150" i="6"/>
  <c r="BA122" i="6"/>
  <c r="BB122" i="6" s="1"/>
  <c r="BI110" i="6"/>
  <c r="BJ110" i="6" s="1"/>
  <c r="U151" i="6"/>
  <c r="V151" i="6" s="1"/>
  <c r="W151" i="6" s="1"/>
  <c r="BH111" i="6"/>
  <c r="BE115" i="6"/>
  <c r="BF115" i="6" s="1"/>
  <c r="BM109" i="6"/>
  <c r="BU101" i="6"/>
  <c r="BT102" i="6"/>
  <c r="K97" i="6" a="1"/>
  <c r="K97" i="6" s="1"/>
  <c r="J97" i="6" a="1"/>
  <c r="J97" i="6" s="1"/>
  <c r="I97" i="6" s="1"/>
  <c r="BV100" i="6"/>
  <c r="AO132" i="6"/>
  <c r="AU125" i="6"/>
  <c r="AV125" i="6" s="1"/>
  <c r="BD117" i="6"/>
  <c r="BS103" i="6"/>
  <c r="AP130" i="6"/>
  <c r="AP131" i="6" s="1"/>
  <c r="AI138" i="6"/>
  <c r="AT126" i="6"/>
  <c r="AJ137" i="6"/>
  <c r="AK136" i="6"/>
  <c r="AS127" i="6"/>
  <c r="AW124" i="6"/>
  <c r="AX124" i="6" s="1"/>
  <c r="S153" i="6"/>
  <c r="R154" i="6"/>
  <c r="Q155" i="6"/>
  <c r="Z146" i="6"/>
  <c r="AA146" i="6" s="1"/>
  <c r="AB146" i="6" s="1"/>
  <c r="Y147" i="6"/>
  <c r="L97" i="6"/>
  <c r="AE142" i="6" l="1"/>
  <c r="AF142" i="6" s="1"/>
  <c r="AO133" i="6"/>
  <c r="AC146" i="6"/>
  <c r="BC122" i="6"/>
  <c r="BP105" i="6"/>
  <c r="BP106" i="6" s="1"/>
  <c r="AN134" i="6"/>
  <c r="AO134" i="6" s="1"/>
  <c r="AM135" i="6"/>
  <c r="AG140" i="6"/>
  <c r="AH140" i="6" s="1"/>
  <c r="BG113" i="6"/>
  <c r="BG114" i="6" s="1"/>
  <c r="BG115" i="6" s="1"/>
  <c r="X151" i="6"/>
  <c r="AR129" i="6"/>
  <c r="BA123" i="6"/>
  <c r="BB123" i="6" s="1"/>
  <c r="BE116" i="6"/>
  <c r="BF116" i="6" s="1"/>
  <c r="U152" i="6"/>
  <c r="V152" i="6" s="1"/>
  <c r="W152" i="6" s="1"/>
  <c r="BI111" i="6"/>
  <c r="BJ111" i="6" s="1"/>
  <c r="BH112" i="6"/>
  <c r="BK110" i="6"/>
  <c r="BL110" i="6" s="1"/>
  <c r="BN109" i="6"/>
  <c r="BO107" i="6"/>
  <c r="BO108" i="6" s="1"/>
  <c r="BV101" i="6"/>
  <c r="BU102" i="6"/>
  <c r="BW99" i="6"/>
  <c r="BW100" i="6" s="1"/>
  <c r="BT103" i="6"/>
  <c r="J98" i="6" a="1"/>
  <c r="J98" i="6" s="1"/>
  <c r="I98" i="6" s="1"/>
  <c r="BE117" i="6"/>
  <c r="BF117" i="6" s="1"/>
  <c r="AP132" i="6"/>
  <c r="AQ130" i="6"/>
  <c r="AQ131" i="6" s="1"/>
  <c r="AW125" i="6"/>
  <c r="AX125" i="6" s="1"/>
  <c r="AU126" i="6"/>
  <c r="AV126" i="6" s="1"/>
  <c r="BD118" i="6"/>
  <c r="BS104" i="6"/>
  <c r="AE143" i="6"/>
  <c r="AD144" i="6"/>
  <c r="AT127" i="6"/>
  <c r="AI139" i="6"/>
  <c r="S154" i="6"/>
  <c r="AY124" i="6"/>
  <c r="AS128" i="6"/>
  <c r="AL136" i="6"/>
  <c r="AM136" i="6" s="1"/>
  <c r="AK137" i="6"/>
  <c r="AJ138" i="6"/>
  <c r="Z147" i="6"/>
  <c r="AA147" i="6" s="1"/>
  <c r="AB147" i="6" s="1"/>
  <c r="AC147" i="6" s="1"/>
  <c r="Y148" i="6"/>
  <c r="R155" i="6"/>
  <c r="Q156" i="6"/>
  <c r="T153" i="6"/>
  <c r="L98" i="6"/>
  <c r="AG141" i="6" l="1"/>
  <c r="AF143" i="6"/>
  <c r="AP133" i="6"/>
  <c r="BQ105" i="6"/>
  <c r="BR105" i="6" s="1"/>
  <c r="BS105" i="6" s="1"/>
  <c r="BC123" i="6"/>
  <c r="AN135" i="6"/>
  <c r="AN136" i="6" s="1"/>
  <c r="BH113" i="6"/>
  <c r="BH114" i="6" s="1"/>
  <c r="X152" i="6"/>
  <c r="AG142" i="6"/>
  <c r="AH141" i="6"/>
  <c r="AH142" i="6" s="1"/>
  <c r="AS129" i="6"/>
  <c r="BK111" i="6"/>
  <c r="BL111" i="6" s="1"/>
  <c r="BM110" i="6"/>
  <c r="BN110" i="6" s="1"/>
  <c r="BI112" i="6"/>
  <c r="BG116" i="6"/>
  <c r="BG117" i="6" s="1"/>
  <c r="BU103" i="6"/>
  <c r="BP107" i="6"/>
  <c r="BP108" i="6" s="1"/>
  <c r="BV102" i="6"/>
  <c r="BW101" i="6"/>
  <c r="BO109" i="6"/>
  <c r="AR130" i="6"/>
  <c r="AR131" i="6" s="1"/>
  <c r="J99" i="6" a="1"/>
  <c r="J99" i="6" s="1"/>
  <c r="K99" i="6" a="1"/>
  <c r="K99" i="6" s="1"/>
  <c r="AU127" i="6"/>
  <c r="AV127" i="6" s="1"/>
  <c r="AY125" i="6"/>
  <c r="J101" i="6" a="1"/>
  <c r="J101" i="6" s="1"/>
  <c r="I101" i="6" s="1"/>
  <c r="K100" i="6" a="1"/>
  <c r="K100" i="6" s="1"/>
  <c r="J100" i="6" a="1"/>
  <c r="J100" i="6" s="1"/>
  <c r="BT104" i="6"/>
  <c r="BE118" i="6"/>
  <c r="BF118" i="6" s="1"/>
  <c r="BD119" i="6"/>
  <c r="AW126" i="6"/>
  <c r="AX126" i="6" s="1"/>
  <c r="K101" i="6" a="1"/>
  <c r="K101" i="6" s="1"/>
  <c r="K102" i="6" a="1"/>
  <c r="K102" i="6" s="1"/>
  <c r="J102" i="6" a="1"/>
  <c r="J102" i="6" s="1"/>
  <c r="S155" i="6"/>
  <c r="AE144" i="6"/>
  <c r="AF144" i="6" s="1"/>
  <c r="AD145" i="6"/>
  <c r="AI140" i="6"/>
  <c r="AQ132" i="6"/>
  <c r="AZ124" i="6"/>
  <c r="BA124" i="6" s="1"/>
  <c r="BB124" i="6" s="1"/>
  <c r="BC124" i="6" s="1"/>
  <c r="Z148" i="6"/>
  <c r="AA148" i="6" s="1"/>
  <c r="AB148" i="6" s="1"/>
  <c r="AC148" i="6" s="1"/>
  <c r="AK138" i="6"/>
  <c r="AJ139" i="6"/>
  <c r="AP134" i="6"/>
  <c r="AT128" i="6"/>
  <c r="AL137" i="6"/>
  <c r="AM137" i="6" s="1"/>
  <c r="U153" i="6"/>
  <c r="V153" i="6" s="1"/>
  <c r="T154" i="6"/>
  <c r="R156" i="6"/>
  <c r="Q157" i="6"/>
  <c r="Y149" i="6"/>
  <c r="L99" i="6"/>
  <c r="L100" i="6"/>
  <c r="L101" i="6"/>
  <c r="L102" i="6"/>
  <c r="AO135" i="6" l="1"/>
  <c r="AG143" i="6"/>
  <c r="AQ133" i="6"/>
  <c r="BQ106" i="6"/>
  <c r="BR106" i="6" s="1"/>
  <c r="AT129" i="6"/>
  <c r="AI141" i="6"/>
  <c r="BU104" i="6"/>
  <c r="BQ107" i="6"/>
  <c r="BQ108" i="6" s="1"/>
  <c r="BM111" i="6"/>
  <c r="BN111" i="6" s="1"/>
  <c r="BW102" i="6"/>
  <c r="BV103" i="6"/>
  <c r="BJ112" i="6"/>
  <c r="BG118" i="6"/>
  <c r="BO110" i="6"/>
  <c r="BI113" i="6"/>
  <c r="BI114" i="6" s="1"/>
  <c r="BH115" i="6"/>
  <c r="BP109" i="6"/>
  <c r="AS130" i="6"/>
  <c r="AS131" i="6" s="1"/>
  <c r="AW127" i="6"/>
  <c r="AX127" i="6" s="1"/>
  <c r="I99" i="6"/>
  <c r="BT105" i="6"/>
  <c r="I100" i="6"/>
  <c r="AO136" i="6"/>
  <c r="BE119" i="6"/>
  <c r="BD120" i="6"/>
  <c r="AZ125" i="6"/>
  <c r="BA125" i="6" s="1"/>
  <c r="J103" i="6" a="1"/>
  <c r="J103" i="6" s="1"/>
  <c r="I102" i="6"/>
  <c r="AI142" i="6"/>
  <c r="AG144" i="6"/>
  <c r="AE145" i="6"/>
  <c r="AF145" i="6" s="1"/>
  <c r="AD146" i="6"/>
  <c r="AY126" i="6"/>
  <c r="AU128" i="6"/>
  <c r="AV128" i="6" s="1"/>
  <c r="AH143" i="6"/>
  <c r="AN137" i="6"/>
  <c r="AR132" i="6"/>
  <c r="AK139" i="6"/>
  <c r="AJ140" i="6"/>
  <c r="W153" i="6"/>
  <c r="X153" i="6" s="1"/>
  <c r="AP135" i="6"/>
  <c r="AQ134" i="6"/>
  <c r="AL138" i="6"/>
  <c r="AM138" i="6" s="1"/>
  <c r="R157" i="6"/>
  <c r="Q158" i="6"/>
  <c r="U154" i="6"/>
  <c r="V154" i="6" s="1"/>
  <c r="Y150" i="6"/>
  <c r="Z149" i="6"/>
  <c r="AA149" i="6" s="1"/>
  <c r="AB149" i="6" s="1"/>
  <c r="AC149" i="6" s="1"/>
  <c r="S156" i="6"/>
  <c r="T155" i="6"/>
  <c r="J104" i="6" a="1"/>
  <c r="J104" i="6" s="1"/>
  <c r="BU105" i="6" l="1"/>
  <c r="AW128" i="6"/>
  <c r="BR107" i="6"/>
  <c r="BR108" i="6" s="1"/>
  <c r="BO111" i="6"/>
  <c r="BW103" i="6"/>
  <c r="K103" i="6" s="1" a="1"/>
  <c r="K103" i="6" s="1"/>
  <c r="AT130" i="6"/>
  <c r="AT131" i="6" s="1"/>
  <c r="BS106" i="6"/>
  <c r="BS107" i="6" s="1"/>
  <c r="BK112" i="6"/>
  <c r="BL112" i="6" s="1"/>
  <c r="BV104" i="6"/>
  <c r="BI115" i="6"/>
  <c r="BJ113" i="6"/>
  <c r="BP110" i="6"/>
  <c r="BH116" i="6"/>
  <c r="BQ109" i="6"/>
  <c r="AO137" i="6"/>
  <c r="AE146" i="6"/>
  <c r="AF146" i="6" s="1"/>
  <c r="BB125" i="6"/>
  <c r="BC125" i="6" s="1"/>
  <c r="AZ126" i="6"/>
  <c r="BA126" i="6" s="1"/>
  <c r="BD121" i="6"/>
  <c r="BE120" i="6"/>
  <c r="BF119" i="6"/>
  <c r="BG119" i="6" s="1"/>
  <c r="I103" i="6"/>
  <c r="AL139" i="6"/>
  <c r="AM139" i="6" s="1"/>
  <c r="S157" i="6"/>
  <c r="AY127" i="6"/>
  <c r="AH144" i="6"/>
  <c r="AG145" i="6"/>
  <c r="AD147" i="6"/>
  <c r="AS132" i="6"/>
  <c r="AX128" i="6"/>
  <c r="AU129" i="6"/>
  <c r="AV129" i="6" s="1"/>
  <c r="AI143" i="6"/>
  <c r="AQ135" i="6"/>
  <c r="AR133" i="6"/>
  <c r="AR134" i="6" s="1"/>
  <c r="AN138" i="6"/>
  <c r="AP136" i="6"/>
  <c r="AJ141" i="6"/>
  <c r="AK140" i="6"/>
  <c r="U155" i="6"/>
  <c r="V155" i="6" s="1"/>
  <c r="T156" i="6"/>
  <c r="Z150" i="6"/>
  <c r="AA150" i="6" s="1"/>
  <c r="AB150" i="6" s="1"/>
  <c r="AC150" i="6" s="1"/>
  <c r="Y151" i="6"/>
  <c r="W154" i="6"/>
  <c r="X154" i="6" s="1"/>
  <c r="R158" i="6"/>
  <c r="E32" i="8"/>
  <c r="E15" i="8"/>
  <c r="E35" i="8"/>
  <c r="E20" i="8"/>
  <c r="E33" i="8"/>
  <c r="E13" i="8"/>
  <c r="E34" i="8"/>
  <c r="E36" i="8"/>
  <c r="E14" i="8"/>
  <c r="E31" i="8"/>
  <c r="E37" i="8"/>
  <c r="E19" i="8"/>
  <c r="E21" i="8"/>
  <c r="E18" i="8"/>
  <c r="E17" i="8"/>
  <c r="E16" i="8"/>
  <c r="E38" i="8"/>
  <c r="E39" i="8"/>
  <c r="I104" i="6"/>
  <c r="L103" i="6"/>
  <c r="AW129" i="6" l="1"/>
  <c r="BW104" i="6"/>
  <c r="K104" i="6" s="1" a="1"/>
  <c r="K104" i="6" s="1"/>
  <c r="BK113" i="6"/>
  <c r="BL113" i="6" s="1"/>
  <c r="BP111" i="6"/>
  <c r="BR109" i="6"/>
  <c r="BV105" i="6"/>
  <c r="BW105" i="6" s="1"/>
  <c r="AE147" i="6"/>
  <c r="AF147" i="6" s="1"/>
  <c r="BS108" i="6"/>
  <c r="BT106" i="6"/>
  <c r="BU106" i="6" s="1"/>
  <c r="BM112" i="6"/>
  <c r="BN112" i="6" s="1"/>
  <c r="BO112" i="6" s="1"/>
  <c r="BJ114" i="6"/>
  <c r="BK114" i="6" s="1"/>
  <c r="BI116" i="6"/>
  <c r="BH117" i="6"/>
  <c r="BQ110" i="6"/>
  <c r="AZ127" i="6"/>
  <c r="BA127" i="6" s="1"/>
  <c r="AO138" i="6"/>
  <c r="BB126" i="6"/>
  <c r="BC126" i="6" s="1"/>
  <c r="AG146" i="6"/>
  <c r="BF120" i="6"/>
  <c r="BG120" i="6" s="1"/>
  <c r="AI144" i="6"/>
  <c r="BD122" i="6"/>
  <c r="BE121" i="6"/>
  <c r="AX129" i="6"/>
  <c r="AT132" i="6"/>
  <c r="AY128" i="6"/>
  <c r="T157" i="6"/>
  <c r="W155" i="6"/>
  <c r="X155" i="6" s="1"/>
  <c r="AU130" i="6"/>
  <c r="AV130" i="6" s="1"/>
  <c r="AW130" i="6" s="1"/>
  <c r="S158" i="6"/>
  <c r="AN139" i="6"/>
  <c r="AH145" i="6"/>
  <c r="AD148" i="6"/>
  <c r="Z151" i="6"/>
  <c r="AA151" i="6" s="1"/>
  <c r="AB151" i="6" s="1"/>
  <c r="AC151" i="6" s="1"/>
  <c r="AS133" i="6"/>
  <c r="U156" i="6"/>
  <c r="V156" i="6" s="1"/>
  <c r="AL140" i="6"/>
  <c r="AK141" i="6"/>
  <c r="AJ142" i="6"/>
  <c r="AQ136" i="6"/>
  <c r="AP137" i="6"/>
  <c r="AR135" i="6"/>
  <c r="F36" i="8"/>
  <c r="F38" i="8"/>
  <c r="F35" i="8"/>
  <c r="F18" i="8"/>
  <c r="F34" i="8"/>
  <c r="F21" i="8"/>
  <c r="F37" i="8"/>
  <c r="F15" i="8"/>
  <c r="F31" i="8"/>
  <c r="F32" i="8"/>
  <c r="F14" i="8"/>
  <c r="F33" i="8"/>
  <c r="F17" i="8"/>
  <c r="F20" i="8"/>
  <c r="F13" i="8"/>
  <c r="F19" i="8"/>
  <c r="F16" i="8"/>
  <c r="F39" i="8"/>
  <c r="Y152" i="6"/>
  <c r="L104" i="6"/>
  <c r="AO139" i="6" l="1"/>
  <c r="BT107" i="6"/>
  <c r="BU107" i="6" s="1"/>
  <c r="BP112" i="6"/>
  <c r="BR110" i="6"/>
  <c r="BV106" i="6"/>
  <c r="BW106" i="6" s="1"/>
  <c r="K106" i="6" s="1" a="1"/>
  <c r="K106" i="6" s="1"/>
  <c r="BS109" i="6"/>
  <c r="AZ128" i="6"/>
  <c r="BA128" i="6" s="1"/>
  <c r="BL114" i="6"/>
  <c r="BJ115" i="6"/>
  <c r="BK115" i="6" s="1"/>
  <c r="BM113" i="6"/>
  <c r="AH146" i="6"/>
  <c r="BI117" i="6"/>
  <c r="BH118" i="6"/>
  <c r="BQ111" i="6"/>
  <c r="AG147" i="6"/>
  <c r="BB127" i="6"/>
  <c r="BC127" i="6" s="1"/>
  <c r="AY129" i="6"/>
  <c r="BF121" i="6"/>
  <c r="BG121" i="6" s="1"/>
  <c r="BE122" i="6"/>
  <c r="BD123" i="6"/>
  <c r="AX130" i="6"/>
  <c r="J105" i="6" a="1"/>
  <c r="J105" i="6" s="1"/>
  <c r="K105" i="6" a="1"/>
  <c r="K105" i="6" s="1"/>
  <c r="AU131" i="6"/>
  <c r="AV131" i="6" s="1"/>
  <c r="AI145" i="6"/>
  <c r="G18" i="8"/>
  <c r="G20" i="8"/>
  <c r="AT133" i="6"/>
  <c r="U157" i="6"/>
  <c r="V157" i="6" s="1"/>
  <c r="G34" i="8"/>
  <c r="G14" i="8"/>
  <c r="G39" i="8"/>
  <c r="G13" i="8"/>
  <c r="G32" i="8"/>
  <c r="G33" i="8"/>
  <c r="G37" i="8"/>
  <c r="G31" i="8"/>
  <c r="G19" i="8"/>
  <c r="G17" i="8"/>
  <c r="G16" i="8"/>
  <c r="G21" i="8"/>
  <c r="T158" i="6"/>
  <c r="G35" i="8"/>
  <c r="G36" i="8"/>
  <c r="G15" i="8"/>
  <c r="G38" i="8"/>
  <c r="W156" i="6"/>
  <c r="X156" i="6" s="1"/>
  <c r="AL141" i="6"/>
  <c r="AE148" i="6"/>
  <c r="AF148" i="6" s="1"/>
  <c r="AD149" i="6"/>
  <c r="AS134" i="6"/>
  <c r="AR136" i="6"/>
  <c r="AQ137" i="6"/>
  <c r="AP138" i="6"/>
  <c r="AP139" i="6" s="1"/>
  <c r="AJ143" i="6"/>
  <c r="AK142" i="6"/>
  <c r="AM140" i="6"/>
  <c r="Z152" i="6"/>
  <c r="AA152" i="6" s="1"/>
  <c r="AB152" i="6" s="1"/>
  <c r="AC152" i="6" s="1"/>
  <c r="Y153" i="6"/>
  <c r="L105" i="6"/>
  <c r="AH147" i="6" l="1"/>
  <c r="BT108" i="6"/>
  <c r="BU108" i="6" s="1"/>
  <c r="AI146" i="6"/>
  <c r="BR111" i="6"/>
  <c r="AZ129" i="6"/>
  <c r="BA129" i="6" s="1"/>
  <c r="BS110" i="6"/>
  <c r="BT109" i="6"/>
  <c r="BV107" i="6"/>
  <c r="BW107" i="6" s="1"/>
  <c r="BM114" i="6"/>
  <c r="BQ112" i="6"/>
  <c r="BL115" i="6"/>
  <c r="BJ116" i="6"/>
  <c r="BK116" i="6" s="1"/>
  <c r="BI118" i="6"/>
  <c r="BH119" i="6"/>
  <c r="BN113" i="6"/>
  <c r="BD124" i="6"/>
  <c r="BD125" i="6" s="1"/>
  <c r="BD126" i="6" s="1"/>
  <c r="AY130" i="6"/>
  <c r="K107" i="6" a="1"/>
  <c r="K107" i="6" s="1"/>
  <c r="BF122" i="6"/>
  <c r="BG122" i="6" s="1"/>
  <c r="H17" i="8"/>
  <c r="J107" i="6" a="1"/>
  <c r="J107" i="6" s="1"/>
  <c r="I107" i="6" s="1"/>
  <c r="H31" i="8"/>
  <c r="H38" i="8"/>
  <c r="AU132" i="6"/>
  <c r="AV132" i="6" s="1"/>
  <c r="H19" i="8"/>
  <c r="AW131" i="6"/>
  <c r="AX131" i="6" s="1"/>
  <c r="BE123" i="6"/>
  <c r="I105" i="6"/>
  <c r="J106" i="6" a="1"/>
  <c r="J106" i="6" s="1"/>
  <c r="BB128" i="6"/>
  <c r="H34" i="8"/>
  <c r="H21" i="8"/>
  <c r="H39" i="8"/>
  <c r="H15" i="8"/>
  <c r="U158" i="6"/>
  <c r="V158" i="6" s="1"/>
  <c r="H37" i="8"/>
  <c r="H13" i="8"/>
  <c r="H33" i="8"/>
  <c r="H35" i="8"/>
  <c r="H36" i="8"/>
  <c r="H32" i="8"/>
  <c r="H20" i="8"/>
  <c r="H18" i="8"/>
  <c r="H16" i="8"/>
  <c r="H14" i="8"/>
  <c r="AT134" i="6"/>
  <c r="W157" i="6"/>
  <c r="X157" i="6" s="1"/>
  <c r="AS135" i="6"/>
  <c r="AS136" i="6" s="1"/>
  <c r="AE149" i="6"/>
  <c r="AF149" i="6" s="1"/>
  <c r="AD150" i="6"/>
  <c r="AG148" i="6"/>
  <c r="AH148" i="6" s="1"/>
  <c r="AR137" i="6"/>
  <c r="AI147" i="6"/>
  <c r="AJ144" i="6"/>
  <c r="AK143" i="6"/>
  <c r="AM141" i="6"/>
  <c r="AN140" i="6"/>
  <c r="AO140" i="6" s="1"/>
  <c r="AL142" i="6"/>
  <c r="AQ138" i="6"/>
  <c r="Z153" i="6"/>
  <c r="AA153" i="6" s="1"/>
  <c r="AB153" i="6" s="1"/>
  <c r="AC153" i="6" s="1"/>
  <c r="Y154" i="6"/>
  <c r="Y155" i="6" s="1"/>
  <c r="L107" i="6"/>
  <c r="L106" i="6"/>
  <c r="BU109" i="6" l="1"/>
  <c r="BM115" i="6"/>
  <c r="BR112" i="6"/>
  <c r="BS111" i="6"/>
  <c r="AZ130" i="6"/>
  <c r="BA130" i="6" s="1"/>
  <c r="BT110" i="6"/>
  <c r="BB129" i="6"/>
  <c r="BV108" i="6"/>
  <c r="BW108" i="6" s="1"/>
  <c r="K108" i="6" s="1" a="1"/>
  <c r="K108" i="6" s="1"/>
  <c r="BL116" i="6"/>
  <c r="BJ117" i="6"/>
  <c r="BJ118" i="6" s="1"/>
  <c r="AY131" i="6"/>
  <c r="BO113" i="6"/>
  <c r="BP113" i="6" s="1"/>
  <c r="BN114" i="6"/>
  <c r="BI119" i="6"/>
  <c r="BH120" i="6"/>
  <c r="BD127" i="6"/>
  <c r="BE124" i="6"/>
  <c r="I39" i="8"/>
  <c r="I32" i="8"/>
  <c r="BF123" i="6"/>
  <c r="BG123" i="6" s="1"/>
  <c r="I31" i="8"/>
  <c r="AW132" i="6"/>
  <c r="AX132" i="6" s="1"/>
  <c r="I35" i="8"/>
  <c r="I14" i="8"/>
  <c r="AU133" i="6"/>
  <c r="AV133" i="6" s="1"/>
  <c r="BU110" i="6"/>
  <c r="I34" i="8"/>
  <c r="I21" i="8"/>
  <c r="I19" i="8"/>
  <c r="I20" i="8"/>
  <c r="I16" i="8"/>
  <c r="J108" i="6" a="1"/>
  <c r="J108" i="6" s="1"/>
  <c r="I17" i="8"/>
  <c r="I13" i="8"/>
  <c r="I38" i="8"/>
  <c r="I18" i="8"/>
  <c r="I33" i="8"/>
  <c r="I36" i="8"/>
  <c r="I37" i="8"/>
  <c r="I15" i="8"/>
  <c r="I106" i="6"/>
  <c r="BC128" i="6"/>
  <c r="AG149" i="6"/>
  <c r="AH149" i="6" s="1"/>
  <c r="AT135" i="6"/>
  <c r="AT136" i="6" s="1"/>
  <c r="AE150" i="6"/>
  <c r="AF150" i="6" s="1"/>
  <c r="AD151" i="6"/>
  <c r="AS137" i="6"/>
  <c r="AM142" i="6"/>
  <c r="AI148" i="6"/>
  <c r="AR138" i="6"/>
  <c r="AN141" i="6"/>
  <c r="AQ139" i="6"/>
  <c r="AL143" i="6"/>
  <c r="AJ145" i="6"/>
  <c r="AJ146" i="6" s="1"/>
  <c r="AK144" i="6"/>
  <c r="AP140" i="6"/>
  <c r="Z154" i="6"/>
  <c r="AA154" i="6" s="1"/>
  <c r="AB154" i="6" s="1"/>
  <c r="AC154" i="6" s="1"/>
  <c r="W158" i="6"/>
  <c r="X158" i="6" s="1"/>
  <c r="J35" i="8"/>
  <c r="J16" i="8"/>
  <c r="J13" i="8"/>
  <c r="J17" i="8"/>
  <c r="J14" i="8"/>
  <c r="J36" i="8"/>
  <c r="J37" i="8"/>
  <c r="J38" i="8"/>
  <c r="J20" i="8"/>
  <c r="J31" i="8"/>
  <c r="J19" i="8"/>
  <c r="J18" i="8"/>
  <c r="J32" i="8"/>
  <c r="J15" i="8"/>
  <c r="J34" i="8"/>
  <c r="J21" i="8"/>
  <c r="J39" i="8"/>
  <c r="J33" i="8"/>
  <c r="Y156" i="6"/>
  <c r="L108" i="6"/>
  <c r="BM116" i="6" l="1"/>
  <c r="BT111" i="6"/>
  <c r="BU111" i="6" s="1"/>
  <c r="BS112" i="6"/>
  <c r="AZ131" i="6"/>
  <c r="BA131" i="6" s="1"/>
  <c r="BB130" i="6"/>
  <c r="AY132" i="6"/>
  <c r="BV109" i="6"/>
  <c r="BV110" i="6" s="1"/>
  <c r="BN115" i="6"/>
  <c r="BN116" i="6" s="1"/>
  <c r="BD128" i="6"/>
  <c r="BJ119" i="6"/>
  <c r="BK117" i="6"/>
  <c r="BK118" i="6" s="1"/>
  <c r="BI120" i="6"/>
  <c r="BH121" i="6"/>
  <c r="BH122" i="6" s="1"/>
  <c r="BO114" i="6"/>
  <c r="BQ113" i="6"/>
  <c r="BR113" i="6" s="1"/>
  <c r="BE125" i="6"/>
  <c r="BE126" i="6" s="1"/>
  <c r="BF124" i="6"/>
  <c r="J109" i="6" a="1"/>
  <c r="J109" i="6" s="1"/>
  <c r="I109" i="6" s="1"/>
  <c r="AW133" i="6"/>
  <c r="AX133" i="6" s="1"/>
  <c r="AU134" i="6"/>
  <c r="AV134" i="6" s="1"/>
  <c r="AG150" i="6"/>
  <c r="AH150" i="6" s="1"/>
  <c r="I108" i="6"/>
  <c r="K109" i="6" a="1"/>
  <c r="K109" i="6" s="1"/>
  <c r="BC129" i="6"/>
  <c r="AT137" i="6"/>
  <c r="AN142" i="6"/>
  <c r="AM143" i="6"/>
  <c r="AE151" i="6"/>
  <c r="AF151" i="6" s="1"/>
  <c r="AD152" i="6"/>
  <c r="AL144" i="6"/>
  <c r="AI149" i="6"/>
  <c r="AJ147" i="6"/>
  <c r="AJ148" i="6" s="1"/>
  <c r="AO141" i="6"/>
  <c r="AQ140" i="6"/>
  <c r="AK145" i="6"/>
  <c r="AK146" i="6" s="1"/>
  <c r="AR139" i="6"/>
  <c r="AS138" i="6"/>
  <c r="L19" i="8"/>
  <c r="L38" i="8"/>
  <c r="L31" i="8"/>
  <c r="L37" i="8"/>
  <c r="L36" i="8"/>
  <c r="L20" i="8"/>
  <c r="L33" i="8"/>
  <c r="L18" i="8"/>
  <c r="L16" i="8"/>
  <c r="L13" i="8"/>
  <c r="L32" i="8"/>
  <c r="L21" i="8"/>
  <c r="L34" i="8"/>
  <c r="L15" i="8"/>
  <c r="L14" i="8"/>
  <c r="L35" i="8"/>
  <c r="L39" i="8"/>
  <c r="L17" i="8"/>
  <c r="K36" i="8"/>
  <c r="K13" i="8"/>
  <c r="K39" i="8"/>
  <c r="K38" i="8"/>
  <c r="K31" i="8"/>
  <c r="K16" i="8"/>
  <c r="K19" i="8"/>
  <c r="K37" i="8"/>
  <c r="K20" i="8"/>
  <c r="K14" i="8"/>
  <c r="K17" i="8"/>
  <c r="K33" i="8"/>
  <c r="K15" i="8"/>
  <c r="K21" i="8"/>
  <c r="K34" i="8"/>
  <c r="K32" i="8"/>
  <c r="K35" i="8"/>
  <c r="K18" i="8"/>
  <c r="Z155" i="6"/>
  <c r="AA155" i="6" s="1"/>
  <c r="AB155" i="6" s="1"/>
  <c r="AC155" i="6" s="1"/>
  <c r="Y157" i="6"/>
  <c r="L109" i="6"/>
  <c r="BT112" i="6" l="1"/>
  <c r="AZ132" i="6"/>
  <c r="BA132" i="6" s="1"/>
  <c r="AM144" i="6"/>
  <c r="AY133" i="6"/>
  <c r="BB131" i="6"/>
  <c r="BW109" i="6"/>
  <c r="BW110" i="6" s="1"/>
  <c r="BV111" i="6"/>
  <c r="BO115" i="6"/>
  <c r="BD129" i="6"/>
  <c r="BK119" i="6"/>
  <c r="BP114" i="6"/>
  <c r="BQ114" i="6" s="1"/>
  <c r="BR114" i="6" s="1"/>
  <c r="BL117" i="6"/>
  <c r="BL118" i="6" s="1"/>
  <c r="BS113" i="6"/>
  <c r="BI121" i="6"/>
  <c r="BH123" i="6"/>
  <c r="BJ120" i="6"/>
  <c r="BF125" i="6"/>
  <c r="BG124" i="6"/>
  <c r="BE127" i="6"/>
  <c r="BE128" i="6" s="1"/>
  <c r="K110" i="6" a="1"/>
  <c r="K110" i="6" s="1"/>
  <c r="AW134" i="6"/>
  <c r="AX134" i="6" s="1"/>
  <c r="AU135" i="6"/>
  <c r="AU136" i="6" s="1"/>
  <c r="AT138" i="6"/>
  <c r="BC130" i="6"/>
  <c r="BC131" i="6" s="1"/>
  <c r="AG151" i="6"/>
  <c r="AH151" i="6" s="1"/>
  <c r="BU112" i="6"/>
  <c r="J110" i="6" a="1"/>
  <c r="J110" i="6" s="1"/>
  <c r="I110" i="6" s="1"/>
  <c r="BT113" i="6"/>
  <c r="AN143" i="6"/>
  <c r="AS139" i="6"/>
  <c r="AD153" i="6"/>
  <c r="AE152" i="6"/>
  <c r="AR140" i="6"/>
  <c r="AJ149" i="6"/>
  <c r="AI150" i="6"/>
  <c r="AK147" i="6"/>
  <c r="AK148" i="6" s="1"/>
  <c r="AL145" i="6"/>
  <c r="AO142" i="6"/>
  <c r="AP141" i="6"/>
  <c r="Z156" i="6"/>
  <c r="Z157" i="6" s="1"/>
  <c r="Y158" i="6"/>
  <c r="L110" i="6"/>
  <c r="AZ133" i="6" l="1"/>
  <c r="AN144" i="6"/>
  <c r="AM145" i="6"/>
  <c r="BV112" i="6"/>
  <c r="BA133" i="6"/>
  <c r="BB132" i="6"/>
  <c r="BC132" i="6" s="1"/>
  <c r="BS114" i="6"/>
  <c r="BT114" i="6" s="1"/>
  <c r="BW111" i="6"/>
  <c r="K111" i="6" s="1" a="1"/>
  <c r="K111" i="6" s="1"/>
  <c r="BH124" i="6"/>
  <c r="BK120" i="6"/>
  <c r="BP115" i="6"/>
  <c r="BQ115" i="6" s="1"/>
  <c r="BR115" i="6" s="1"/>
  <c r="BO116" i="6"/>
  <c r="AT139" i="6"/>
  <c r="BM117" i="6"/>
  <c r="BM118" i="6" s="1"/>
  <c r="BL119" i="6"/>
  <c r="BJ121" i="6"/>
  <c r="BI122" i="6"/>
  <c r="BE129" i="6"/>
  <c r="BF126" i="6"/>
  <c r="AY134" i="6"/>
  <c r="AZ134" i="6" s="1"/>
  <c r="BG125" i="6"/>
  <c r="AU137" i="6"/>
  <c r="AU138" i="6" s="1"/>
  <c r="AV135" i="6"/>
  <c r="AV136" i="6" s="1"/>
  <c r="BD130" i="6"/>
  <c r="J111" i="6" a="1"/>
  <c r="J111" i="6" s="1"/>
  <c r="I111" i="6" s="1"/>
  <c r="BU113" i="6"/>
  <c r="AE153" i="6"/>
  <c r="AS140" i="6"/>
  <c r="AI151" i="6"/>
  <c r="AK149" i="6"/>
  <c r="AF152" i="6"/>
  <c r="AG152" i="6" s="1"/>
  <c r="AD154" i="6"/>
  <c r="AJ150" i="6"/>
  <c r="AP142" i="6"/>
  <c r="AL146" i="6"/>
  <c r="AO143" i="6"/>
  <c r="AQ141" i="6"/>
  <c r="M34" i="8"/>
  <c r="M38" i="8"/>
  <c r="M18" i="8"/>
  <c r="M39" i="8"/>
  <c r="M37" i="8"/>
  <c r="M20" i="8"/>
  <c r="M16" i="8"/>
  <c r="M19" i="8"/>
  <c r="M14" i="8"/>
  <c r="M35" i="8"/>
  <c r="M21" i="8"/>
  <c r="M17" i="8"/>
  <c r="M13" i="8"/>
  <c r="M36" i="8"/>
  <c r="M33" i="8"/>
  <c r="M31" i="8"/>
  <c r="M32" i="8"/>
  <c r="M15" i="8"/>
  <c r="Z158" i="6"/>
  <c r="AA156" i="6"/>
  <c r="AB156" i="6" s="1"/>
  <c r="AC156" i="6" s="1"/>
  <c r="L111" i="6"/>
  <c r="BW112" i="6" l="1"/>
  <c r="K112" i="6" s="1" a="1"/>
  <c r="K112" i="6" s="1"/>
  <c r="AN145" i="6"/>
  <c r="BB133" i="6"/>
  <c r="BC133" i="6" s="1"/>
  <c r="AO144" i="6"/>
  <c r="BV113" i="6"/>
  <c r="BW113" i="6" s="1"/>
  <c r="J113" i="6" s="1" a="1"/>
  <c r="J113" i="6" s="1"/>
  <c r="I113" i="6" s="1"/>
  <c r="BK121" i="6"/>
  <c r="BP116" i="6"/>
  <c r="BQ116" i="6" s="1"/>
  <c r="BR116" i="6" s="1"/>
  <c r="BH125" i="6"/>
  <c r="AT140" i="6"/>
  <c r="BN117" i="6"/>
  <c r="BO117" i="6" s="1"/>
  <c r="BM119" i="6"/>
  <c r="BA134" i="6"/>
  <c r="BL120" i="6"/>
  <c r="BS115" i="6"/>
  <c r="BT115" i="6" s="1"/>
  <c r="BJ122" i="6"/>
  <c r="BI123" i="6"/>
  <c r="BI124" i="6" s="1"/>
  <c r="BI125" i="6" s="1"/>
  <c r="AU139" i="6"/>
  <c r="AV137" i="6"/>
  <c r="AV138" i="6" s="1"/>
  <c r="BF127" i="6"/>
  <c r="BF128" i="6" s="1"/>
  <c r="BG126" i="6"/>
  <c r="BH126" i="6" s="1"/>
  <c r="BE130" i="6"/>
  <c r="BD131" i="6"/>
  <c r="BD132" i="6" s="1"/>
  <c r="J112" i="6" a="1"/>
  <c r="J112" i="6" s="1"/>
  <c r="I112" i="6" s="1"/>
  <c r="AW135" i="6"/>
  <c r="AX135" i="6" s="1"/>
  <c r="BU114" i="6"/>
  <c r="AE154" i="6"/>
  <c r="AJ151" i="6"/>
  <c r="AD155" i="6"/>
  <c r="AK150" i="6"/>
  <c r="AH152" i="6"/>
  <c r="AI152" i="6" s="1"/>
  <c r="AF153" i="6"/>
  <c r="AQ142" i="6"/>
  <c r="AR141" i="6"/>
  <c r="AP143" i="6"/>
  <c r="AL147" i="6"/>
  <c r="AM146" i="6"/>
  <c r="N20" i="8"/>
  <c r="N39" i="8"/>
  <c r="N17" i="8"/>
  <c r="N38" i="8"/>
  <c r="N14" i="8"/>
  <c r="N15" i="8"/>
  <c r="N13" i="8"/>
  <c r="N37" i="8"/>
  <c r="N35" i="8"/>
  <c r="N36" i="8"/>
  <c r="N33" i="8"/>
  <c r="N19" i="8"/>
  <c r="N21" i="8"/>
  <c r="N32" i="8"/>
  <c r="N18" i="8"/>
  <c r="N16" i="8"/>
  <c r="N31" i="8"/>
  <c r="N34" i="8"/>
  <c r="AA157" i="6"/>
  <c r="AB157" i="6" s="1"/>
  <c r="AC157" i="6" s="1"/>
  <c r="L112" i="6"/>
  <c r="BB134" i="6" l="1"/>
  <c r="AN146" i="6"/>
  <c r="BK122" i="6"/>
  <c r="BL121" i="6"/>
  <c r="AO145" i="6"/>
  <c r="BV114" i="6"/>
  <c r="BW114" i="6" s="1"/>
  <c r="AU140" i="6"/>
  <c r="BP117" i="6"/>
  <c r="BQ117" i="6" s="1"/>
  <c r="BS116" i="6"/>
  <c r="BT116" i="6" s="1"/>
  <c r="BM120" i="6"/>
  <c r="BN118" i="6"/>
  <c r="BO118" i="6" s="1"/>
  <c r="BD133" i="6"/>
  <c r="AV139" i="6"/>
  <c r="BJ123" i="6"/>
  <c r="BI126" i="6"/>
  <c r="BE131" i="6"/>
  <c r="BE132" i="6" s="1"/>
  <c r="BF129" i="6"/>
  <c r="BG127" i="6"/>
  <c r="BH127" i="6" s="1"/>
  <c r="BC134" i="6"/>
  <c r="AW136" i="6"/>
  <c r="AY135" i="6"/>
  <c r="AZ135" i="6" s="1"/>
  <c r="K113" i="6" a="1"/>
  <c r="K113" i="6" s="1"/>
  <c r="BU115" i="6"/>
  <c r="AE155" i="6"/>
  <c r="AK151" i="6"/>
  <c r="AQ143" i="6"/>
  <c r="AJ152" i="6"/>
  <c r="AD156" i="6"/>
  <c r="AG153" i="6"/>
  <c r="AH153" i="6" s="1"/>
  <c r="AI153" i="6" s="1"/>
  <c r="AF154" i="6"/>
  <c r="AP144" i="6"/>
  <c r="AM147" i="6"/>
  <c r="AL148" i="6"/>
  <c r="AR142" i="6"/>
  <c r="AS141" i="6"/>
  <c r="AT141" i="6" s="1"/>
  <c r="AA158" i="6"/>
  <c r="O18" i="8" s="1"/>
  <c r="L113" i="6"/>
  <c r="BP118" i="6" l="1"/>
  <c r="AN147" i="6"/>
  <c r="AO147" i="6" s="1"/>
  <c r="BV115" i="6"/>
  <c r="BW115" i="6" s="1"/>
  <c r="K115" i="6" s="1" a="1"/>
  <c r="K115" i="6" s="1"/>
  <c r="AO146" i="6"/>
  <c r="BL122" i="6"/>
  <c r="BM121" i="6"/>
  <c r="BM122" i="6" s="1"/>
  <c r="AV140" i="6"/>
  <c r="BD134" i="6"/>
  <c r="BN119" i="6"/>
  <c r="BO119" i="6" s="1"/>
  <c r="BP119" i="6" s="1"/>
  <c r="BQ118" i="6"/>
  <c r="BR117" i="6"/>
  <c r="BS117" i="6" s="1"/>
  <c r="BK123" i="6"/>
  <c r="BL123" i="6" s="1"/>
  <c r="BJ124" i="6"/>
  <c r="BJ125" i="6" s="1"/>
  <c r="BI127" i="6"/>
  <c r="BF130" i="6"/>
  <c r="BF131" i="6" s="1"/>
  <c r="BG128" i="6"/>
  <c r="BA135" i="6"/>
  <c r="BB135" i="6" s="1"/>
  <c r="BC135" i="6" s="1"/>
  <c r="AX136" i="6"/>
  <c r="AW137" i="6"/>
  <c r="AE156" i="6"/>
  <c r="BE133" i="6"/>
  <c r="BU116" i="6"/>
  <c r="AK152" i="6"/>
  <c r="K114" i="6" a="1"/>
  <c r="K114" i="6" s="1"/>
  <c r="J114" i="6" a="1"/>
  <c r="J114" i="6" s="1"/>
  <c r="O13" i="8"/>
  <c r="AQ144" i="6"/>
  <c r="AR143" i="6"/>
  <c r="AP145" i="6"/>
  <c r="AP146" i="6" s="1"/>
  <c r="AD157" i="6"/>
  <c r="O36" i="8"/>
  <c r="AJ153" i="6"/>
  <c r="O37" i="8"/>
  <c r="AG154" i="6"/>
  <c r="O21" i="8"/>
  <c r="AF155" i="6"/>
  <c r="O16" i="8"/>
  <c r="O32" i="8"/>
  <c r="O35" i="8"/>
  <c r="O20" i="8"/>
  <c r="O38" i="8"/>
  <c r="O39" i="8"/>
  <c r="O33" i="8"/>
  <c r="O34" i="8"/>
  <c r="O15" i="8"/>
  <c r="AB158" i="6"/>
  <c r="P33" i="8" s="1"/>
  <c r="O17" i="8"/>
  <c r="O31" i="8"/>
  <c r="O19" i="8"/>
  <c r="O14" i="8"/>
  <c r="AS142" i="6"/>
  <c r="AM148" i="6"/>
  <c r="AL149" i="6"/>
  <c r="AL150" i="6" s="1"/>
  <c r="AU141" i="6"/>
  <c r="L114" i="6"/>
  <c r="AN148" i="6" l="1"/>
  <c r="AV141" i="6"/>
  <c r="BV116" i="6"/>
  <c r="BW116" i="6" s="1"/>
  <c r="K116" i="6" s="1" a="1"/>
  <c r="K116" i="6" s="1"/>
  <c r="BD135" i="6"/>
  <c r="BN120" i="6"/>
  <c r="BO120" i="6" s="1"/>
  <c r="BQ119" i="6"/>
  <c r="AE157" i="6"/>
  <c r="BM123" i="6"/>
  <c r="BJ126" i="6"/>
  <c r="BJ127" i="6" s="1"/>
  <c r="BK124" i="6"/>
  <c r="BL124" i="6" s="1"/>
  <c r="BR118" i="6"/>
  <c r="BS118" i="6" s="1"/>
  <c r="BT117" i="6"/>
  <c r="BU117" i="6" s="1"/>
  <c r="BF132" i="6"/>
  <c r="BF133" i="6" s="1"/>
  <c r="BH128" i="6"/>
  <c r="BG129" i="6"/>
  <c r="AY136" i="6"/>
  <c r="AW138" i="6"/>
  <c r="AX137" i="6"/>
  <c r="BE134" i="6"/>
  <c r="AK153" i="6"/>
  <c r="P35" i="8"/>
  <c r="I114" i="6"/>
  <c r="J115" i="6" a="1"/>
  <c r="J115" i="6" s="1"/>
  <c r="P17" i="8"/>
  <c r="P39" i="8"/>
  <c r="P20" i="8"/>
  <c r="AR144" i="6"/>
  <c r="AQ145" i="6"/>
  <c r="AQ146" i="6" s="1"/>
  <c r="AS143" i="6"/>
  <c r="AP147" i="6"/>
  <c r="P15" i="8"/>
  <c r="AG155" i="6"/>
  <c r="AF156" i="6"/>
  <c r="AH154" i="6"/>
  <c r="AO148" i="6"/>
  <c r="AT142" i="6"/>
  <c r="AU142" i="6" s="1"/>
  <c r="P14" i="8"/>
  <c r="P36" i="8"/>
  <c r="P32" i="8"/>
  <c r="AC158" i="6"/>
  <c r="Q16" i="8" s="1"/>
  <c r="P19" i="8"/>
  <c r="P16" i="8"/>
  <c r="P38" i="8"/>
  <c r="P34" i="8"/>
  <c r="P37" i="8"/>
  <c r="P13" i="8"/>
  <c r="P31" i="8"/>
  <c r="P18" i="8"/>
  <c r="P21" i="8"/>
  <c r="AM149" i="6"/>
  <c r="AN149" i="6" s="1"/>
  <c r="AL151" i="6"/>
  <c r="AL152" i="6" s="1"/>
  <c r="L115" i="6"/>
  <c r="AV142" i="6" l="1"/>
  <c r="BV117" i="6"/>
  <c r="BW117" i="6" s="1"/>
  <c r="J117" i="6" s="1" a="1"/>
  <c r="J117" i="6" s="1"/>
  <c r="BE135" i="6"/>
  <c r="BP120" i="6"/>
  <c r="BQ120" i="6" s="1"/>
  <c r="BN121" i="6"/>
  <c r="AF157" i="6"/>
  <c r="BH129" i="6"/>
  <c r="BM124" i="6"/>
  <c r="BT118" i="6"/>
  <c r="BU118" i="6" s="1"/>
  <c r="BR119" i="6"/>
  <c r="BS119" i="6" s="1"/>
  <c r="BK125" i="6"/>
  <c r="BF134" i="6"/>
  <c r="BG130" i="6"/>
  <c r="BG131" i="6" s="1"/>
  <c r="BI128" i="6"/>
  <c r="AX138" i="6"/>
  <c r="AZ136" i="6"/>
  <c r="BA136" i="6" s="1"/>
  <c r="BB136" i="6" s="1"/>
  <c r="AY137" i="6"/>
  <c r="AW139" i="6"/>
  <c r="AQ147" i="6"/>
  <c r="Q14" i="8"/>
  <c r="J116" i="6" a="1"/>
  <c r="J116" i="6" s="1"/>
  <c r="AP148" i="6"/>
  <c r="AS144" i="6"/>
  <c r="AM150" i="6"/>
  <c r="AN150" i="6" s="1"/>
  <c r="I115" i="6"/>
  <c r="AR145" i="6"/>
  <c r="AR146" i="6" s="1"/>
  <c r="AR147" i="6" s="1"/>
  <c r="Q36" i="8"/>
  <c r="Q18" i="8"/>
  <c r="Q33" i="8"/>
  <c r="AT143" i="6"/>
  <c r="AU143" i="6" s="1"/>
  <c r="AO149" i="6"/>
  <c r="AI154" i="6"/>
  <c r="AJ154" i="6" s="1"/>
  <c r="AH155" i="6"/>
  <c r="AG156" i="6"/>
  <c r="AD158" i="6"/>
  <c r="R35" i="8" s="1"/>
  <c r="Q35" i="8"/>
  <c r="Q19" i="8"/>
  <c r="Q39" i="8"/>
  <c r="Q34" i="8"/>
  <c r="K117" i="6" a="1"/>
  <c r="K117" i="6" s="1"/>
  <c r="Q20" i="8"/>
  <c r="Q38" i="8"/>
  <c r="Q31" i="8"/>
  <c r="Q15" i="8"/>
  <c r="Q37" i="8"/>
  <c r="Q32" i="8"/>
  <c r="Q21" i="8"/>
  <c r="Q13" i="8"/>
  <c r="Q17" i="8"/>
  <c r="AL153" i="6"/>
  <c r="L116" i="6"/>
  <c r="L117" i="6"/>
  <c r="AM151" i="6" l="1"/>
  <c r="AN151" i="6" s="1"/>
  <c r="BF135" i="6"/>
  <c r="BI129" i="6"/>
  <c r="BO121" i="6"/>
  <c r="BP121" i="6" s="1"/>
  <c r="BN122" i="6"/>
  <c r="BG132" i="6"/>
  <c r="BG133" i="6" s="1"/>
  <c r="BL125" i="6"/>
  <c r="BM125" i="6" s="1"/>
  <c r="BK126" i="6"/>
  <c r="BR120" i="6"/>
  <c r="BS120" i="6" s="1"/>
  <c r="BT119" i="6"/>
  <c r="BU119" i="6" s="1"/>
  <c r="BH130" i="6"/>
  <c r="BJ128" i="6"/>
  <c r="AZ137" i="6"/>
  <c r="BA137" i="6" s="1"/>
  <c r="AY138" i="6"/>
  <c r="AW140" i="6"/>
  <c r="AX139" i="6"/>
  <c r="BC136" i="6"/>
  <c r="AO150" i="6"/>
  <c r="AO151" i="6" s="1"/>
  <c r="AT144" i="6"/>
  <c r="AU144" i="6" s="1"/>
  <c r="R20" i="8"/>
  <c r="AQ148" i="6"/>
  <c r="AR148" i="6" s="1"/>
  <c r="R13" i="8"/>
  <c r="R39" i="8"/>
  <c r="R15" i="8"/>
  <c r="R32" i="8"/>
  <c r="I116" i="6"/>
  <c r="R16" i="8"/>
  <c r="R34" i="8"/>
  <c r="AS145" i="6"/>
  <c r="R37" i="8"/>
  <c r="R19" i="8"/>
  <c r="AV143" i="6"/>
  <c r="BV118" i="6"/>
  <c r="AE158" i="6"/>
  <c r="S33" i="8" s="1"/>
  <c r="R14" i="8"/>
  <c r="R17" i="8"/>
  <c r="AP149" i="6"/>
  <c r="R18" i="8"/>
  <c r="R38" i="8"/>
  <c r="AK154" i="6"/>
  <c r="AL154" i="6" s="1"/>
  <c r="AI155" i="6"/>
  <c r="AJ155" i="6" s="1"/>
  <c r="AM152" i="6"/>
  <c r="AM153" i="6" s="1"/>
  <c r="AH156" i="6"/>
  <c r="AG157" i="6"/>
  <c r="R33" i="8"/>
  <c r="R21" i="8"/>
  <c r="R36" i="8"/>
  <c r="R31" i="8"/>
  <c r="I117" i="6"/>
  <c r="BI130" i="6" l="1"/>
  <c r="BO122" i="6"/>
  <c r="BP122" i="6" s="1"/>
  <c r="BN123" i="6"/>
  <c r="BQ121" i="6"/>
  <c r="BR121" i="6" s="1"/>
  <c r="BT120" i="6"/>
  <c r="BU120" i="6" s="1"/>
  <c r="AQ149" i="6"/>
  <c r="AR149" i="6" s="1"/>
  <c r="BL126" i="6"/>
  <c r="BM126" i="6" s="1"/>
  <c r="BK127" i="6"/>
  <c r="BK128" i="6" s="1"/>
  <c r="S35" i="8"/>
  <c r="S19" i="8"/>
  <c r="AZ138" i="6"/>
  <c r="BA138" i="6" s="1"/>
  <c r="BH131" i="6"/>
  <c r="BH132" i="6" s="1"/>
  <c r="BH133" i="6" s="1"/>
  <c r="BG134" i="6"/>
  <c r="BG135" i="6" s="1"/>
  <c r="BJ129" i="6"/>
  <c r="BJ130" i="6" s="1"/>
  <c r="BD136" i="6"/>
  <c r="BB137" i="6"/>
  <c r="AW141" i="6"/>
  <c r="AX140" i="6"/>
  <c r="AY139" i="6"/>
  <c r="AF158" i="6"/>
  <c r="T13" i="8" s="1"/>
  <c r="S16" i="8"/>
  <c r="S38" i="8"/>
  <c r="S32" i="8"/>
  <c r="S20" i="8"/>
  <c r="S13" i="8"/>
  <c r="S21" i="8"/>
  <c r="AT145" i="6"/>
  <c r="AU145" i="6" s="1"/>
  <c r="S18" i="8"/>
  <c r="AV144" i="6"/>
  <c r="AK155" i="6"/>
  <c r="AL155" i="6" s="1"/>
  <c r="S14" i="8"/>
  <c r="S15" i="8"/>
  <c r="S17" i="8"/>
  <c r="S36" i="8"/>
  <c r="S31" i="8"/>
  <c r="AS146" i="6"/>
  <c r="BV119" i="6"/>
  <c r="BW118" i="6"/>
  <c r="J118" i="6" s="1" a="1"/>
  <c r="J118" i="6" s="1"/>
  <c r="S39" i="8"/>
  <c r="S34" i="8"/>
  <c r="S37" i="8"/>
  <c r="AP150" i="6"/>
  <c r="AP151" i="6" s="1"/>
  <c r="AI156" i="6"/>
  <c r="AJ156" i="6" s="1"/>
  <c r="AN152" i="6"/>
  <c r="AO152" i="6" s="1"/>
  <c r="AH157" i="6"/>
  <c r="AM154" i="6"/>
  <c r="T32" i="8" l="1"/>
  <c r="T34" i="8"/>
  <c r="T20" i="8"/>
  <c r="BO123" i="6"/>
  <c r="BP123" i="6" s="1"/>
  <c r="BN124" i="6"/>
  <c r="BQ122" i="6"/>
  <c r="BR122" i="6" s="1"/>
  <c r="T21" i="8"/>
  <c r="T38" i="8"/>
  <c r="BS121" i="6"/>
  <c r="BT121" i="6" s="1"/>
  <c r="BU121" i="6" s="1"/>
  <c r="T37" i="8"/>
  <c r="T18" i="8"/>
  <c r="BL127" i="6"/>
  <c r="BM127" i="6" s="1"/>
  <c r="AG158" i="6"/>
  <c r="T19" i="8"/>
  <c r="T39" i="8"/>
  <c r="T17" i="8"/>
  <c r="T33" i="8"/>
  <c r="T16" i="8"/>
  <c r="T36" i="8"/>
  <c r="T35" i="8"/>
  <c r="T15" i="8"/>
  <c r="T31" i="8"/>
  <c r="T14" i="8"/>
  <c r="AT146" i="6"/>
  <c r="AU146" i="6" s="1"/>
  <c r="BK129" i="6"/>
  <c r="BH134" i="6"/>
  <c r="BH135" i="6" s="1"/>
  <c r="BI131" i="6"/>
  <c r="AY140" i="6"/>
  <c r="BB138" i="6"/>
  <c r="AX141" i="6"/>
  <c r="AW142" i="6"/>
  <c r="BE136" i="6"/>
  <c r="AZ139" i="6"/>
  <c r="BA139" i="6" s="1"/>
  <c r="BC137" i="6"/>
  <c r="AS147" i="6"/>
  <c r="AS148" i="6" s="1"/>
  <c r="AQ150" i="6"/>
  <c r="AR150" i="6" s="1"/>
  <c r="AV145" i="6"/>
  <c r="K118" i="6" a="1"/>
  <c r="K118" i="6" s="1"/>
  <c r="AN153" i="6"/>
  <c r="AO153" i="6" s="1"/>
  <c r="BW119" i="6"/>
  <c r="J119" i="6" s="1" a="1"/>
  <c r="J119" i="6" s="1"/>
  <c r="I118" i="6"/>
  <c r="BV120" i="6"/>
  <c r="AI157" i="6"/>
  <c r="AJ157" i="6" s="1"/>
  <c r="AK156" i="6"/>
  <c r="AL156" i="6" s="1"/>
  <c r="AP152" i="6"/>
  <c r="AM155" i="6"/>
  <c r="U32" i="8"/>
  <c r="L118" i="6"/>
  <c r="BQ123" i="6" l="1"/>
  <c r="BR123" i="6" s="1"/>
  <c r="BS122" i="6"/>
  <c r="BT122" i="6" s="1"/>
  <c r="BU122" i="6" s="1"/>
  <c r="BO124" i="6"/>
  <c r="BP124" i="6" s="1"/>
  <c r="BN125" i="6"/>
  <c r="U38" i="8"/>
  <c r="U37" i="8"/>
  <c r="U17" i="8"/>
  <c r="U33" i="8"/>
  <c r="U13" i="8"/>
  <c r="U31" i="8"/>
  <c r="U20" i="8"/>
  <c r="U34" i="8"/>
  <c r="U36" i="8"/>
  <c r="U21" i="8"/>
  <c r="U19" i="8"/>
  <c r="U16" i="8"/>
  <c r="U15" i="8"/>
  <c r="AH158" i="6"/>
  <c r="V32" i="8" s="1"/>
  <c r="U18" i="8"/>
  <c r="U35" i="8"/>
  <c r="U14" i="8"/>
  <c r="U39" i="8"/>
  <c r="BL128" i="6"/>
  <c r="BM128" i="6" s="1"/>
  <c r="BC138" i="6"/>
  <c r="AV146" i="6"/>
  <c r="AT147" i="6"/>
  <c r="AT148" i="6" s="1"/>
  <c r="BI132" i="6"/>
  <c r="BJ131" i="6"/>
  <c r="BK130" i="6"/>
  <c r="BW120" i="6"/>
  <c r="AQ151" i="6"/>
  <c r="AR151" i="6" s="1"/>
  <c r="AZ140" i="6"/>
  <c r="BA140" i="6" s="1"/>
  <c r="BB139" i="6"/>
  <c r="AY141" i="6"/>
  <c r="BF136" i="6"/>
  <c r="BD137" i="6"/>
  <c r="AX142" i="6"/>
  <c r="AW143" i="6"/>
  <c r="AN154" i="6"/>
  <c r="AO154" i="6" s="1"/>
  <c r="K120" i="6" a="1"/>
  <c r="K120" i="6" s="1"/>
  <c r="BV121" i="6"/>
  <c r="K119" i="6" a="1"/>
  <c r="K119" i="6" s="1"/>
  <c r="AK157" i="6"/>
  <c r="AL157" i="6" s="1"/>
  <c r="J120" i="6" a="1"/>
  <c r="J120" i="6" s="1"/>
  <c r="I119" i="6"/>
  <c r="AP153" i="6"/>
  <c r="AS149" i="6"/>
  <c r="AM156" i="6"/>
  <c r="L119" i="6"/>
  <c r="L120" i="6"/>
  <c r="V21" i="8" l="1"/>
  <c r="V17" i="8"/>
  <c r="V35" i="8"/>
  <c r="V36" i="8"/>
  <c r="V18" i="8"/>
  <c r="AQ152" i="6"/>
  <c r="AQ153" i="6" s="1"/>
  <c r="V31" i="8"/>
  <c r="V19" i="8"/>
  <c r="AI158" i="6"/>
  <c r="W39" i="8" s="1"/>
  <c r="V15" i="8"/>
  <c r="V34" i="8"/>
  <c r="V13" i="8"/>
  <c r="V16" i="8"/>
  <c r="V39" i="8"/>
  <c r="V38" i="8"/>
  <c r="V33" i="8"/>
  <c r="V14" i="8"/>
  <c r="V37" i="8"/>
  <c r="V20" i="8"/>
  <c r="BL129" i="6"/>
  <c r="BM129" i="6" s="1"/>
  <c r="BS123" i="6"/>
  <c r="BT123" i="6" s="1"/>
  <c r="BU123" i="6" s="1"/>
  <c r="BQ124" i="6"/>
  <c r="BO125" i="6"/>
  <c r="BN126" i="6"/>
  <c r="BN127" i="6" s="1"/>
  <c r="BN128" i="6" s="1"/>
  <c r="BV122" i="6"/>
  <c r="BK131" i="6"/>
  <c r="AN155" i="6"/>
  <c r="AN156" i="6" s="1"/>
  <c r="BC139" i="6"/>
  <c r="AU147" i="6"/>
  <c r="AV147" i="6" s="1"/>
  <c r="AZ141" i="6"/>
  <c r="BA141" i="6" s="1"/>
  <c r="BI133" i="6"/>
  <c r="BJ132" i="6"/>
  <c r="AY142" i="6"/>
  <c r="BG136" i="6"/>
  <c r="BH136" i="6" s="1"/>
  <c r="AX143" i="6"/>
  <c r="AW144" i="6"/>
  <c r="AW145" i="6" s="1"/>
  <c r="BD138" i="6"/>
  <c r="BB140" i="6"/>
  <c r="BE137" i="6"/>
  <c r="W13" i="8"/>
  <c r="W35" i="8"/>
  <c r="BW121" i="6"/>
  <c r="W38" i="8"/>
  <c r="W32" i="8"/>
  <c r="I120" i="6"/>
  <c r="W15" i="8"/>
  <c r="W36" i="8"/>
  <c r="AP154" i="6"/>
  <c r="AT149" i="6"/>
  <c r="AS150" i="6"/>
  <c r="AS151" i="6" s="1"/>
  <c r="AM157" i="6"/>
  <c r="AR152" i="6" l="1"/>
  <c r="W34" i="8"/>
  <c r="W18" i="8"/>
  <c r="AO155" i="6"/>
  <c r="AP155" i="6" s="1"/>
  <c r="W19" i="8"/>
  <c r="W17" i="8"/>
  <c r="W20" i="8"/>
  <c r="W16" i="8"/>
  <c r="W31" i="8"/>
  <c r="W33" i="8"/>
  <c r="AU148" i="6"/>
  <c r="AU149" i="6" s="1"/>
  <c r="W37" i="8"/>
  <c r="W21" i="8"/>
  <c r="AJ158" i="6"/>
  <c r="X35" i="8" s="1"/>
  <c r="W14" i="8"/>
  <c r="BC140" i="6"/>
  <c r="BL130" i="6"/>
  <c r="BL131" i="6" s="1"/>
  <c r="AQ154" i="6"/>
  <c r="BP125" i="6"/>
  <c r="BQ125" i="6" s="1"/>
  <c r="BD139" i="6"/>
  <c r="AZ142" i="6"/>
  <c r="BA142" i="6" s="1"/>
  <c r="BO126" i="6"/>
  <c r="BR124" i="6"/>
  <c r="BS124" i="6" s="1"/>
  <c r="BT124" i="6" s="1"/>
  <c r="BV123" i="6"/>
  <c r="BK132" i="6"/>
  <c r="BI134" i="6"/>
  <c r="BI135" i="6" s="1"/>
  <c r="BI136" i="6" s="1"/>
  <c r="BJ133" i="6"/>
  <c r="BN129" i="6"/>
  <c r="AX144" i="6"/>
  <c r="AX145" i="6" s="1"/>
  <c r="AW146" i="6"/>
  <c r="AW147" i="6" s="1"/>
  <c r="BE138" i="6"/>
  <c r="AY143" i="6"/>
  <c r="BF137" i="6"/>
  <c r="BB141" i="6"/>
  <c r="AN157" i="6"/>
  <c r="AR153" i="6"/>
  <c r="K121" i="6" a="1"/>
  <c r="K121" i="6" s="1"/>
  <c r="BW122" i="6"/>
  <c r="J121" i="6" a="1"/>
  <c r="J121" i="6" s="1"/>
  <c r="AS152" i="6"/>
  <c r="AT150" i="6"/>
  <c r="K125" i="6" a="1"/>
  <c r="K125" i="6" s="1"/>
  <c r="J125" i="6" a="1"/>
  <c r="J125" i="6" s="1"/>
  <c r="L121" i="6"/>
  <c r="L125" i="6"/>
  <c r="X13" i="8" l="1"/>
  <c r="X34" i="8"/>
  <c r="AR154" i="6"/>
  <c r="AO156" i="6"/>
  <c r="AP156" i="6" s="1"/>
  <c r="AV148" i="6"/>
  <c r="AV149" i="6" s="1"/>
  <c r="X14" i="8"/>
  <c r="X39" i="8"/>
  <c r="X36" i="8"/>
  <c r="X33" i="8"/>
  <c r="X21" i="8"/>
  <c r="X15" i="8"/>
  <c r="X32" i="8"/>
  <c r="X37" i="8"/>
  <c r="X20" i="8"/>
  <c r="X38" i="8"/>
  <c r="X18" i="8"/>
  <c r="X17" i="8"/>
  <c r="X31" i="8"/>
  <c r="AK158" i="6"/>
  <c r="X16" i="8"/>
  <c r="X19" i="8"/>
  <c r="BD140" i="6"/>
  <c r="BM130" i="6"/>
  <c r="BN130" i="6" s="1"/>
  <c r="BR125" i="6"/>
  <c r="BS125" i="6" s="1"/>
  <c r="BT125" i="6" s="1"/>
  <c r="AQ155" i="6"/>
  <c r="AR155" i="6" s="1"/>
  <c r="BO127" i="6"/>
  <c r="BP126" i="6"/>
  <c r="BQ126" i="6" s="1"/>
  <c r="BU124" i="6"/>
  <c r="BV124" i="6" s="1"/>
  <c r="AY144" i="6"/>
  <c r="AY145" i="6" s="1"/>
  <c r="AU150" i="6"/>
  <c r="BJ134" i="6"/>
  <c r="BJ135" i="6" s="1"/>
  <c r="BK133" i="6"/>
  <c r="BL132" i="6"/>
  <c r="BG137" i="6"/>
  <c r="BH137" i="6" s="1"/>
  <c r="BI137" i="6" s="1"/>
  <c r="AZ143" i="6"/>
  <c r="BA143" i="6" s="1"/>
  <c r="BE139" i="6"/>
  <c r="BB142" i="6"/>
  <c r="BC141" i="6"/>
  <c r="BF138" i="6"/>
  <c r="AX146" i="6"/>
  <c r="AS153" i="6"/>
  <c r="AS154" i="6" s="1"/>
  <c r="I121" i="6"/>
  <c r="K122" i="6" a="1"/>
  <c r="K122" i="6" s="1"/>
  <c r="BW123" i="6"/>
  <c r="J122" i="6" a="1"/>
  <c r="J122" i="6" s="1"/>
  <c r="J124" i="6" a="1"/>
  <c r="J124" i="6" s="1"/>
  <c r="K124" i="6" a="1"/>
  <c r="K124" i="6" s="1"/>
  <c r="AO157" i="6"/>
  <c r="AT151" i="6"/>
  <c r="AT152" i="6" s="1"/>
  <c r="AW148" i="6"/>
  <c r="J126" i="6" a="1"/>
  <c r="J126" i="6" s="1"/>
  <c r="I125" i="6"/>
  <c r="J127" i="6" a="1"/>
  <c r="J127" i="6" s="1"/>
  <c r="L122" i="6"/>
  <c r="L124" i="6"/>
  <c r="Y17" i="8" l="1"/>
  <c r="Y33" i="8"/>
  <c r="Y20" i="8"/>
  <c r="Y39" i="8"/>
  <c r="Y21" i="8"/>
  <c r="Y34" i="8"/>
  <c r="Y14" i="8"/>
  <c r="Y19" i="8"/>
  <c r="Y36" i="8"/>
  <c r="Y32" i="8"/>
  <c r="Y16" i="8"/>
  <c r="Y18" i="8"/>
  <c r="Y35" i="8"/>
  <c r="Y31" i="8"/>
  <c r="AL158" i="6"/>
  <c r="Z14" i="8" s="1"/>
  <c r="Y37" i="8"/>
  <c r="Y15" i="8"/>
  <c r="Y38" i="8"/>
  <c r="Y13" i="8"/>
  <c r="BM131" i="6"/>
  <c r="BM132" i="6" s="1"/>
  <c r="AQ156" i="6"/>
  <c r="AR156" i="6" s="1"/>
  <c r="AV150" i="6"/>
  <c r="BP127" i="6"/>
  <c r="BQ127" i="6" s="1"/>
  <c r="BO128" i="6"/>
  <c r="BR126" i="6"/>
  <c r="BS126" i="6" s="1"/>
  <c r="BW124" i="6"/>
  <c r="BU125" i="6"/>
  <c r="BV125" i="6" s="1"/>
  <c r="AY146" i="6"/>
  <c r="BB143" i="6"/>
  <c r="BL133" i="6"/>
  <c r="BK134" i="6"/>
  <c r="BK135" i="6" s="1"/>
  <c r="BJ136" i="6"/>
  <c r="BJ137" i="6" s="1"/>
  <c r="BG138" i="6"/>
  <c r="BF139" i="6"/>
  <c r="BE140" i="6"/>
  <c r="BD141" i="6"/>
  <c r="BC142" i="6"/>
  <c r="AZ144" i="6"/>
  <c r="AX147" i="6"/>
  <c r="I122" i="6"/>
  <c r="J123" i="6" a="1"/>
  <c r="J123" i="6" s="1"/>
  <c r="K123" i="6" a="1"/>
  <c r="K123" i="6" s="1"/>
  <c r="I124" i="6"/>
  <c r="AP157" i="6"/>
  <c r="AW149" i="6"/>
  <c r="AU151" i="6"/>
  <c r="AS155" i="6"/>
  <c r="AT153" i="6"/>
  <c r="AT154" i="6" s="1"/>
  <c r="I127" i="6"/>
  <c r="I126" i="6"/>
  <c r="J128" i="6" a="1"/>
  <c r="J128" i="6" s="1"/>
  <c r="L123" i="6"/>
  <c r="BN131" i="6" l="1"/>
  <c r="Z35" i="8"/>
  <c r="Z13" i="8"/>
  <c r="Z34" i="8"/>
  <c r="Z15" i="8"/>
  <c r="Z21" i="8"/>
  <c r="Z32" i="8"/>
  <c r="Z19" i="8"/>
  <c r="Z39" i="8"/>
  <c r="Z36" i="8"/>
  <c r="Z20" i="8"/>
  <c r="Z17" i="8"/>
  <c r="Z33" i="8"/>
  <c r="Z37" i="8"/>
  <c r="AM158" i="6"/>
  <c r="Z16" i="8"/>
  <c r="Z31" i="8"/>
  <c r="Z38" i="8"/>
  <c r="Z18" i="8"/>
  <c r="AQ157" i="6"/>
  <c r="BP128" i="6"/>
  <c r="BQ128" i="6" s="1"/>
  <c r="AV151" i="6"/>
  <c r="BW125" i="6"/>
  <c r="BR127" i="6"/>
  <c r="BT126" i="6"/>
  <c r="BU126" i="6" s="1"/>
  <c r="BV126" i="6" s="1"/>
  <c r="BO129" i="6"/>
  <c r="AY147" i="6"/>
  <c r="BL134" i="6"/>
  <c r="BL135" i="6" s="1"/>
  <c r="BK136" i="6"/>
  <c r="BK137" i="6" s="1"/>
  <c r="BM133" i="6"/>
  <c r="BN132" i="6"/>
  <c r="BE141" i="6"/>
  <c r="BH138" i="6"/>
  <c r="BI138" i="6" s="1"/>
  <c r="BJ138" i="6" s="1"/>
  <c r="BC143" i="6"/>
  <c r="BA144" i="6"/>
  <c r="AX148" i="6"/>
  <c r="BF140" i="6"/>
  <c r="BD142" i="6"/>
  <c r="AZ145" i="6"/>
  <c r="BG139" i="6"/>
  <c r="I123" i="6"/>
  <c r="AW150" i="6"/>
  <c r="AW151" i="6" s="1"/>
  <c r="AS156" i="6"/>
  <c r="AR157" i="6"/>
  <c r="AT155" i="6"/>
  <c r="AU152" i="6"/>
  <c r="K129" i="6" a="1"/>
  <c r="K129" i="6" s="1"/>
  <c r="J129" i="6" a="1"/>
  <c r="J129" i="6" s="1"/>
  <c r="I128" i="6"/>
  <c r="L129" i="6"/>
  <c r="AN158" i="6" l="1"/>
  <c r="AA17" i="8"/>
  <c r="AA19" i="8"/>
  <c r="AA31" i="8"/>
  <c r="AA15" i="8"/>
  <c r="AA13" i="8"/>
  <c r="AA34" i="8"/>
  <c r="AA32" i="8"/>
  <c r="AA36" i="8"/>
  <c r="AA18" i="8"/>
  <c r="AA37" i="8"/>
  <c r="AA39" i="8"/>
  <c r="AA14" i="8"/>
  <c r="AA38" i="8"/>
  <c r="AA16" i="8"/>
  <c r="AA33" i="8"/>
  <c r="AA20" i="8"/>
  <c r="AA21" i="8"/>
  <c r="AA35" i="8"/>
  <c r="BR128" i="6"/>
  <c r="BW126" i="6"/>
  <c r="K126" i="6" s="1" a="1"/>
  <c r="K126" i="6" s="1"/>
  <c r="BO130" i="6"/>
  <c r="BP129" i="6"/>
  <c r="BS127" i="6"/>
  <c r="BS128" i="6" s="1"/>
  <c r="BK138" i="6"/>
  <c r="BN133" i="6"/>
  <c r="BE142" i="6"/>
  <c r="BL136" i="6"/>
  <c r="BL137" i="6" s="1"/>
  <c r="BM134" i="6"/>
  <c r="BM135" i="6" s="1"/>
  <c r="BF141" i="6"/>
  <c r="BB144" i="6"/>
  <c r="BC144" i="6" s="1"/>
  <c r="BH139" i="6"/>
  <c r="BI139" i="6" s="1"/>
  <c r="BJ139" i="6" s="1"/>
  <c r="BG140" i="6"/>
  <c r="BA145" i="6"/>
  <c r="AZ146" i="6"/>
  <c r="AZ147" i="6" s="1"/>
  <c r="AY148" i="6"/>
  <c r="AX149" i="6"/>
  <c r="BD143" i="6"/>
  <c r="AS157" i="6"/>
  <c r="AT156" i="6"/>
  <c r="AV152" i="6"/>
  <c r="AW152" i="6" s="1"/>
  <c r="AU153" i="6"/>
  <c r="AU154" i="6" s="1"/>
  <c r="AU155" i="6" s="1"/>
  <c r="I129" i="6"/>
  <c r="J130" i="6" a="1"/>
  <c r="J130" i="6" s="1"/>
  <c r="J132" i="6" a="1"/>
  <c r="J132" i="6" s="1"/>
  <c r="L126" i="6"/>
  <c r="AB33" i="8" l="1"/>
  <c r="AB21" i="8"/>
  <c r="AB39" i="8"/>
  <c r="AB19" i="8"/>
  <c r="AB20" i="8"/>
  <c r="AB16" i="8"/>
  <c r="AB35" i="8"/>
  <c r="AB38" i="8"/>
  <c r="AB34" i="8"/>
  <c r="AB18" i="8"/>
  <c r="AB13" i="8"/>
  <c r="AB17" i="8"/>
  <c r="AB14" i="8"/>
  <c r="AB32" i="8"/>
  <c r="AB37" i="8"/>
  <c r="AB31" i="8"/>
  <c r="AB36" i="8"/>
  <c r="AB15" i="8"/>
  <c r="AO158" i="6"/>
  <c r="BP130" i="6"/>
  <c r="BQ129" i="6"/>
  <c r="BR129" i="6" s="1"/>
  <c r="BO131" i="6"/>
  <c r="BL138" i="6"/>
  <c r="BB145" i="6"/>
  <c r="BC145" i="6" s="1"/>
  <c r="BT127" i="6"/>
  <c r="BU127" i="6" s="1"/>
  <c r="BF142" i="6"/>
  <c r="BM136" i="6"/>
  <c r="BM137" i="6" s="1"/>
  <c r="BE143" i="6"/>
  <c r="BN134" i="6"/>
  <c r="BD144" i="6"/>
  <c r="AY149" i="6"/>
  <c r="BA146" i="6"/>
  <c r="AX150" i="6"/>
  <c r="AX151" i="6" s="1"/>
  <c r="BK139" i="6"/>
  <c r="BG141" i="6"/>
  <c r="BH140" i="6"/>
  <c r="BI140" i="6" s="1"/>
  <c r="AZ148" i="6"/>
  <c r="AT157" i="6"/>
  <c r="AV153" i="6"/>
  <c r="AU156" i="6"/>
  <c r="I130" i="6"/>
  <c r="K131" i="6" a="1"/>
  <c r="K131" i="6" s="1"/>
  <c r="J131" i="6" a="1"/>
  <c r="J131" i="6" s="1"/>
  <c r="I132" i="6"/>
  <c r="L131" i="6"/>
  <c r="AC38" i="8" l="1"/>
  <c r="AC18" i="8"/>
  <c r="AC33" i="8"/>
  <c r="AC37" i="8"/>
  <c r="AC20" i="8"/>
  <c r="AC14" i="8"/>
  <c r="AC39" i="8"/>
  <c r="AC32" i="8"/>
  <c r="AC31" i="8"/>
  <c r="AC36" i="8"/>
  <c r="AC16" i="8"/>
  <c r="AC34" i="8"/>
  <c r="AC21" i="8"/>
  <c r="AC19" i="8"/>
  <c r="AC13" i="8"/>
  <c r="AC15" i="8"/>
  <c r="AC17" i="8"/>
  <c r="AC35" i="8"/>
  <c r="AP158" i="6"/>
  <c r="BQ130" i="6"/>
  <c r="BR130" i="6" s="1"/>
  <c r="BL139" i="6"/>
  <c r="BS129" i="6"/>
  <c r="BV127" i="6"/>
  <c r="BW127" i="6" s="1"/>
  <c r="K127" i="6" s="1" a="1"/>
  <c r="K127" i="6" s="1"/>
  <c r="BT128" i="6"/>
  <c r="BU128" i="6" s="1"/>
  <c r="BB146" i="6"/>
  <c r="BC146" i="6" s="1"/>
  <c r="BP131" i="6"/>
  <c r="BO132" i="6"/>
  <c r="BF143" i="6"/>
  <c r="BE144" i="6"/>
  <c r="AX152" i="6"/>
  <c r="BA147" i="6"/>
  <c r="BM138" i="6"/>
  <c r="AZ149" i="6"/>
  <c r="BN135" i="6"/>
  <c r="BD145" i="6"/>
  <c r="BJ140" i="6"/>
  <c r="AY150" i="6"/>
  <c r="BH141" i="6"/>
  <c r="BG142" i="6"/>
  <c r="AU157" i="6"/>
  <c r="AV154" i="6"/>
  <c r="AV155" i="6" s="1"/>
  <c r="AV156" i="6" s="1"/>
  <c r="AW153" i="6"/>
  <c r="I131" i="6"/>
  <c r="L127" i="6"/>
  <c r="AD13" i="8" l="1"/>
  <c r="AD33" i="8"/>
  <c r="AD17" i="8"/>
  <c r="AD15" i="8"/>
  <c r="AD34" i="8"/>
  <c r="AD18" i="8"/>
  <c r="AD16" i="8"/>
  <c r="AD36" i="8"/>
  <c r="AD20" i="8"/>
  <c r="AD38" i="8"/>
  <c r="AD14" i="8"/>
  <c r="AD32" i="8"/>
  <c r="AD21" i="8"/>
  <c r="AD31" i="8"/>
  <c r="AD39" i="8"/>
  <c r="AD19" i="8"/>
  <c r="AD35" i="8"/>
  <c r="AD37" i="8"/>
  <c r="BQ131" i="6"/>
  <c r="BR131" i="6" s="1"/>
  <c r="AQ158" i="6"/>
  <c r="BM139" i="6"/>
  <c r="BS130" i="6"/>
  <c r="BF144" i="6"/>
  <c r="BV128" i="6"/>
  <c r="BW128" i="6" s="1"/>
  <c r="K128" i="6" s="1" a="1"/>
  <c r="K128" i="6" s="1"/>
  <c r="BT129" i="6"/>
  <c r="BU129" i="6" s="1"/>
  <c r="BE145" i="6"/>
  <c r="BP132" i="6"/>
  <c r="BQ132" i="6" s="1"/>
  <c r="BO133" i="6"/>
  <c r="AX153" i="6"/>
  <c r="AZ150" i="6"/>
  <c r="BD146" i="6"/>
  <c r="BB147" i="6"/>
  <c r="BC147" i="6" s="1"/>
  <c r="BN136" i="6"/>
  <c r="BN137" i="6" s="1"/>
  <c r="BA148" i="6"/>
  <c r="BH142" i="6"/>
  <c r="BK140" i="6"/>
  <c r="AY151" i="6"/>
  <c r="BG143" i="6"/>
  <c r="BI141" i="6"/>
  <c r="BJ141" i="6" s="1"/>
  <c r="AV157" i="6"/>
  <c r="AW154" i="6"/>
  <c r="L128" i="6"/>
  <c r="AR158" i="6" l="1"/>
  <c r="AE20" i="8"/>
  <c r="AE36" i="8"/>
  <c r="AE21" i="8"/>
  <c r="AE37" i="8"/>
  <c r="AE35" i="8"/>
  <c r="AE18" i="8"/>
  <c r="AE33" i="8"/>
  <c r="AE16" i="8"/>
  <c r="AE31" i="8"/>
  <c r="AE34" i="8"/>
  <c r="AE39" i="8"/>
  <c r="AE14" i="8"/>
  <c r="AE32" i="8"/>
  <c r="AE19" i="8"/>
  <c r="AE38" i="8"/>
  <c r="AE15" i="8"/>
  <c r="AE17" i="8"/>
  <c r="AE13" i="8"/>
  <c r="BF145" i="6"/>
  <c r="BE146" i="6"/>
  <c r="BS131" i="6"/>
  <c r="BR132" i="6"/>
  <c r="BB148" i="6"/>
  <c r="BC148" i="6" s="1"/>
  <c r="BT130" i="6"/>
  <c r="BU130" i="6" s="1"/>
  <c r="BV129" i="6"/>
  <c r="BW129" i="6" s="1"/>
  <c r="BP133" i="6"/>
  <c r="BQ133" i="6" s="1"/>
  <c r="BO134" i="6"/>
  <c r="BD147" i="6"/>
  <c r="BN138" i="6"/>
  <c r="BA149" i="6"/>
  <c r="BK141" i="6"/>
  <c r="BH143" i="6"/>
  <c r="BG144" i="6"/>
  <c r="BL140" i="6"/>
  <c r="BM140" i="6" s="1"/>
  <c r="BI142" i="6"/>
  <c r="AZ151" i="6"/>
  <c r="AY152" i="6"/>
  <c r="AX154" i="6"/>
  <c r="AW155" i="6"/>
  <c r="BF146" i="6" l="1"/>
  <c r="AF38" i="8"/>
  <c r="AF39" i="8"/>
  <c r="AF16" i="8"/>
  <c r="AF19" i="8"/>
  <c r="AF13" i="8"/>
  <c r="AF14" i="8"/>
  <c r="AF37" i="8"/>
  <c r="AF17" i="8"/>
  <c r="AF31" i="8"/>
  <c r="AF21" i="8"/>
  <c r="AF34" i="8"/>
  <c r="AF36" i="8"/>
  <c r="AF20" i="8"/>
  <c r="AF35" i="8"/>
  <c r="AF18" i="8"/>
  <c r="AF15" i="8"/>
  <c r="AF32" i="8"/>
  <c r="AF33" i="8"/>
  <c r="AS158" i="6"/>
  <c r="BE147" i="6"/>
  <c r="BF147" i="6" s="1"/>
  <c r="BS132" i="6"/>
  <c r="BV130" i="6"/>
  <c r="BW130" i="6" s="1"/>
  <c r="K130" i="6" s="1" a="1"/>
  <c r="K130" i="6" s="1"/>
  <c r="BB149" i="6"/>
  <c r="BC149" i="6" s="1"/>
  <c r="BT131" i="6"/>
  <c r="BU131" i="6" s="1"/>
  <c r="BD148" i="6"/>
  <c r="BE148" i="6" s="1"/>
  <c r="BF148" i="6" s="1"/>
  <c r="BP134" i="6"/>
  <c r="BQ134" i="6" s="1"/>
  <c r="BO135" i="6"/>
  <c r="BR133" i="6"/>
  <c r="BN139" i="6"/>
  <c r="BN140" i="6" s="1"/>
  <c r="BA150" i="6"/>
  <c r="BI143" i="6"/>
  <c r="AZ152" i="6"/>
  <c r="AY153" i="6"/>
  <c r="AY154" i="6" s="1"/>
  <c r="BH144" i="6"/>
  <c r="BG145" i="6"/>
  <c r="BJ142" i="6"/>
  <c r="BK142" i="6" s="1"/>
  <c r="BL141" i="6"/>
  <c r="AW156" i="6"/>
  <c r="AX155" i="6"/>
  <c r="L130" i="6"/>
  <c r="AG35" i="8" l="1"/>
  <c r="AG34" i="8"/>
  <c r="AG18" i="8"/>
  <c r="AG39" i="8"/>
  <c r="AG20" i="8"/>
  <c r="AG36" i="8"/>
  <c r="AG19" i="8"/>
  <c r="AG21" i="8"/>
  <c r="AG15" i="8"/>
  <c r="AG32" i="8"/>
  <c r="AG37" i="8"/>
  <c r="AG38" i="8"/>
  <c r="AG13" i="8"/>
  <c r="AG14" i="8"/>
  <c r="AG16" i="8"/>
  <c r="AG17" i="8"/>
  <c r="AG31" i="8"/>
  <c r="AG33" i="8"/>
  <c r="AT158" i="6"/>
  <c r="AU158" i="6" s="1"/>
  <c r="BS133" i="6"/>
  <c r="BD149" i="6"/>
  <c r="BE149" i="6" s="1"/>
  <c r="BB150" i="6"/>
  <c r="BC150" i="6" s="1"/>
  <c r="BV131" i="6"/>
  <c r="BW131" i="6" s="1"/>
  <c r="BT132" i="6"/>
  <c r="BU132" i="6" s="1"/>
  <c r="BR134" i="6"/>
  <c r="BP135" i="6"/>
  <c r="BQ135" i="6" s="1"/>
  <c r="BO136" i="6"/>
  <c r="AZ153" i="6"/>
  <c r="AZ154" i="6" s="1"/>
  <c r="BA151" i="6"/>
  <c r="BA152" i="6" s="1"/>
  <c r="BL142" i="6"/>
  <c r="BM141" i="6"/>
  <c r="BN141" i="6" s="1"/>
  <c r="BI144" i="6"/>
  <c r="BH145" i="6"/>
  <c r="BG146" i="6"/>
  <c r="BJ143" i="6"/>
  <c r="AX156" i="6"/>
  <c r="AW157" i="6"/>
  <c r="AY155" i="6"/>
  <c r="AI20" i="8" l="1"/>
  <c r="AI33" i="8"/>
  <c r="AI36" i="8"/>
  <c r="AI14" i="8"/>
  <c r="AI34" i="8"/>
  <c r="AI35" i="8"/>
  <c r="AI15" i="8"/>
  <c r="AI19" i="8"/>
  <c r="AI32" i="8"/>
  <c r="AI13" i="8"/>
  <c r="AI17" i="8"/>
  <c r="AI16" i="8"/>
  <c r="AI31" i="8"/>
  <c r="AI21" i="8"/>
  <c r="AI38" i="8"/>
  <c r="AI39" i="8"/>
  <c r="AI18" i="8"/>
  <c r="AI37" i="8"/>
  <c r="BS134" i="6"/>
  <c r="AH31" i="8"/>
  <c r="AH16" i="8"/>
  <c r="AH17" i="8"/>
  <c r="AH37" i="8"/>
  <c r="AH35" i="8"/>
  <c r="AH38" i="8"/>
  <c r="AH14" i="8"/>
  <c r="AH20" i="8"/>
  <c r="AH32" i="8"/>
  <c r="AH36" i="8"/>
  <c r="AH33" i="8"/>
  <c r="AH34" i="8"/>
  <c r="AH21" i="8"/>
  <c r="AH18" i="8"/>
  <c r="AH15" i="8"/>
  <c r="AH19" i="8"/>
  <c r="AH39" i="8"/>
  <c r="AH13" i="8"/>
  <c r="AV158" i="6"/>
  <c r="BD150" i="6"/>
  <c r="BE150" i="6" s="1"/>
  <c r="BT133" i="6"/>
  <c r="BU133" i="6" s="1"/>
  <c r="BV132" i="6"/>
  <c r="BW132" i="6" s="1"/>
  <c r="K132" i="6" s="1" a="1"/>
  <c r="K132" i="6" s="1"/>
  <c r="BP136" i="6"/>
  <c r="BQ136" i="6" s="1"/>
  <c r="BO137" i="6"/>
  <c r="BR135" i="6"/>
  <c r="BI145" i="6"/>
  <c r="BA153" i="6"/>
  <c r="BA154" i="6" s="1"/>
  <c r="BB151" i="6"/>
  <c r="BC151" i="6" s="1"/>
  <c r="BD151" i="6" s="1"/>
  <c r="BM142" i="6"/>
  <c r="BN142" i="6" s="1"/>
  <c r="BF149" i="6"/>
  <c r="BK143" i="6"/>
  <c r="BJ144" i="6"/>
  <c r="BH146" i="6"/>
  <c r="BG147" i="6"/>
  <c r="BG148" i="6" s="1"/>
  <c r="AY156" i="6"/>
  <c r="AX157" i="6"/>
  <c r="AZ155" i="6"/>
  <c r="L132" i="6"/>
  <c r="BT134" i="6" l="1"/>
  <c r="BS135" i="6"/>
  <c r="BT135" i="6" s="1"/>
  <c r="AJ37" i="8"/>
  <c r="AJ14" i="8"/>
  <c r="AJ38" i="8"/>
  <c r="AJ13" i="8"/>
  <c r="AJ15" i="8"/>
  <c r="AJ35" i="8"/>
  <c r="AJ32" i="8"/>
  <c r="AJ34" i="8"/>
  <c r="AJ17" i="8"/>
  <c r="AJ18" i="8"/>
  <c r="AJ33" i="8"/>
  <c r="AJ36" i="8"/>
  <c r="AJ39" i="8"/>
  <c r="AJ20" i="8"/>
  <c r="AJ19" i="8"/>
  <c r="AJ21" i="8"/>
  <c r="AJ31" i="8"/>
  <c r="AJ16" i="8"/>
  <c r="AW158" i="6"/>
  <c r="AK36" i="8" s="1"/>
  <c r="BV133" i="6"/>
  <c r="BW133" i="6" s="1"/>
  <c r="BI146" i="6"/>
  <c r="BO138" i="6"/>
  <c r="BP137" i="6"/>
  <c r="BR136" i="6"/>
  <c r="BF150" i="6"/>
  <c r="BU134" i="6"/>
  <c r="BK144" i="6"/>
  <c r="BB152" i="6"/>
  <c r="BC152" i="6" s="1"/>
  <c r="BD152" i="6" s="1"/>
  <c r="BE151" i="6"/>
  <c r="AZ156" i="6"/>
  <c r="AY157" i="6"/>
  <c r="BH147" i="6"/>
  <c r="BG149" i="6"/>
  <c r="BL143" i="6"/>
  <c r="BM143" i="6" s="1"/>
  <c r="BN143" i="6" s="1"/>
  <c r="BJ145" i="6"/>
  <c r="AK16" i="8"/>
  <c r="AK39" i="8"/>
  <c r="AK19" i="8"/>
  <c r="AX158" i="6"/>
  <c r="AL34" i="8" s="1"/>
  <c r="AK21" i="8"/>
  <c r="AK14" i="8"/>
  <c r="AK37" i="8"/>
  <c r="AK38" i="8"/>
  <c r="AK31" i="8"/>
  <c r="AK13" i="8"/>
  <c r="AK20" i="8"/>
  <c r="AK15" i="8"/>
  <c r="AK34" i="8"/>
  <c r="AK17" i="8"/>
  <c r="AK32" i="8"/>
  <c r="AK35" i="8"/>
  <c r="AK33" i="8"/>
  <c r="AK18" i="8"/>
  <c r="BA155" i="6"/>
  <c r="BS136" i="6" l="1"/>
  <c r="BT136" i="6" s="1"/>
  <c r="BE152" i="6"/>
  <c r="BF151" i="6"/>
  <c r="AZ157" i="6"/>
  <c r="BO139" i="6"/>
  <c r="BQ137" i="6"/>
  <c r="BR137" i="6" s="1"/>
  <c r="BP138" i="6"/>
  <c r="BB153" i="6"/>
  <c r="BC153" i="6" s="1"/>
  <c r="BV134" i="6"/>
  <c r="BW134" i="6" s="1"/>
  <c r="BU135" i="6"/>
  <c r="BL144" i="6"/>
  <c r="BI147" i="6"/>
  <c r="BG150" i="6"/>
  <c r="BH148" i="6"/>
  <c r="BJ146" i="6"/>
  <c r="BK145" i="6"/>
  <c r="AL33" i="8"/>
  <c r="AL18" i="8"/>
  <c r="AL15" i="8"/>
  <c r="AL14" i="8"/>
  <c r="AL32" i="8"/>
  <c r="AL38" i="8"/>
  <c r="AL31" i="8"/>
  <c r="AL17" i="8"/>
  <c r="AL19" i="8"/>
  <c r="AL36" i="8"/>
  <c r="AL21" i="8"/>
  <c r="AL37" i="8"/>
  <c r="AL16" i="8"/>
  <c r="AL20" i="8"/>
  <c r="AL13" i="8"/>
  <c r="AL35" i="8"/>
  <c r="AL39" i="8"/>
  <c r="AY158" i="6"/>
  <c r="BA156" i="6"/>
  <c r="BF152" i="6" l="1"/>
  <c r="BU136" i="6"/>
  <c r="BQ138" i="6"/>
  <c r="BR138" i="6" s="1"/>
  <c r="BB154" i="6"/>
  <c r="BB155" i="6" s="1"/>
  <c r="BB156" i="6" s="1"/>
  <c r="BP139" i="6"/>
  <c r="BO140" i="6"/>
  <c r="BS137" i="6"/>
  <c r="BT137" i="6" s="1"/>
  <c r="BI148" i="6"/>
  <c r="BH149" i="6"/>
  <c r="BH150" i="6" s="1"/>
  <c r="BV135" i="6"/>
  <c r="BW135" i="6" s="1"/>
  <c r="BD153" i="6"/>
  <c r="BE153" i="6" s="1"/>
  <c r="BK146" i="6"/>
  <c r="BM144" i="6"/>
  <c r="BN144" i="6" s="1"/>
  <c r="BJ147" i="6"/>
  <c r="BG151" i="6"/>
  <c r="BG152" i="6" s="1"/>
  <c r="BL145" i="6"/>
  <c r="AZ158" i="6"/>
  <c r="AN16" i="8" s="1"/>
  <c r="BA157" i="6"/>
  <c r="AM20" i="8"/>
  <c r="AM36" i="8"/>
  <c r="AM16" i="8"/>
  <c r="AM33" i="8"/>
  <c r="AM18" i="8"/>
  <c r="AM37" i="8"/>
  <c r="AM38" i="8"/>
  <c r="AM19" i="8"/>
  <c r="AM32" i="8"/>
  <c r="AM17" i="8"/>
  <c r="AM13" i="8"/>
  <c r="AM21" i="8"/>
  <c r="AM15" i="8"/>
  <c r="AM14" i="8"/>
  <c r="AM34" i="8"/>
  <c r="AM35" i="8"/>
  <c r="AM39" i="8"/>
  <c r="AM31" i="8"/>
  <c r="BQ139" i="6" l="1"/>
  <c r="BR139" i="6" s="1"/>
  <c r="BC154" i="6"/>
  <c r="BD154" i="6" s="1"/>
  <c r="BE154" i="6" s="1"/>
  <c r="BS138" i="6"/>
  <c r="BT138" i="6" s="1"/>
  <c r="BU137" i="6"/>
  <c r="BP140" i="6"/>
  <c r="BQ140" i="6" s="1"/>
  <c r="BI149" i="6"/>
  <c r="BI150" i="6" s="1"/>
  <c r="BO141" i="6"/>
  <c r="BV136" i="6"/>
  <c r="BW136" i="6" s="1"/>
  <c r="BF153" i="6"/>
  <c r="BG153" i="6" s="1"/>
  <c r="BJ148" i="6"/>
  <c r="BK147" i="6"/>
  <c r="BH151" i="6"/>
  <c r="BM145" i="6"/>
  <c r="BL146" i="6"/>
  <c r="BA158" i="6"/>
  <c r="AO20" i="8" s="1"/>
  <c r="AN20" i="8"/>
  <c r="AN32" i="8"/>
  <c r="AN15" i="8"/>
  <c r="AN36" i="8"/>
  <c r="AN34" i="8"/>
  <c r="AN37" i="8"/>
  <c r="AN38" i="8"/>
  <c r="AN17" i="8"/>
  <c r="AN33" i="8"/>
  <c r="AN13" i="8"/>
  <c r="AN35" i="8"/>
  <c r="AN39" i="8"/>
  <c r="AN21" i="8"/>
  <c r="AN31" i="8"/>
  <c r="AN18" i="8"/>
  <c r="AN19" i="8"/>
  <c r="AN14" i="8"/>
  <c r="BB157" i="6"/>
  <c r="AO36" i="8"/>
  <c r="BC155" i="6" l="1"/>
  <c r="BC156" i="6" s="1"/>
  <c r="BS139" i="6"/>
  <c r="BT139" i="6" s="1"/>
  <c r="BR140" i="6"/>
  <c r="BJ149" i="6"/>
  <c r="BJ150" i="6" s="1"/>
  <c r="BU138" i="6"/>
  <c r="BP141" i="6"/>
  <c r="BQ141" i="6" s="1"/>
  <c r="BO142" i="6"/>
  <c r="BD155" i="6"/>
  <c r="BE155" i="6" s="1"/>
  <c r="BF154" i="6"/>
  <c r="BG154" i="6" s="1"/>
  <c r="AO14" i="8"/>
  <c r="BV137" i="6"/>
  <c r="BW137" i="6" s="1"/>
  <c r="BI151" i="6"/>
  <c r="AO17" i="8"/>
  <c r="BK148" i="6"/>
  <c r="AO15" i="8"/>
  <c r="AO13" i="8"/>
  <c r="AO33" i="8"/>
  <c r="BM146" i="6"/>
  <c r="BH152" i="6"/>
  <c r="BH153" i="6" s="1"/>
  <c r="AO37" i="8"/>
  <c r="AO38" i="8"/>
  <c r="AO31" i="8"/>
  <c r="AO34" i="8"/>
  <c r="AO18" i="8"/>
  <c r="AO35" i="8"/>
  <c r="BN145" i="6"/>
  <c r="AO19" i="8"/>
  <c r="AO16" i="8"/>
  <c r="AO39" i="8"/>
  <c r="AO21" i="8"/>
  <c r="AO32" i="8"/>
  <c r="BL147" i="6"/>
  <c r="BC157" i="6"/>
  <c r="BB158" i="6"/>
  <c r="AP15" i="8" s="1"/>
  <c r="BS140" i="6" l="1"/>
  <c r="BT140" i="6" s="1"/>
  <c r="BU139" i="6"/>
  <c r="BR141" i="6"/>
  <c r="BS141" i="6" s="1"/>
  <c r="BD156" i="6"/>
  <c r="BE156" i="6" s="1"/>
  <c r="BK149" i="6"/>
  <c r="BK150" i="6" s="1"/>
  <c r="BP142" i="6"/>
  <c r="BQ142" i="6" s="1"/>
  <c r="BO143" i="6"/>
  <c r="BV138" i="6"/>
  <c r="BW138" i="6" s="1"/>
  <c r="BJ151" i="6"/>
  <c r="BL148" i="6"/>
  <c r="BN146" i="6"/>
  <c r="BH154" i="6"/>
  <c r="BM147" i="6"/>
  <c r="BI152" i="6"/>
  <c r="BI153" i="6" s="1"/>
  <c r="AP18" i="8"/>
  <c r="AP32" i="8"/>
  <c r="AP14" i="8"/>
  <c r="AP19" i="8"/>
  <c r="AP33" i="8"/>
  <c r="AP38" i="8"/>
  <c r="AP36" i="8"/>
  <c r="AP35" i="8"/>
  <c r="AP37" i="8"/>
  <c r="AP39" i="8"/>
  <c r="AP17" i="8"/>
  <c r="AP21" i="8"/>
  <c r="AP13" i="8"/>
  <c r="BF155" i="6"/>
  <c r="BC158" i="6"/>
  <c r="AP16" i="8"/>
  <c r="AP31" i="8"/>
  <c r="AP34" i="8"/>
  <c r="AP20" i="8"/>
  <c r="BU140" i="6" l="1"/>
  <c r="BT141" i="6"/>
  <c r="BU141" i="6" s="1"/>
  <c r="BD157" i="6"/>
  <c r="BE157" i="6" s="1"/>
  <c r="BL149" i="6"/>
  <c r="BL150" i="6" s="1"/>
  <c r="BR142" i="6"/>
  <c r="BS142" i="6" s="1"/>
  <c r="BP143" i="6"/>
  <c r="BQ143" i="6" s="1"/>
  <c r="BO144" i="6"/>
  <c r="BV139" i="6"/>
  <c r="BW139" i="6" s="1"/>
  <c r="BN147" i="6"/>
  <c r="BJ152" i="6"/>
  <c r="BJ153" i="6" s="1"/>
  <c r="BI154" i="6"/>
  <c r="BM148" i="6"/>
  <c r="BK151" i="6"/>
  <c r="BF156" i="6"/>
  <c r="AQ37" i="8"/>
  <c r="AQ34" i="8"/>
  <c r="AQ17" i="8"/>
  <c r="AQ18" i="8"/>
  <c r="AQ38" i="8"/>
  <c r="AQ33" i="8"/>
  <c r="BG155" i="6"/>
  <c r="AQ35" i="8"/>
  <c r="AQ32" i="8"/>
  <c r="AQ16" i="8"/>
  <c r="AQ13" i="8"/>
  <c r="AQ20" i="8"/>
  <c r="AQ15" i="8"/>
  <c r="AQ31" i="8"/>
  <c r="AQ19" i="8"/>
  <c r="AQ14" i="8"/>
  <c r="AQ36" i="8"/>
  <c r="AQ39" i="8"/>
  <c r="AQ21" i="8"/>
  <c r="BD158" i="6" l="1"/>
  <c r="AR38" i="8" s="1"/>
  <c r="BM149" i="6"/>
  <c r="BM150" i="6" s="1"/>
  <c r="BR143" i="6"/>
  <c r="BS143" i="6" s="1"/>
  <c r="BT142" i="6"/>
  <c r="BU142" i="6" s="1"/>
  <c r="BV140" i="6"/>
  <c r="BW140" i="6" s="1"/>
  <c r="BP144" i="6"/>
  <c r="BQ144" i="6" s="1"/>
  <c r="BO145" i="6"/>
  <c r="AR32" i="8"/>
  <c r="BG156" i="6"/>
  <c r="AR39" i="8"/>
  <c r="BL151" i="6"/>
  <c r="BN148" i="6"/>
  <c r="BK152" i="6"/>
  <c r="BJ154" i="6"/>
  <c r="AR36" i="8"/>
  <c r="AR33" i="8"/>
  <c r="AR18" i="8"/>
  <c r="AR17" i="8"/>
  <c r="AR16" i="8"/>
  <c r="AR35" i="8"/>
  <c r="AR20" i="8"/>
  <c r="AR34" i="8"/>
  <c r="AR21" i="8"/>
  <c r="AR14" i="8"/>
  <c r="AR19" i="8"/>
  <c r="AR31" i="8"/>
  <c r="AR15" i="8"/>
  <c r="AR13" i="8"/>
  <c r="AR37" i="8"/>
  <c r="BF157" i="6"/>
  <c r="BH155" i="6"/>
  <c r="BE158" i="6"/>
  <c r="BT143" i="6" l="1"/>
  <c r="BU143" i="6" s="1"/>
  <c r="BN149" i="6"/>
  <c r="BN150" i="6" s="1"/>
  <c r="BL152" i="6"/>
  <c r="BV141" i="6"/>
  <c r="BW141" i="6" s="1"/>
  <c r="BP145" i="6"/>
  <c r="BQ145" i="6" s="1"/>
  <c r="BR144" i="6"/>
  <c r="BS144" i="6" s="1"/>
  <c r="BO146" i="6"/>
  <c r="BM151" i="6"/>
  <c r="BK153" i="6"/>
  <c r="BK154" i="6" s="1"/>
  <c r="AS35" i="8"/>
  <c r="BF158" i="6"/>
  <c r="AT15" i="8" s="1"/>
  <c r="AS18" i="8"/>
  <c r="AS38" i="8"/>
  <c r="AS15" i="8"/>
  <c r="AS19" i="8"/>
  <c r="AS17" i="8"/>
  <c r="BH156" i="6"/>
  <c r="BI155" i="6"/>
  <c r="BJ155" i="6" s="1"/>
  <c r="AS31" i="8"/>
  <c r="AS13" i="8"/>
  <c r="AS20" i="8"/>
  <c r="AS21" i="8"/>
  <c r="BG157" i="6"/>
  <c r="AS32" i="8"/>
  <c r="AS39" i="8"/>
  <c r="AS36" i="8"/>
  <c r="AS33" i="8"/>
  <c r="AS37" i="8"/>
  <c r="AS34" i="8"/>
  <c r="AS14" i="8"/>
  <c r="AS16" i="8"/>
  <c r="BM152" i="6" l="1"/>
  <c r="BR145" i="6"/>
  <c r="BS145" i="6" s="1"/>
  <c r="BV142" i="6"/>
  <c r="BV143" i="6" s="1"/>
  <c r="BO147" i="6"/>
  <c r="BP146" i="6"/>
  <c r="BQ146" i="6" s="1"/>
  <c r="BT144" i="6"/>
  <c r="BU144" i="6" s="1"/>
  <c r="BN151" i="6"/>
  <c r="BL153" i="6"/>
  <c r="BL154" i="6" s="1"/>
  <c r="AT17" i="8"/>
  <c r="AT13" i="8"/>
  <c r="AT34" i="8"/>
  <c r="BG158" i="6"/>
  <c r="AU39" i="8" s="1"/>
  <c r="AT39" i="8"/>
  <c r="AT37" i="8"/>
  <c r="AT16" i="8"/>
  <c r="AT20" i="8"/>
  <c r="AT32" i="8"/>
  <c r="AT33" i="8"/>
  <c r="AT38" i="8"/>
  <c r="AT21" i="8"/>
  <c r="AT14" i="8"/>
  <c r="AT18" i="8"/>
  <c r="AT19" i="8"/>
  <c r="AT36" i="8"/>
  <c r="AT31" i="8"/>
  <c r="AT35" i="8"/>
  <c r="BI156" i="6"/>
  <c r="BJ156" i="6" s="1"/>
  <c r="BH157" i="6"/>
  <c r="BK155" i="6"/>
  <c r="BN152" i="6" l="1"/>
  <c r="BW142" i="6"/>
  <c r="BW143" i="6" s="1"/>
  <c r="BT145" i="6"/>
  <c r="BU145" i="6" s="1"/>
  <c r="BV144" i="6"/>
  <c r="BP147" i="6"/>
  <c r="BQ147" i="6" s="1"/>
  <c r="BO148" i="6"/>
  <c r="BO149" i="6" s="1"/>
  <c r="BO150" i="6" s="1"/>
  <c r="BO151" i="6" s="1"/>
  <c r="BR146" i="6"/>
  <c r="BS146" i="6" s="1"/>
  <c r="BL155" i="6"/>
  <c r="BM153" i="6"/>
  <c r="BN153" i="6" s="1"/>
  <c r="AU14" i="8"/>
  <c r="AU35" i="8"/>
  <c r="AU18" i="8"/>
  <c r="AU36" i="8"/>
  <c r="AU37" i="8"/>
  <c r="AU17" i="8"/>
  <c r="AU33" i="8"/>
  <c r="AU20" i="8"/>
  <c r="AU19" i="8"/>
  <c r="AU16" i="8"/>
  <c r="AU21" i="8"/>
  <c r="AU32" i="8"/>
  <c r="AU34" i="8"/>
  <c r="AU13" i="8"/>
  <c r="AU38" i="8"/>
  <c r="AU15" i="8"/>
  <c r="AU31" i="8"/>
  <c r="BK156" i="6"/>
  <c r="BH158" i="6"/>
  <c r="BI157" i="6"/>
  <c r="BJ157" i="6" s="1"/>
  <c r="BW144" i="6" l="1"/>
  <c r="BL156" i="6"/>
  <c r="BV145" i="6"/>
  <c r="BT146" i="6"/>
  <c r="BU146" i="6" s="1"/>
  <c r="BP148" i="6"/>
  <c r="BQ148" i="6" s="1"/>
  <c r="BR147" i="6"/>
  <c r="BS147" i="6" s="1"/>
  <c r="BM154" i="6"/>
  <c r="BN154" i="6" s="1"/>
  <c r="BO152" i="6"/>
  <c r="BO153" i="6" s="1"/>
  <c r="AV20" i="8"/>
  <c r="AV21" i="8"/>
  <c r="AV31" i="8"/>
  <c r="AV18" i="8"/>
  <c r="AV19" i="8"/>
  <c r="AV34" i="8"/>
  <c r="AV17" i="8"/>
  <c r="AV13" i="8"/>
  <c r="AV37" i="8"/>
  <c r="BI158" i="6"/>
  <c r="AW15" i="8" s="1"/>
  <c r="BK157" i="6"/>
  <c r="AV14" i="8"/>
  <c r="AV33" i="8"/>
  <c r="AV38" i="8"/>
  <c r="AV15" i="8"/>
  <c r="AV16" i="8"/>
  <c r="AV35" i="8"/>
  <c r="AV36" i="8"/>
  <c r="AV32" i="8"/>
  <c r="AV39" i="8"/>
  <c r="BW145" i="6" l="1"/>
  <c r="BV146" i="6"/>
  <c r="BW146" i="6" s="1"/>
  <c r="BP149" i="6"/>
  <c r="BR148" i="6"/>
  <c r="BS148" i="6" s="1"/>
  <c r="BT147" i="6"/>
  <c r="BU147" i="6" s="1"/>
  <c r="BM155" i="6"/>
  <c r="BO154" i="6"/>
  <c r="AW16" i="8"/>
  <c r="AW21" i="8"/>
  <c r="AW31" i="8"/>
  <c r="AW39" i="8"/>
  <c r="AW20" i="8"/>
  <c r="AW32" i="8"/>
  <c r="AW36" i="8"/>
  <c r="AW18" i="8"/>
  <c r="AW14" i="8"/>
  <c r="AW17" i="8"/>
  <c r="AW19" i="8"/>
  <c r="AW35" i="8"/>
  <c r="BJ158" i="6"/>
  <c r="AX16" i="8" s="1"/>
  <c r="AW33" i="8"/>
  <c r="AW13" i="8"/>
  <c r="AW37" i="8"/>
  <c r="AW34" i="8"/>
  <c r="AW38" i="8"/>
  <c r="BL157" i="6"/>
  <c r="BT148" i="6" l="1"/>
  <c r="BU148" i="6" s="1"/>
  <c r="BV147" i="6"/>
  <c r="BW147" i="6" s="1"/>
  <c r="BQ149" i="6"/>
  <c r="BR149" i="6" s="1"/>
  <c r="BP150" i="6"/>
  <c r="BN155" i="6"/>
  <c r="BO155" i="6" s="1"/>
  <c r="BM156" i="6"/>
  <c r="BM157" i="6" s="1"/>
  <c r="AX31" i="8"/>
  <c r="AX21" i="8"/>
  <c r="BK158" i="6"/>
  <c r="AY31" i="8" s="1"/>
  <c r="AX13" i="8"/>
  <c r="AX34" i="8"/>
  <c r="AX38" i="8"/>
  <c r="AX15" i="8"/>
  <c r="AX18" i="8"/>
  <c r="AX17" i="8"/>
  <c r="AX35" i="8"/>
  <c r="AX36" i="8"/>
  <c r="AX39" i="8"/>
  <c r="AX20" i="8"/>
  <c r="AX33" i="8"/>
  <c r="AX32" i="8"/>
  <c r="AX19" i="8"/>
  <c r="AX14" i="8"/>
  <c r="AX37" i="8"/>
  <c r="BV148" i="6" l="1"/>
  <c r="BW148" i="6" s="1"/>
  <c r="BS149" i="6"/>
  <c r="BT149" i="6" s="1"/>
  <c r="BP151" i="6"/>
  <c r="BQ150" i="6"/>
  <c r="BR150" i="6" s="1"/>
  <c r="BN156" i="6"/>
  <c r="BO156" i="6" s="1"/>
  <c r="AY15" i="8"/>
  <c r="AY35" i="8"/>
  <c r="AY38" i="8"/>
  <c r="AY19" i="8"/>
  <c r="AY33" i="8"/>
  <c r="AY21" i="8"/>
  <c r="AY17" i="8"/>
  <c r="AY18" i="8"/>
  <c r="AY36" i="8"/>
  <c r="AY20" i="8"/>
  <c r="AY16" i="8"/>
  <c r="AY32" i="8"/>
  <c r="AY34" i="8"/>
  <c r="AY13" i="8"/>
  <c r="BL158" i="6"/>
  <c r="AZ32" i="8" s="1"/>
  <c r="AY39" i="8"/>
  <c r="AY37" i="8"/>
  <c r="AY14" i="8"/>
  <c r="BS150" i="6" l="1"/>
  <c r="BT150" i="6" s="1"/>
  <c r="BP152" i="6"/>
  <c r="BQ151" i="6"/>
  <c r="BU149" i="6"/>
  <c r="BV149" i="6" s="1"/>
  <c r="BW149" i="6" s="1"/>
  <c r="BN157" i="6"/>
  <c r="BO157" i="6" s="1"/>
  <c r="AZ16" i="8"/>
  <c r="AZ38" i="8"/>
  <c r="AZ33" i="8"/>
  <c r="AZ20" i="8"/>
  <c r="AZ36" i="8"/>
  <c r="AZ35" i="8"/>
  <c r="AZ34" i="8"/>
  <c r="AZ18" i="8"/>
  <c r="AZ31" i="8"/>
  <c r="AZ21" i="8"/>
  <c r="AZ19" i="8"/>
  <c r="AZ17" i="8"/>
  <c r="AZ13" i="8"/>
  <c r="AZ14" i="8"/>
  <c r="AZ37" i="8"/>
  <c r="BM158" i="6"/>
  <c r="BA18" i="8" s="1"/>
  <c r="AZ15" i="8"/>
  <c r="AZ39" i="8"/>
  <c r="BU150" i="6" l="1"/>
  <c r="BV150" i="6" s="1"/>
  <c r="BW150" i="6" s="1"/>
  <c r="BR151" i="6"/>
  <c r="BP153" i="6"/>
  <c r="BQ152" i="6"/>
  <c r="BA38" i="8"/>
  <c r="BA14" i="8"/>
  <c r="BA15" i="8"/>
  <c r="BA35" i="8"/>
  <c r="BA39" i="8"/>
  <c r="BA19" i="8"/>
  <c r="BA33" i="8"/>
  <c r="BA31" i="8"/>
  <c r="BA32" i="8"/>
  <c r="BA17" i="8"/>
  <c r="BA13" i="8"/>
  <c r="BA20" i="8"/>
  <c r="BN158" i="6"/>
  <c r="BB32" i="8" s="1"/>
  <c r="BA36" i="8"/>
  <c r="BA16" i="8"/>
  <c r="BA34" i="8"/>
  <c r="BA37" i="8"/>
  <c r="BA21" i="8"/>
  <c r="BQ153" i="6" l="1"/>
  <c r="BR152" i="6"/>
  <c r="BP154" i="6"/>
  <c r="BP155" i="6" s="1"/>
  <c r="BS151" i="6"/>
  <c r="BT151" i="6" s="1"/>
  <c r="BU151" i="6" s="1"/>
  <c r="BV151" i="6" s="1"/>
  <c r="BB38" i="8"/>
  <c r="BB36" i="8"/>
  <c r="BB37" i="8"/>
  <c r="BB13" i="8"/>
  <c r="BB15" i="8"/>
  <c r="BB16" i="8"/>
  <c r="BB14" i="8"/>
  <c r="BB33" i="8"/>
  <c r="BB20" i="8"/>
  <c r="BB34" i="8"/>
  <c r="BO158" i="6"/>
  <c r="BC37" i="8" s="1"/>
  <c r="BB19" i="8"/>
  <c r="BB18" i="8"/>
  <c r="BB17" i="8"/>
  <c r="BB39" i="8"/>
  <c r="BB35" i="8"/>
  <c r="BB31" i="8"/>
  <c r="BB21" i="8"/>
  <c r="BQ154" i="6" l="1"/>
  <c r="BP156" i="6"/>
  <c r="BW151" i="6"/>
  <c r="BR153" i="6"/>
  <c r="BS152" i="6"/>
  <c r="BT152" i="6" s="1"/>
  <c r="BU152" i="6" s="1"/>
  <c r="BV152" i="6" s="1"/>
  <c r="BC14" i="8"/>
  <c r="BC38" i="8"/>
  <c r="BC31" i="8"/>
  <c r="BC32" i="8"/>
  <c r="BC18" i="8"/>
  <c r="BC35" i="8"/>
  <c r="BC36" i="8"/>
  <c r="BC13" i="8"/>
  <c r="BC16" i="8"/>
  <c r="BC39" i="8"/>
  <c r="BC20" i="8"/>
  <c r="BC19" i="8"/>
  <c r="BC17" i="8"/>
  <c r="BC21" i="8"/>
  <c r="BC33" i="8"/>
  <c r="BC34" i="8"/>
  <c r="BC15" i="8"/>
  <c r="BW152" i="6" l="1"/>
  <c r="BR154" i="6"/>
  <c r="BP157" i="6"/>
  <c r="BS153" i="6"/>
  <c r="BQ155" i="6"/>
  <c r="BQ156" i="6" s="1"/>
  <c r="BS154" i="6" l="1"/>
  <c r="BP158" i="6"/>
  <c r="BR155" i="6"/>
  <c r="BR156" i="6" s="1"/>
  <c r="BT153" i="6"/>
  <c r="BU153" i="6" s="1"/>
  <c r="BV153" i="6" s="1"/>
  <c r="BQ157" i="6"/>
  <c r="BQ158" i="6" l="1"/>
  <c r="BD21" i="8"/>
  <c r="BD35" i="8"/>
  <c r="BD17" i="8"/>
  <c r="BD16" i="8"/>
  <c r="BD32" i="8"/>
  <c r="BD39" i="8"/>
  <c r="BD31" i="8"/>
  <c r="BD36" i="8"/>
  <c r="BD38" i="8"/>
  <c r="BD34" i="8"/>
  <c r="BD19" i="8"/>
  <c r="BD20" i="8"/>
  <c r="BD18" i="8"/>
  <c r="BD13" i="8"/>
  <c r="BD14" i="8"/>
  <c r="BD33" i="8"/>
  <c r="BD37" i="8"/>
  <c r="BD15" i="8"/>
  <c r="BE31" i="8"/>
  <c r="BS155" i="6"/>
  <c r="BS156" i="6" s="1"/>
  <c r="BE20" i="8"/>
  <c r="BE17" i="8"/>
  <c r="BE38" i="8"/>
  <c r="BE34" i="8"/>
  <c r="BE15" i="8"/>
  <c r="BE37" i="8"/>
  <c r="BE18" i="8"/>
  <c r="BE35" i="8"/>
  <c r="BR157" i="6"/>
  <c r="BE19" i="8"/>
  <c r="BW153" i="6"/>
  <c r="BE21" i="8"/>
  <c r="BE32" i="8"/>
  <c r="BE16" i="8"/>
  <c r="BE33" i="8"/>
  <c r="BE39" i="8"/>
  <c r="BE36" i="8"/>
  <c r="BE14" i="8"/>
  <c r="BE13" i="8"/>
  <c r="BT154" i="6"/>
  <c r="BR158" i="6" l="1"/>
  <c r="BF35" i="8" s="1"/>
  <c r="BU154" i="6"/>
  <c r="BV154" i="6" s="1"/>
  <c r="BW154" i="6" s="1"/>
  <c r="BS157" i="6"/>
  <c r="BT155" i="6"/>
  <c r="BT156" i="6" s="1"/>
  <c r="BF15" i="8" l="1"/>
  <c r="BF38" i="8"/>
  <c r="BF34" i="8"/>
  <c r="BF19" i="8"/>
  <c r="BF17" i="8"/>
  <c r="BF16" i="8"/>
  <c r="BF33" i="8"/>
  <c r="BF39" i="8"/>
  <c r="BF37" i="8"/>
  <c r="BF31" i="8"/>
  <c r="BS158" i="6"/>
  <c r="BG34" i="8" s="1"/>
  <c r="BF36" i="8"/>
  <c r="BF32" i="8"/>
  <c r="BF13" i="8"/>
  <c r="BF18" i="8"/>
  <c r="BF21" i="8"/>
  <c r="BF14" i="8"/>
  <c r="BF20" i="8"/>
  <c r="BT157" i="6"/>
  <c r="BT158" i="6" s="1"/>
  <c r="BU155" i="6"/>
  <c r="BU156" i="6" s="1"/>
  <c r="BV155" i="6" l="1"/>
  <c r="BW155" i="6" s="1"/>
  <c r="BG31" i="8"/>
  <c r="BG33" i="8"/>
  <c r="BG32" i="8"/>
  <c r="BG14" i="8"/>
  <c r="BG37" i="8"/>
  <c r="BG21" i="8"/>
  <c r="BG36" i="8"/>
  <c r="BG35" i="8"/>
  <c r="BG39" i="8"/>
  <c r="BG38" i="8"/>
  <c r="BG20" i="8"/>
  <c r="BG18" i="8"/>
  <c r="BU157" i="6"/>
  <c r="BU158" i="6" s="1"/>
  <c r="BI32" i="8" s="1"/>
  <c r="BG15" i="8"/>
  <c r="BG13" i="8"/>
  <c r="BG16" i="8"/>
  <c r="BG17" i="8"/>
  <c r="BG19" i="8"/>
  <c r="BH15" i="8"/>
  <c r="BH14" i="8"/>
  <c r="BV156" i="6"/>
  <c r="BW156" i="6" s="1"/>
  <c r="BH16" i="8"/>
  <c r="BH39" i="8"/>
  <c r="BH20" i="8"/>
  <c r="BH17" i="8"/>
  <c r="BH37" i="8"/>
  <c r="BH34" i="8"/>
  <c r="BH18" i="8"/>
  <c r="BH19" i="8"/>
  <c r="BH13" i="8"/>
  <c r="BH38" i="8"/>
  <c r="BH31" i="8"/>
  <c r="BH33" i="8"/>
  <c r="BH35" i="8"/>
  <c r="BH32" i="8"/>
  <c r="BH21" i="8"/>
  <c r="BH36" i="8"/>
  <c r="BV157" i="6" l="1"/>
  <c r="BI15" i="8"/>
  <c r="BI14" i="8"/>
  <c r="BI21" i="8"/>
  <c r="BI19" i="8"/>
  <c r="BI35" i="8"/>
  <c r="BI39" i="8"/>
  <c r="BI18" i="8"/>
  <c r="BI31" i="8"/>
  <c r="BI38" i="8"/>
  <c r="BI37" i="8"/>
  <c r="BI20" i="8"/>
  <c r="BI33" i="8"/>
  <c r="BI16" i="8"/>
  <c r="BI36" i="8"/>
  <c r="BI34" i="8"/>
  <c r="BW157" i="6"/>
  <c r="BI13" i="8"/>
  <c r="BV158" i="6"/>
  <c r="BJ16" i="8" s="1"/>
  <c r="BI17" i="8"/>
  <c r="BJ14" i="8" l="1"/>
  <c r="BJ32" i="8"/>
  <c r="BJ34" i="8"/>
  <c r="BJ18" i="8"/>
  <c r="BJ19" i="8"/>
  <c r="BJ35" i="8"/>
  <c r="BJ20" i="8"/>
  <c r="BJ33" i="8"/>
  <c r="BJ38" i="8"/>
  <c r="BW158" i="6"/>
  <c r="BJ15" i="8"/>
  <c r="BJ36" i="8"/>
  <c r="BJ17" i="8"/>
  <c r="BJ21" i="8"/>
  <c r="BJ39" i="8"/>
  <c r="BJ13" i="8"/>
  <c r="BJ31" i="8"/>
  <c r="BJ37" i="8"/>
  <c r="BK19" i="8" l="1"/>
  <c r="BK14" i="8"/>
  <c r="BK37" i="8"/>
  <c r="BK15" i="8"/>
  <c r="BK34" i="8"/>
  <c r="BK18" i="8"/>
  <c r="BK20" i="8"/>
  <c r="BK16" i="8"/>
  <c r="BK17" i="8"/>
  <c r="C17" i="8" s="1"/>
  <c r="BK32" i="8"/>
  <c r="BK31" i="8"/>
  <c r="BK39" i="8"/>
  <c r="BK33" i="8"/>
  <c r="BK36" i="8"/>
  <c r="BK38" i="8"/>
  <c r="BK13" i="8"/>
  <c r="BK35" i="8"/>
  <c r="BK21" i="8"/>
  <c r="C20" i="8" l="1"/>
  <c r="B20" i="8"/>
  <c r="B19" i="8"/>
  <c r="C19" i="8"/>
  <c r="B21" i="8"/>
  <c r="C21" i="8"/>
  <c r="C18" i="8"/>
  <c r="B18" i="8"/>
  <c r="B14" i="8"/>
  <c r="C14" i="8"/>
  <c r="C13" i="8"/>
  <c r="B13" i="8"/>
  <c r="C16" i="8"/>
  <c r="B16" i="8"/>
  <c r="B15" i="8"/>
  <c r="C15" i="8"/>
  <c r="B17" i="8"/>
  <c r="H32" i="6"/>
  <c r="P31" i="6" l="1"/>
  <c r="Q31" i="6" l="1"/>
  <c r="Q32" i="6" s="1"/>
  <c r="BD20" i="6" l="1"/>
  <c r="BE20" i="6"/>
  <c r="BF20" i="6" s="1"/>
  <c r="AT10" i="8" s="1"/>
  <c r="P18" i="6"/>
  <c r="Q18" i="6" s="1"/>
  <c r="P19" i="6"/>
  <c r="P34" i="6"/>
  <c r="P9" i="6"/>
  <c r="P35" i="6"/>
  <c r="H9" i="6"/>
  <c r="H18" i="6"/>
  <c r="H19" i="6"/>
  <c r="D12" i="8"/>
  <c r="D9" i="8"/>
  <c r="E9" i="8"/>
  <c r="AR10" i="8"/>
  <c r="E27" i="8"/>
  <c r="AS10" i="8" l="1"/>
  <c r="R18" i="6"/>
  <c r="S18" i="6" s="1"/>
  <c r="P11" i="6"/>
  <c r="Q9" i="6"/>
  <c r="Q19" i="6"/>
  <c r="R19" i="6" s="1"/>
  <c r="BG20" i="6"/>
  <c r="P26" i="6"/>
  <c r="AU10" i="8" l="1"/>
  <c r="Q11" i="6"/>
  <c r="R11" i="6" s="1"/>
  <c r="R9" i="6"/>
  <c r="Q26" i="6"/>
  <c r="S19" i="6"/>
  <c r="P28" i="6"/>
  <c r="P29" i="6" s="1"/>
  <c r="BH20" i="6"/>
  <c r="AV10" i="8" s="1"/>
  <c r="T18" i="6"/>
  <c r="P12" i="6"/>
  <c r="U18" i="6"/>
  <c r="Q12" i="6" l="1"/>
  <c r="P14" i="6"/>
  <c r="P13" i="6"/>
  <c r="S9" i="6"/>
  <c r="Q28" i="6"/>
  <c r="Q29" i="6" s="1"/>
  <c r="P30" i="6"/>
  <c r="D26" i="8" s="1"/>
  <c r="BI20" i="6"/>
  <c r="V18" i="6"/>
  <c r="W18" i="6" s="1"/>
  <c r="T19" i="6"/>
  <c r="R26" i="6"/>
  <c r="AW10" i="8" l="1"/>
  <c r="BJ20" i="6"/>
  <c r="AX10" i="8" s="1"/>
  <c r="S26" i="6"/>
  <c r="X18" i="6"/>
  <c r="R29" i="6"/>
  <c r="E26" i="8"/>
  <c r="R28" i="6"/>
  <c r="R12" i="6"/>
  <c r="P21" i="6"/>
  <c r="U19" i="6"/>
  <c r="Q30" i="6"/>
  <c r="E8" i="8" s="1"/>
  <c r="D8" i="8"/>
  <c r="T9" i="6"/>
  <c r="Q13" i="6"/>
  <c r="S11" i="6"/>
  <c r="D27" i="8"/>
  <c r="AW28" i="8"/>
  <c r="AV28" i="8"/>
  <c r="AU28" i="8"/>
  <c r="AT28" i="8"/>
  <c r="AS28" i="8"/>
  <c r="AX28" i="8" l="1"/>
  <c r="T11" i="6"/>
  <c r="R13" i="6"/>
  <c r="Q14" i="6"/>
  <c r="Y18" i="6"/>
  <c r="D28" i="8"/>
  <c r="Q21" i="6"/>
  <c r="E28" i="8" s="1"/>
  <c r="P22" i="6"/>
  <c r="S12" i="6"/>
  <c r="T12" i="6" s="1"/>
  <c r="BK20" i="6"/>
  <c r="V19" i="6"/>
  <c r="U9" i="6"/>
  <c r="R30" i="6"/>
  <c r="F8" i="8" s="1"/>
  <c r="S28" i="6"/>
  <c r="S29" i="6" s="1"/>
  <c r="T26" i="6"/>
  <c r="D30" i="8"/>
  <c r="AR28" i="8"/>
  <c r="H35" i="6"/>
  <c r="H34" i="6"/>
  <c r="S13" i="6" l="1"/>
  <c r="T13" i="6" s="1"/>
  <c r="R31" i="6"/>
  <c r="S30" i="6"/>
  <c r="U26" i="6"/>
  <c r="V26" i="6"/>
  <c r="T28" i="6"/>
  <c r="V9" i="6"/>
  <c r="Q22" i="6"/>
  <c r="P23" i="6"/>
  <c r="AY10" i="8"/>
  <c r="AY28" i="8"/>
  <c r="BL20" i="6"/>
  <c r="Z18" i="6"/>
  <c r="U11" i="6"/>
  <c r="U12" i="6" s="1"/>
  <c r="W19" i="6"/>
  <c r="R14" i="6"/>
  <c r="R21" i="6" l="1"/>
  <c r="Q23" i="6"/>
  <c r="R23" i="6"/>
  <c r="P24" i="6"/>
  <c r="R22" i="6"/>
  <c r="W9" i="6"/>
  <c r="V11" i="6"/>
  <c r="V12" i="6" s="1"/>
  <c r="AA18" i="6"/>
  <c r="S14" i="6"/>
  <c r="X19" i="6"/>
  <c r="U13" i="6"/>
  <c r="R32" i="6"/>
  <c r="F9" i="8" s="1"/>
  <c r="U28" i="6"/>
  <c r="V28" i="6" s="1"/>
  <c r="AZ10" i="8"/>
  <c r="AZ28" i="8"/>
  <c r="BM20" i="6"/>
  <c r="AB18" i="6"/>
  <c r="T29" i="6"/>
  <c r="T30" i="6" s="1"/>
  <c r="W26" i="6"/>
  <c r="S31" i="6"/>
  <c r="G8" i="8"/>
  <c r="G26" i="8"/>
  <c r="W11" i="6" l="1"/>
  <c r="W12" i="6" s="1"/>
  <c r="BA10" i="8"/>
  <c r="BA28" i="8"/>
  <c r="BN20" i="6"/>
  <c r="H26" i="8"/>
  <c r="X9" i="6"/>
  <c r="P25" i="6"/>
  <c r="Q24" i="6"/>
  <c r="D7" i="8"/>
  <c r="F28" i="8"/>
  <c r="S21" i="6"/>
  <c r="G28" i="8" s="1"/>
  <c r="AC18" i="6"/>
  <c r="S32" i="6"/>
  <c r="G9" i="8" s="1"/>
  <c r="V13" i="6"/>
  <c r="H8" i="8"/>
  <c r="F27" i="8"/>
  <c r="Y19" i="6"/>
  <c r="G27" i="8"/>
  <c r="T14" i="6"/>
  <c r="T21" i="6" s="1"/>
  <c r="H10" i="8" s="1"/>
  <c r="U29" i="6"/>
  <c r="U30" i="6" s="1"/>
  <c r="W28" i="6"/>
  <c r="T31" i="6"/>
  <c r="X26" i="6"/>
  <c r="Y26" i="6"/>
  <c r="S22" i="6"/>
  <c r="S23" i="6" s="1"/>
  <c r="V29" i="6" l="1"/>
  <c r="J26" i="8" s="1"/>
  <c r="W29" i="6"/>
  <c r="AD18" i="6"/>
  <c r="X28" i="6"/>
  <c r="Y28" i="6"/>
  <c r="V30" i="6"/>
  <c r="I8" i="8"/>
  <c r="BB10" i="8"/>
  <c r="BB28" i="8"/>
  <c r="W13" i="6"/>
  <c r="Y9" i="6"/>
  <c r="X11" i="6"/>
  <c r="X12" i="6" s="1"/>
  <c r="Z19" i="6"/>
  <c r="T22" i="6"/>
  <c r="T23" i="6" s="1"/>
  <c r="R24" i="6"/>
  <c r="I26" i="8"/>
  <c r="U31" i="6"/>
  <c r="T32" i="6"/>
  <c r="H9" i="8" s="1"/>
  <c r="U14" i="6"/>
  <c r="Q25" i="6"/>
  <c r="BO20" i="6"/>
  <c r="X29" i="6" l="1"/>
  <c r="Y29" i="6" s="1"/>
  <c r="AE18" i="6"/>
  <c r="V14" i="6"/>
  <c r="V31" i="6"/>
  <c r="Z9" i="6"/>
  <c r="W30" i="6"/>
  <c r="J8" i="8"/>
  <c r="BC10" i="8"/>
  <c r="BC28" i="8"/>
  <c r="BP20" i="6"/>
  <c r="U21" i="6"/>
  <c r="U22" i="6" s="1"/>
  <c r="R25" i="6"/>
  <c r="U32" i="6"/>
  <c r="X13" i="6"/>
  <c r="F25" i="8"/>
  <c r="AA19" i="6"/>
  <c r="H27" i="8"/>
  <c r="Z26" i="6"/>
  <c r="T24" i="6"/>
  <c r="I27" i="8"/>
  <c r="Y11" i="6"/>
  <c r="Z11" i="6" s="1"/>
  <c r="S24" i="6"/>
  <c r="U23" i="6" l="1"/>
  <c r="V32" i="6"/>
  <c r="J9" i="8" s="1"/>
  <c r="BD10" i="8"/>
  <c r="BD28" i="8"/>
  <c r="BQ20" i="6"/>
  <c r="AA9" i="6"/>
  <c r="AF18" i="6"/>
  <c r="W14" i="6"/>
  <c r="I9" i="8"/>
  <c r="AA26" i="6"/>
  <c r="U24" i="6"/>
  <c r="AB19" i="6"/>
  <c r="Y12" i="6"/>
  <c r="W31" i="6"/>
  <c r="X31" i="6" s="1"/>
  <c r="Y13" i="6"/>
  <c r="I10" i="8"/>
  <c r="V21" i="6"/>
  <c r="J10" i="8" s="1"/>
  <c r="X30" i="6"/>
  <c r="K26" i="8"/>
  <c r="S25" i="6"/>
  <c r="J27" i="8" l="1"/>
  <c r="W32" i="6"/>
  <c r="X32" i="6" s="1"/>
  <c r="L27" i="8" s="1"/>
  <c r="W21" i="6"/>
  <c r="Z12" i="6"/>
  <c r="X14" i="6"/>
  <c r="V22" i="6"/>
  <c r="V23" i="6" s="1"/>
  <c r="T25" i="6"/>
  <c r="BE10" i="8"/>
  <c r="BE28" i="8"/>
  <c r="BR20" i="6"/>
  <c r="Y30" i="6"/>
  <c r="L26" i="8"/>
  <c r="L8" i="8"/>
  <c r="U25" i="6"/>
  <c r="I25" i="8" s="1"/>
  <c r="Y31" i="6"/>
  <c r="Y32" i="6" s="1"/>
  <c r="AC19" i="6"/>
  <c r="AB26" i="6"/>
  <c r="AC26" i="6" s="1"/>
  <c r="AB9" i="6"/>
  <c r="K9" i="8"/>
  <c r="AG18" i="6"/>
  <c r="AA11" i="6"/>
  <c r="L9" i="8" l="1"/>
  <c r="K27" i="8"/>
  <c r="V24" i="6"/>
  <c r="V25" i="6"/>
  <c r="J7" i="8" s="1"/>
  <c r="AB11" i="6"/>
  <c r="BF10" i="8"/>
  <c r="BF28" i="8"/>
  <c r="BS20" i="6"/>
  <c r="K10" i="8"/>
  <c r="X21" i="6"/>
  <c r="AC9" i="6"/>
  <c r="W22" i="6"/>
  <c r="X22" i="6" s="1"/>
  <c r="Y14" i="6"/>
  <c r="AA12" i="6"/>
  <c r="AB12" i="6" s="1"/>
  <c r="Z13" i="6"/>
  <c r="AD19" i="6"/>
  <c r="AD26" i="6" s="1"/>
  <c r="M26" i="8"/>
  <c r="M8" i="8"/>
  <c r="AH18" i="6"/>
  <c r="Z31" i="6"/>
  <c r="M27" i="8"/>
  <c r="M9" i="8"/>
  <c r="I7" i="8"/>
  <c r="AA31" i="6" l="1"/>
  <c r="AE19" i="6"/>
  <c r="AC11" i="6"/>
  <c r="W23" i="6"/>
  <c r="L10" i="8"/>
  <c r="Y21" i="6"/>
  <c r="AD9" i="6"/>
  <c r="BG10" i="8"/>
  <c r="BG28" i="8"/>
  <c r="BT20" i="6"/>
  <c r="Z32" i="6"/>
  <c r="AA32" i="6" s="1"/>
  <c r="AI18" i="6"/>
  <c r="AA13" i="6"/>
  <c r="Z14" i="6"/>
  <c r="Y22" i="6"/>
  <c r="AE9" i="6" l="1"/>
  <c r="AD11" i="6"/>
  <c r="AB13" i="6"/>
  <c r="M28" i="8"/>
  <c r="Z21" i="6"/>
  <c r="AF19" i="6"/>
  <c r="N27" i="8"/>
  <c r="AA14" i="6"/>
  <c r="AB14" i="6" s="1"/>
  <c r="AJ18" i="6"/>
  <c r="AC12" i="6"/>
  <c r="N9" i="8"/>
  <c r="Z22" i="6"/>
  <c r="BH10" i="8"/>
  <c r="BH28" i="8"/>
  <c r="BU20" i="6"/>
  <c r="X23" i="6"/>
  <c r="W24" i="6"/>
  <c r="AE26" i="6"/>
  <c r="O9" i="8"/>
  <c r="O27" i="8"/>
  <c r="AB31" i="6"/>
  <c r="X24" i="6" l="1"/>
  <c r="W25" i="6"/>
  <c r="BI10" i="8"/>
  <c r="BI28" i="8"/>
  <c r="BV20" i="6"/>
  <c r="AF26" i="6"/>
  <c r="AD12" i="6"/>
  <c r="AE11" i="6"/>
  <c r="AC31" i="6"/>
  <c r="AF9" i="6"/>
  <c r="AB32" i="6"/>
  <c r="N10" i="8"/>
  <c r="AA21" i="6"/>
  <c r="AC13" i="6"/>
  <c r="Y23" i="6"/>
  <c r="Z23" i="6" s="1"/>
  <c r="AG19" i="6"/>
  <c r="AK18" i="6"/>
  <c r="AC32" i="6" l="1"/>
  <c r="Y24" i="6"/>
  <c r="Z24" i="6" s="1"/>
  <c r="AH19" i="6"/>
  <c r="AG9" i="6"/>
  <c r="Q27" i="8"/>
  <c r="Q9" i="8"/>
  <c r="AD31" i="6"/>
  <c r="AF11" i="6"/>
  <c r="AG11" i="6" s="1"/>
  <c r="AE12" i="6"/>
  <c r="BJ10" i="8"/>
  <c r="BJ28" i="8"/>
  <c r="BW20" i="6"/>
  <c r="J20" i="6" s="1" a="1"/>
  <c r="J20" i="6" s="1"/>
  <c r="X25" i="6"/>
  <c r="AL18" i="6"/>
  <c r="AD13" i="6"/>
  <c r="AC14" i="6"/>
  <c r="P27" i="8"/>
  <c r="AD32" i="6"/>
  <c r="P9" i="8"/>
  <c r="O10" i="8"/>
  <c r="AB21" i="6"/>
  <c r="AA22" i="6"/>
  <c r="AA23" i="6" s="1"/>
  <c r="AG26" i="6"/>
  <c r="I20" i="6" l="1"/>
  <c r="AD14" i="6"/>
  <c r="AE13" i="6"/>
  <c r="Y25" i="6"/>
  <c r="L7" i="8"/>
  <c r="R9" i="8"/>
  <c r="R27" i="8"/>
  <c r="AE31" i="6"/>
  <c r="AB22" i="6"/>
  <c r="AB23" i="6" s="1"/>
  <c r="AC21" i="6"/>
  <c r="AE32" i="6"/>
  <c r="AF12" i="6"/>
  <c r="AI19" i="6"/>
  <c r="AM18" i="6"/>
  <c r="AH26" i="6"/>
  <c r="AI26" i="6" s="1"/>
  <c r="BK10" i="8"/>
  <c r="BK28" i="8"/>
  <c r="M20" i="6"/>
  <c r="K20" i="6" a="1"/>
  <c r="K20" i="6" s="1"/>
  <c r="AH9" i="6"/>
  <c r="AH11" i="6" s="1"/>
  <c r="AA24" i="6"/>
  <c r="L20" i="6"/>
  <c r="S9" i="8" l="1"/>
  <c r="S27" i="8"/>
  <c r="AF31" i="6"/>
  <c r="AF32" i="6" s="1"/>
  <c r="Z25" i="6"/>
  <c r="AA25" i="6" s="1"/>
  <c r="P30" i="9"/>
  <c r="N20" i="6"/>
  <c r="Q30" i="9"/>
  <c r="AF13" i="6"/>
  <c r="AN18" i="6"/>
  <c r="Q10" i="8"/>
  <c r="AD21" i="6"/>
  <c r="AE14" i="6"/>
  <c r="AF14" i="6" s="1"/>
  <c r="AB24" i="6"/>
  <c r="AI9" i="6"/>
  <c r="AJ19" i="6"/>
  <c r="AJ26" i="6" s="1"/>
  <c r="AG12" i="6"/>
  <c r="AC22" i="6"/>
  <c r="AD22" i="6" s="1"/>
  <c r="AC23" i="6" l="1"/>
  <c r="AD23" i="6" s="1"/>
  <c r="AH12" i="6"/>
  <c r="AJ9" i="6"/>
  <c r="AE21" i="6"/>
  <c r="AK19" i="6"/>
  <c r="AE22" i="6"/>
  <c r="AG13" i="6"/>
  <c r="AE23" i="6"/>
  <c r="T9" i="8"/>
  <c r="T27" i="8"/>
  <c r="AG31" i="6"/>
  <c r="AC24" i="6"/>
  <c r="AD24" i="6" s="1"/>
  <c r="AE24" i="6" s="1"/>
  <c r="AO18" i="6"/>
  <c r="AI11" i="6"/>
  <c r="AB25" i="6"/>
  <c r="Q7" i="8" l="1"/>
  <c r="AC25" i="6"/>
  <c r="AD25" i="6" s="1"/>
  <c r="AE25" i="6" s="1"/>
  <c r="S25" i="8" s="1"/>
  <c r="AH31" i="6"/>
  <c r="AJ11" i="6"/>
  <c r="AH13" i="6"/>
  <c r="AP18" i="6"/>
  <c r="AI12" i="6"/>
  <c r="AG14" i="6"/>
  <c r="S10" i="8"/>
  <c r="AF21" i="6"/>
  <c r="AF22" i="6" s="1"/>
  <c r="S7" i="8"/>
  <c r="AG32" i="6"/>
  <c r="AL19" i="6"/>
  <c r="R7" i="8"/>
  <c r="AK9" i="6"/>
  <c r="AK26" i="6"/>
  <c r="AH32" i="6" l="1"/>
  <c r="R25" i="8"/>
  <c r="U27" i="8"/>
  <c r="AL26" i="6"/>
  <c r="AH14" i="6"/>
  <c r="U9" i="8"/>
  <c r="AG21" i="6"/>
  <c r="AI13" i="6"/>
  <c r="AJ13" i="6" s="1"/>
  <c r="AK11" i="6"/>
  <c r="AM19" i="6"/>
  <c r="AJ12" i="6"/>
  <c r="AL9" i="6"/>
  <c r="AQ18" i="6"/>
  <c r="AF23" i="6"/>
  <c r="V9" i="8"/>
  <c r="V27" i="8"/>
  <c r="AI31" i="6"/>
  <c r="AI32" i="6" s="1"/>
  <c r="AM26" i="6" l="1"/>
  <c r="AR18" i="6"/>
  <c r="AF24" i="6"/>
  <c r="T25" i="8" s="1"/>
  <c r="AM9" i="6"/>
  <c r="AK12" i="6"/>
  <c r="AN19" i="6"/>
  <c r="AF25" i="6"/>
  <c r="AI14" i="6"/>
  <c r="W9" i="8"/>
  <c r="W27" i="8"/>
  <c r="AJ31" i="6"/>
  <c r="AJ32" i="6" s="1"/>
  <c r="U28" i="8"/>
  <c r="AH21" i="6"/>
  <c r="AL11" i="6"/>
  <c r="AM11" i="6" s="1"/>
  <c r="T7" i="8"/>
  <c r="AG22" i="6"/>
  <c r="AH22" i="6" l="1"/>
  <c r="AO19" i="6"/>
  <c r="AN9" i="6"/>
  <c r="AG23" i="6"/>
  <c r="X9" i="8"/>
  <c r="X27" i="8"/>
  <c r="AK31" i="6"/>
  <c r="AK32" i="6" s="1"/>
  <c r="AK13" i="6"/>
  <c r="AN26" i="6"/>
  <c r="AN11" i="6"/>
  <c r="V28" i="8"/>
  <c r="AI21" i="6"/>
  <c r="AJ14" i="6"/>
  <c r="AL12" i="6"/>
  <c r="AG24" i="6"/>
  <c r="AS18" i="6"/>
  <c r="AT18" i="6" l="1"/>
  <c r="AK14" i="6"/>
  <c r="AO26" i="6"/>
  <c r="AH23" i="6"/>
  <c r="AI23" i="6" s="1"/>
  <c r="AP19" i="6"/>
  <c r="AI22" i="6"/>
  <c r="AM12" i="6"/>
  <c r="AJ21" i="6"/>
  <c r="AL13" i="6"/>
  <c r="AH24" i="6"/>
  <c r="AI24" i="6" s="1"/>
  <c r="AL31" i="6"/>
  <c r="Y27" i="8"/>
  <c r="Y9" i="8"/>
  <c r="AO9" i="6"/>
  <c r="AO11" i="6" s="1"/>
  <c r="AG25" i="6"/>
  <c r="AM31" i="6" l="1"/>
  <c r="AK21" i="6"/>
  <c r="AQ19" i="6"/>
  <c r="AL14" i="6"/>
  <c r="AN12" i="6"/>
  <c r="AU18" i="6"/>
  <c r="AJ22" i="6"/>
  <c r="AJ23" i="6" s="1"/>
  <c r="AP26" i="6"/>
  <c r="AL32" i="6"/>
  <c r="AM32" i="6" s="1"/>
  <c r="AH25" i="6"/>
  <c r="AI25" i="6" s="1"/>
  <c r="W25" i="8" s="1"/>
  <c r="AP9" i="6"/>
  <c r="AM13" i="6"/>
  <c r="AJ24" i="6" l="1"/>
  <c r="AN13" i="6"/>
  <c r="AK22" i="6"/>
  <c r="AK23" i="6" s="1"/>
  <c r="AK24" i="6" s="1"/>
  <c r="AR19" i="6"/>
  <c r="Z27" i="8"/>
  <c r="AN31" i="6"/>
  <c r="AA9" i="8"/>
  <c r="AA27" i="8"/>
  <c r="AV18" i="6"/>
  <c r="AM14" i="6"/>
  <c r="AN14" i="6" s="1"/>
  <c r="Z9" i="8"/>
  <c r="AQ9" i="6"/>
  <c r="AJ25" i="6"/>
  <c r="AO12" i="6"/>
  <c r="Y10" i="8"/>
  <c r="AL21" i="6"/>
  <c r="AP11" i="6"/>
  <c r="AQ11" i="6" l="1"/>
  <c r="AB27" i="8"/>
  <c r="AO31" i="6"/>
  <c r="AR9" i="6"/>
  <c r="AN32" i="6"/>
  <c r="AO32" i="6" s="1"/>
  <c r="AL22" i="6"/>
  <c r="AK25" i="6"/>
  <c r="Y7" i="8" s="1"/>
  <c r="Z28" i="8"/>
  <c r="AM21" i="6"/>
  <c r="AP12" i="6"/>
  <c r="AQ12" i="6" s="1"/>
  <c r="AS19" i="6"/>
  <c r="X25" i="8"/>
  <c r="AW18" i="6"/>
  <c r="AO13" i="6"/>
  <c r="AP13" i="6" s="1"/>
  <c r="AQ13" i="6" s="1"/>
  <c r="AT19" i="6" l="1"/>
  <c r="AM22" i="6"/>
  <c r="AS9" i="6"/>
  <c r="AL23" i="6"/>
  <c r="AB9" i="8"/>
  <c r="AO14" i="6"/>
  <c r="AX18" i="6"/>
  <c r="AA28" i="8"/>
  <c r="AN21" i="6"/>
  <c r="AP32" i="6"/>
  <c r="AC27" i="8"/>
  <c r="AC9" i="8"/>
  <c r="AP31" i="6"/>
  <c r="AR11" i="6"/>
  <c r="AS11" i="6" s="1"/>
  <c r="AL25" i="6" l="1"/>
  <c r="Z7" i="8" s="1"/>
  <c r="AL24" i="6"/>
  <c r="Z25" i="8" s="1"/>
  <c r="AD9" i="8"/>
  <c r="AD27" i="8"/>
  <c r="AQ31" i="6"/>
  <c r="AQ32" i="6" s="1"/>
  <c r="AY18" i="6"/>
  <c r="AR12" i="6"/>
  <c r="AR13" i="6" s="1"/>
  <c r="AT9" i="6"/>
  <c r="AB10" i="8"/>
  <c r="AO21" i="6"/>
  <c r="AM23" i="6"/>
  <c r="AS12" i="6"/>
  <c r="AT11" i="6"/>
  <c r="AU19" i="6"/>
  <c r="AP14" i="6"/>
  <c r="AN22" i="6"/>
  <c r="AO22" i="6" s="1"/>
  <c r="AT12" i="6" l="1"/>
  <c r="AS13" i="6"/>
  <c r="AT13" i="6" s="1"/>
  <c r="AV19" i="6"/>
  <c r="AN23" i="6"/>
  <c r="AO23" i="6" s="1"/>
  <c r="B10" i="8"/>
  <c r="C10" i="8"/>
  <c r="AQ14" i="6"/>
  <c r="AE27" i="8"/>
  <c r="AE9" i="8"/>
  <c r="AR31" i="6"/>
  <c r="AM24" i="6"/>
  <c r="AP21" i="6"/>
  <c r="AQ21" i="6" s="1"/>
  <c r="AU9" i="6"/>
  <c r="AU11" i="6" s="1"/>
  <c r="AZ18" i="6"/>
  <c r="AS31" i="6" l="1"/>
  <c r="BA18" i="6"/>
  <c r="AV9" i="6"/>
  <c r="AN24" i="6"/>
  <c r="AM25" i="6"/>
  <c r="AE28" i="8"/>
  <c r="AP22" i="6"/>
  <c r="AP23" i="6" s="1"/>
  <c r="AU12" i="6"/>
  <c r="AR32" i="6"/>
  <c r="AS32" i="6" s="1"/>
  <c r="AR14" i="6"/>
  <c r="AR21" i="6" s="1"/>
  <c r="AW19" i="6"/>
  <c r="AU13" i="6"/>
  <c r="AF28" i="8" l="1"/>
  <c r="AN25" i="6"/>
  <c r="AW9" i="6"/>
  <c r="AG27" i="8"/>
  <c r="AG9" i="8"/>
  <c r="AT31" i="6"/>
  <c r="AT32" i="6" s="1"/>
  <c r="AF27" i="8"/>
  <c r="AX19" i="6"/>
  <c r="AS14" i="6"/>
  <c r="AS21" i="6" s="1"/>
  <c r="AO24" i="6"/>
  <c r="AB7" i="8"/>
  <c r="AB25" i="8"/>
  <c r="AF9" i="8"/>
  <c r="AQ22" i="6"/>
  <c r="BB18" i="6"/>
  <c r="AV11" i="6"/>
  <c r="AR22" i="6" l="1"/>
  <c r="AV12" i="6"/>
  <c r="AQ23" i="6"/>
  <c r="BC18" i="6"/>
  <c r="AW11" i="6"/>
  <c r="AP24" i="6"/>
  <c r="AQ24" i="6" s="1"/>
  <c r="AH9" i="8"/>
  <c r="AH27" i="8"/>
  <c r="AU31" i="6"/>
  <c r="AX9" i="6"/>
  <c r="AO25" i="6"/>
  <c r="AT14" i="6"/>
  <c r="AY19" i="6"/>
  <c r="AP25" i="6" l="1"/>
  <c r="AQ25" i="6" s="1"/>
  <c r="AE25" i="8" s="1"/>
  <c r="AQ26" i="6"/>
  <c r="AY9" i="6"/>
  <c r="AW12" i="6"/>
  <c r="AV31" i="6"/>
  <c r="AU14" i="6"/>
  <c r="AX11" i="6"/>
  <c r="AY11" i="6" s="1"/>
  <c r="AT21" i="6"/>
  <c r="AZ19" i="6"/>
  <c r="AR23" i="6"/>
  <c r="AE7" i="8"/>
  <c r="AR24" i="6"/>
  <c r="BD18" i="6"/>
  <c r="AS22" i="6"/>
  <c r="AU32" i="6"/>
  <c r="AV32" i="6" s="1"/>
  <c r="AV13" i="6"/>
  <c r="BE18" i="6" l="1"/>
  <c r="AS23" i="6"/>
  <c r="AS24" i="6" s="1"/>
  <c r="AI9" i="8"/>
  <c r="AX12" i="6"/>
  <c r="AY12" i="6" s="1"/>
  <c r="AR25" i="6"/>
  <c r="AU21" i="6"/>
  <c r="AV21" i="6" s="1"/>
  <c r="AV14" i="6"/>
  <c r="AJ9" i="8"/>
  <c r="AJ27" i="8"/>
  <c r="AW31" i="6"/>
  <c r="AW32" i="6" s="1"/>
  <c r="AZ9" i="6"/>
  <c r="AZ11" i="6"/>
  <c r="AW13" i="6"/>
  <c r="AX13" i="6" s="1"/>
  <c r="AY13" i="6" s="1"/>
  <c r="AT22" i="6"/>
  <c r="AU22" i="6" s="1"/>
  <c r="AV22" i="6" s="1"/>
  <c r="BA19" i="6"/>
  <c r="AI27" i="8"/>
  <c r="BA9" i="6" l="1"/>
  <c r="AR26" i="6"/>
  <c r="AS25" i="6"/>
  <c r="BA11" i="6"/>
  <c r="AW14" i="6"/>
  <c r="AX14" i="6" s="1"/>
  <c r="AT23" i="6"/>
  <c r="AT24" i="6" s="1"/>
  <c r="BB19" i="6"/>
  <c r="BF18" i="6"/>
  <c r="AK27" i="8"/>
  <c r="AK9" i="8"/>
  <c r="AX31" i="6"/>
  <c r="AW21" i="6"/>
  <c r="AZ12" i="6"/>
  <c r="P33" i="6"/>
  <c r="AK28" i="8" l="1"/>
  <c r="AX21" i="6"/>
  <c r="D25" i="8"/>
  <c r="AY14" i="6"/>
  <c r="BB9" i="6"/>
  <c r="AZ13" i="6"/>
  <c r="AY31" i="6"/>
  <c r="BG18" i="6"/>
  <c r="AW22" i="6"/>
  <c r="AT25" i="6"/>
  <c r="AG7" i="8"/>
  <c r="BA12" i="6"/>
  <c r="BC19" i="6"/>
  <c r="AU23" i="6"/>
  <c r="AH7" i="8"/>
  <c r="BB11" i="6"/>
  <c r="AS26" i="6"/>
  <c r="AX32" i="6"/>
  <c r="AY32" i="6" s="1"/>
  <c r="Q35" i="6"/>
  <c r="H33" i="6"/>
  <c r="AL9" i="8" l="1"/>
  <c r="AT26" i="6"/>
  <c r="BB12" i="6"/>
  <c r="BA13" i="6"/>
  <c r="AU24" i="6"/>
  <c r="AX22" i="6"/>
  <c r="E12" i="8"/>
  <c r="E30" i="8"/>
  <c r="R35" i="6"/>
  <c r="S35" i="6"/>
  <c r="E25" i="8"/>
  <c r="E7" i="8"/>
  <c r="AM9" i="8"/>
  <c r="AM27" i="8"/>
  <c r="AZ31" i="6"/>
  <c r="AZ32" i="6" s="1"/>
  <c r="AL28" i="8"/>
  <c r="AY21" i="6"/>
  <c r="AV23" i="6"/>
  <c r="BD19" i="6"/>
  <c r="AU25" i="6"/>
  <c r="BH18" i="6"/>
  <c r="AL27" i="8"/>
  <c r="BC9" i="6"/>
  <c r="BC11" i="6" s="1"/>
  <c r="AZ14" i="6"/>
  <c r="BE19" i="6" l="1"/>
  <c r="F12" i="8"/>
  <c r="F30" i="8"/>
  <c r="F26" i="8"/>
  <c r="F7" i="8"/>
  <c r="AY22" i="6"/>
  <c r="AW23" i="6"/>
  <c r="AX23" i="6" s="1"/>
  <c r="AM28" i="8"/>
  <c r="AZ21" i="6"/>
  <c r="G12" i="8"/>
  <c r="G30" i="8"/>
  <c r="G25" i="8"/>
  <c r="G7" i="8"/>
  <c r="T35" i="6"/>
  <c r="AV24" i="6"/>
  <c r="BB13" i="6"/>
  <c r="AU26" i="6"/>
  <c r="BA31" i="6"/>
  <c r="AN9" i="8"/>
  <c r="AN27" i="8"/>
  <c r="BA14" i="6"/>
  <c r="BD9" i="6"/>
  <c r="BD11" i="6" s="1"/>
  <c r="BI18" i="6"/>
  <c r="U35" i="6"/>
  <c r="BC12" i="6"/>
  <c r="BD12" i="6" l="1"/>
  <c r="AY23" i="6"/>
  <c r="V35" i="6"/>
  <c r="BB31" i="6"/>
  <c r="AV26" i="6"/>
  <c r="AW24" i="6"/>
  <c r="AV25" i="6"/>
  <c r="BA32" i="6"/>
  <c r="BE9" i="6"/>
  <c r="BE11" i="6" s="1"/>
  <c r="BB14" i="6"/>
  <c r="H12" i="8"/>
  <c r="H30" i="8"/>
  <c r="H25" i="8"/>
  <c r="H7" i="8"/>
  <c r="W35" i="6"/>
  <c r="AZ22" i="6"/>
  <c r="BF19" i="6"/>
  <c r="I12" i="8"/>
  <c r="I30" i="8"/>
  <c r="BJ18" i="6"/>
  <c r="BC13" i="6"/>
  <c r="AN28" i="8"/>
  <c r="BA21" i="6"/>
  <c r="BE12" i="6" l="1"/>
  <c r="BC31" i="6"/>
  <c r="BA22" i="6"/>
  <c r="BB32" i="6"/>
  <c r="BC32" i="6" s="1"/>
  <c r="AW25" i="6"/>
  <c r="AX24" i="6"/>
  <c r="AY24" i="6" s="1"/>
  <c r="AW26" i="6"/>
  <c r="AZ23" i="6"/>
  <c r="BK18" i="6"/>
  <c r="BD13" i="6"/>
  <c r="BG19" i="6"/>
  <c r="AO9" i="8"/>
  <c r="J12" i="8"/>
  <c r="J30" i="8"/>
  <c r="J25" i="8"/>
  <c r="BF9" i="6"/>
  <c r="AO28" i="8"/>
  <c r="BB21" i="6"/>
  <c r="K12" i="8"/>
  <c r="K30" i="8"/>
  <c r="K8" i="8"/>
  <c r="K7" i="8"/>
  <c r="K25" i="8"/>
  <c r="BC14" i="6"/>
  <c r="AO27" i="8"/>
  <c r="X35" i="6"/>
  <c r="AX25" i="6" l="1"/>
  <c r="AY25" i="6" s="1"/>
  <c r="AM25" i="8" s="1"/>
  <c r="AP27" i="8"/>
  <c r="BC21" i="6"/>
  <c r="AZ24" i="6"/>
  <c r="AM7" i="8"/>
  <c r="AP9" i="8"/>
  <c r="BG9" i="6"/>
  <c r="BE13" i="6"/>
  <c r="BH19" i="6"/>
  <c r="BL18" i="6"/>
  <c r="BB22" i="6"/>
  <c r="L12" i="8"/>
  <c r="L30" i="8"/>
  <c r="L25" i="8"/>
  <c r="Y35" i="6"/>
  <c r="Z35" i="6" s="1"/>
  <c r="BD14" i="6"/>
  <c r="BE14" i="6" s="1"/>
  <c r="BA23" i="6"/>
  <c r="AX26" i="6"/>
  <c r="AZ25" i="6"/>
  <c r="AQ9" i="8"/>
  <c r="AQ27" i="8"/>
  <c r="BD31" i="6"/>
  <c r="BF11" i="6"/>
  <c r="BB23" i="6" l="1"/>
  <c r="BG11" i="6"/>
  <c r="BH9" i="6"/>
  <c r="BC23" i="6"/>
  <c r="N12" i="8"/>
  <c r="N30" i="8"/>
  <c r="N25" i="8"/>
  <c r="N7" i="8"/>
  <c r="BC22" i="6"/>
  <c r="BM18" i="6"/>
  <c r="BA24" i="6"/>
  <c r="BE31" i="6"/>
  <c r="AA35" i="6"/>
  <c r="BD21" i="6"/>
  <c r="BD32" i="6"/>
  <c r="BA25" i="6"/>
  <c r="BF12" i="6"/>
  <c r="AY26" i="6"/>
  <c r="M12" i="8"/>
  <c r="M30" i="8"/>
  <c r="M25" i="8"/>
  <c r="M7" i="8"/>
  <c r="BI19" i="6"/>
  <c r="BF13" i="6"/>
  <c r="BE32" i="6" l="1"/>
  <c r="AS27" i="8" s="1"/>
  <c r="BF31" i="6"/>
  <c r="BB24" i="6"/>
  <c r="BB25" i="6" s="1"/>
  <c r="AO25" i="8"/>
  <c r="BI9" i="6"/>
  <c r="BH11" i="6"/>
  <c r="AZ26" i="6"/>
  <c r="BE21" i="6"/>
  <c r="O12" i="8"/>
  <c r="O30" i="8"/>
  <c r="O25" i="8"/>
  <c r="O7" i="8"/>
  <c r="AB35" i="6"/>
  <c r="AR27" i="8"/>
  <c r="BD23" i="6"/>
  <c r="BJ19" i="6"/>
  <c r="BG12" i="6"/>
  <c r="BH12" i="6" s="1"/>
  <c r="AR9" i="8"/>
  <c r="BN18" i="6"/>
  <c r="BD22" i="6"/>
  <c r="BF14" i="6"/>
  <c r="AS9" i="8" l="1"/>
  <c r="BO18" i="6"/>
  <c r="P12" i="8"/>
  <c r="P30" i="8"/>
  <c r="P25" i="8"/>
  <c r="P7" i="8"/>
  <c r="AC35" i="6"/>
  <c r="BF21" i="6"/>
  <c r="BG31" i="6"/>
  <c r="BG13" i="6"/>
  <c r="BG14" i="6" s="1"/>
  <c r="BE22" i="6"/>
  <c r="BE23" i="6" s="1"/>
  <c r="BI12" i="6"/>
  <c r="BK19" i="6"/>
  <c r="BI11" i="6"/>
  <c r="BA26" i="6"/>
  <c r="BJ9" i="6"/>
  <c r="BC24" i="6"/>
  <c r="AP7" i="8"/>
  <c r="AP25" i="8"/>
  <c r="BF32" i="6"/>
  <c r="BG32" i="6" s="1"/>
  <c r="BB26" i="6" l="1"/>
  <c r="BJ11" i="6"/>
  <c r="BJ12" i="6" s="1"/>
  <c r="BF22" i="6"/>
  <c r="BD24" i="6"/>
  <c r="BL19" i="6"/>
  <c r="AT27" i="8"/>
  <c r="Q12" i="8"/>
  <c r="Q30" i="8"/>
  <c r="Q25" i="8"/>
  <c r="AD35" i="6"/>
  <c r="AT9" i="8"/>
  <c r="BG21" i="6"/>
  <c r="BH14" i="6"/>
  <c r="BH13" i="6"/>
  <c r="BK9" i="6"/>
  <c r="BC25" i="6"/>
  <c r="BH31" i="6"/>
  <c r="BH32" i="6" s="1"/>
  <c r="AU9" i="8"/>
  <c r="AU27" i="8"/>
  <c r="BP18" i="6"/>
  <c r="R30" i="8" l="1"/>
  <c r="R12" i="8"/>
  <c r="AE35" i="6"/>
  <c r="BC26" i="6"/>
  <c r="BH21" i="6"/>
  <c r="BE24" i="6"/>
  <c r="BK11" i="6"/>
  <c r="BD25" i="6"/>
  <c r="BG22" i="6"/>
  <c r="BQ18" i="6"/>
  <c r="BL9" i="6"/>
  <c r="BF23" i="6"/>
  <c r="BM19" i="6"/>
  <c r="AV9" i="8"/>
  <c r="AV27" i="8"/>
  <c r="BI31" i="6"/>
  <c r="BI32" i="6" s="1"/>
  <c r="BI13" i="6"/>
  <c r="BI14" i="6" s="1"/>
  <c r="BE25" i="6" l="1"/>
  <c r="BM9" i="6"/>
  <c r="BR18" i="6"/>
  <c r="BH22" i="6"/>
  <c r="BI21" i="6"/>
  <c r="BD26" i="6"/>
  <c r="BL11" i="6"/>
  <c r="BJ13" i="6"/>
  <c r="BN19" i="6"/>
  <c r="S12" i="8"/>
  <c r="S30" i="8"/>
  <c r="AF35" i="6"/>
  <c r="BK12" i="6"/>
  <c r="AW9" i="8"/>
  <c r="AW27" i="8"/>
  <c r="BJ31" i="6"/>
  <c r="BJ14" i="6"/>
  <c r="BG23" i="6"/>
  <c r="BH23" i="6" s="1"/>
  <c r="BF24" i="6"/>
  <c r="BF25" i="6" s="1"/>
  <c r="AS25" i="8"/>
  <c r="AS7" i="8"/>
  <c r="BM11" i="6" l="1"/>
  <c r="BK31" i="6"/>
  <c r="BS18" i="6"/>
  <c r="T30" i="8"/>
  <c r="T12" i="8"/>
  <c r="AG35" i="6"/>
  <c r="BO19" i="6"/>
  <c r="BJ21" i="6"/>
  <c r="BE26" i="6"/>
  <c r="BG24" i="6"/>
  <c r="BH24" i="6" s="1"/>
  <c r="BJ32" i="6"/>
  <c r="BK32" i="6" s="1"/>
  <c r="BL12" i="6"/>
  <c r="BK13" i="6"/>
  <c r="BI22" i="6"/>
  <c r="BN9" i="6"/>
  <c r="BN11" i="6" s="1"/>
  <c r="AX9" i="8" l="1"/>
  <c r="BG25" i="6"/>
  <c r="BH25" i="6" s="1"/>
  <c r="AV25" i="8" s="1"/>
  <c r="BK21" i="6"/>
  <c r="BK14" i="6"/>
  <c r="BP19" i="6"/>
  <c r="AX27" i="8"/>
  <c r="BL13" i="6"/>
  <c r="BM13" i="6" s="1"/>
  <c r="BJ22" i="6"/>
  <c r="BM12" i="6"/>
  <c r="BF26" i="6"/>
  <c r="BO9" i="6"/>
  <c r="BO11" i="6" s="1"/>
  <c r="BI23" i="6"/>
  <c r="BI24" i="6" s="1"/>
  <c r="U12" i="8"/>
  <c r="U30" i="8"/>
  <c r="U7" i="8"/>
  <c r="U25" i="8"/>
  <c r="AH35" i="6"/>
  <c r="BT18" i="6"/>
  <c r="AY9" i="8"/>
  <c r="AY27" i="8"/>
  <c r="BL31" i="6"/>
  <c r="BL32" i="6" s="1"/>
  <c r="AV7" i="8" l="1"/>
  <c r="V12" i="8"/>
  <c r="V30" i="8"/>
  <c r="V25" i="8"/>
  <c r="V7" i="8"/>
  <c r="AI35" i="6"/>
  <c r="BN12" i="6"/>
  <c r="BQ19" i="6"/>
  <c r="BU18" i="6"/>
  <c r="BK22" i="6"/>
  <c r="BN13" i="6"/>
  <c r="AZ9" i="8"/>
  <c r="AZ27" i="8"/>
  <c r="BM31" i="6"/>
  <c r="BJ23" i="6"/>
  <c r="BP9" i="6"/>
  <c r="BG26" i="6"/>
  <c r="BI25" i="6"/>
  <c r="BL14" i="6"/>
  <c r="BM14" i="6" s="1"/>
  <c r="BN14" i="6" s="1"/>
  <c r="BN31" i="6" l="1"/>
  <c r="BM32" i="6"/>
  <c r="BN32" i="6" s="1"/>
  <c r="BH26" i="6"/>
  <c r="BR19" i="6"/>
  <c r="BO12" i="6"/>
  <c r="AW7" i="8"/>
  <c r="W12" i="8"/>
  <c r="W30" i="8"/>
  <c r="W7" i="8"/>
  <c r="AJ35" i="6"/>
  <c r="BL21" i="6"/>
  <c r="BL22" i="6" s="1"/>
  <c r="BQ9" i="6"/>
  <c r="BK23" i="6"/>
  <c r="BO13" i="6"/>
  <c r="BO14" i="6" s="1"/>
  <c r="BV18" i="6"/>
  <c r="BP11" i="6"/>
  <c r="BJ24" i="6"/>
  <c r="BL23" i="6" l="1"/>
  <c r="BA9" i="8"/>
  <c r="BI26" i="6"/>
  <c r="BR9" i="6"/>
  <c r="BM21" i="6"/>
  <c r="BA27" i="8"/>
  <c r="BK24" i="6"/>
  <c r="BL24" i="6" s="1"/>
  <c r="BW18" i="6"/>
  <c r="BJ25" i="6"/>
  <c r="AX25" i="8" s="1"/>
  <c r="BS19" i="6"/>
  <c r="BM22" i="6"/>
  <c r="BQ11" i="6"/>
  <c r="BR11" i="6" s="1"/>
  <c r="X12" i="8"/>
  <c r="X30" i="8"/>
  <c r="X7" i="8"/>
  <c r="AK35" i="6"/>
  <c r="BP12" i="6"/>
  <c r="BB9" i="8"/>
  <c r="BB27" i="8"/>
  <c r="BO31" i="6"/>
  <c r="AX7" i="8" l="1"/>
  <c r="BT19" i="6"/>
  <c r="BP31" i="6"/>
  <c r="BK25" i="6"/>
  <c r="BL25" i="6" s="1"/>
  <c r="BN21" i="6"/>
  <c r="BN22" i="6"/>
  <c r="K18" i="6" a="1"/>
  <c r="K18" i="6" s="1"/>
  <c r="M18" i="6"/>
  <c r="BM23" i="6"/>
  <c r="Y12" i="8"/>
  <c r="Y30" i="8"/>
  <c r="Y25" i="8"/>
  <c r="AL35" i="6"/>
  <c r="BO32" i="6"/>
  <c r="BS9" i="6"/>
  <c r="BM24" i="6"/>
  <c r="BQ12" i="6"/>
  <c r="BP13" i="6"/>
  <c r="J18" i="6" a="1"/>
  <c r="J18" i="6" s="1"/>
  <c r="BJ26" i="6"/>
  <c r="BP14" i="6"/>
  <c r="L18" i="6"/>
  <c r="BP32" i="6" l="1"/>
  <c r="BM25" i="6"/>
  <c r="BC9" i="8"/>
  <c r="BR12" i="6"/>
  <c r="BD9" i="8"/>
  <c r="BD27" i="8"/>
  <c r="BQ31" i="6"/>
  <c r="BK26" i="6"/>
  <c r="BQ13" i="6"/>
  <c r="BR13" i="6" s="1"/>
  <c r="BT9" i="6"/>
  <c r="Z30" i="8"/>
  <c r="Z12" i="8"/>
  <c r="AM35" i="6"/>
  <c r="BN23" i="6"/>
  <c r="BS11" i="6"/>
  <c r="BC27" i="8"/>
  <c r="BU19" i="6"/>
  <c r="I18" i="6"/>
  <c r="N18" i="6"/>
  <c r="BO21" i="6"/>
  <c r="BQ14" i="6" l="1"/>
  <c r="BR14" i="6" s="1"/>
  <c r="BP21" i="6"/>
  <c r="AA30" i="8"/>
  <c r="AA12" i="8"/>
  <c r="AA7" i="8"/>
  <c r="AA25" i="8"/>
  <c r="AN35" i="6"/>
  <c r="BU9" i="6"/>
  <c r="BL26" i="6"/>
  <c r="BV19" i="6"/>
  <c r="BR31" i="6"/>
  <c r="BS12" i="6"/>
  <c r="BS13" i="6" s="1"/>
  <c r="BQ32" i="6"/>
  <c r="BR32" i="6" s="1"/>
  <c r="BT11" i="6"/>
  <c r="BU11" i="6" s="1"/>
  <c r="BO22" i="6"/>
  <c r="BO23" i="6"/>
  <c r="BN24" i="6"/>
  <c r="BN25" i="6" s="1"/>
  <c r="BF9" i="8" l="1"/>
  <c r="BF27" i="8"/>
  <c r="BS31" i="6"/>
  <c r="BS32" i="6" s="1"/>
  <c r="BV9" i="6"/>
  <c r="BT12" i="6"/>
  <c r="BU12" i="6" s="1"/>
  <c r="BP22" i="6"/>
  <c r="BE9" i="8"/>
  <c r="BW19" i="6"/>
  <c r="AB12" i="8"/>
  <c r="AB30" i="8"/>
  <c r="AO35" i="6"/>
  <c r="BQ21" i="6"/>
  <c r="BO24" i="6"/>
  <c r="BB7" i="8"/>
  <c r="BB25" i="8"/>
  <c r="BE27" i="8"/>
  <c r="BS14" i="6"/>
  <c r="BM26" i="6"/>
  <c r="BN26" i="6" l="1"/>
  <c r="AC12" i="8"/>
  <c r="AC30" i="8"/>
  <c r="AC25" i="8"/>
  <c r="AC7" i="8"/>
  <c r="AP35" i="6"/>
  <c r="BQ22" i="6"/>
  <c r="BT13" i="6"/>
  <c r="K19" i="6" a="1"/>
  <c r="K19" i="6" s="1"/>
  <c r="M19" i="6"/>
  <c r="BW9" i="6"/>
  <c r="J9" i="6" s="1" a="1"/>
  <c r="J9" i="6" s="1"/>
  <c r="BG9" i="8"/>
  <c r="BG27" i="8"/>
  <c r="BT31" i="6"/>
  <c r="BT32" i="6" s="1"/>
  <c r="BP23" i="6"/>
  <c r="BP24" i="6" s="1"/>
  <c r="BT14" i="6"/>
  <c r="BR21" i="6"/>
  <c r="J19" i="6" a="1"/>
  <c r="J19" i="6" s="1"/>
  <c r="BV11" i="6"/>
  <c r="BV12" i="6" s="1"/>
  <c r="BO25" i="6"/>
  <c r="L19" i="6"/>
  <c r="I9" i="6" l="1"/>
  <c r="BW12" i="6"/>
  <c r="BP25" i="6"/>
  <c r="BC25" i="8"/>
  <c r="BU13" i="6"/>
  <c r="BU14" i="6" s="1"/>
  <c r="BS21" i="6"/>
  <c r="N19" i="6"/>
  <c r="I19" i="6"/>
  <c r="BQ23" i="6"/>
  <c r="BQ24" i="6" s="1"/>
  <c r="K9" i="6" a="1"/>
  <c r="K9" i="6" s="1"/>
  <c r="M9" i="6"/>
  <c r="BR22" i="6"/>
  <c r="BO26" i="6"/>
  <c r="BW11" i="6"/>
  <c r="J11" i="6" a="1"/>
  <c r="J11" i="6" s="1"/>
  <c r="BH9" i="8"/>
  <c r="BH27" i="8"/>
  <c r="BU31" i="6"/>
  <c r="AD12" i="8"/>
  <c r="AD30" i="8"/>
  <c r="AD7" i="8"/>
  <c r="AD25" i="8"/>
  <c r="AQ35" i="6"/>
  <c r="L9" i="6"/>
  <c r="M12" i="6" l="1"/>
  <c r="N12" i="6" s="1"/>
  <c r="K12" i="6" a="1"/>
  <c r="K12" i="6" s="1"/>
  <c r="BP26" i="6"/>
  <c r="BR23" i="6"/>
  <c r="BR24" i="6" s="1"/>
  <c r="BT21" i="6"/>
  <c r="BV31" i="6"/>
  <c r="N9" i="6"/>
  <c r="AE30" i="8"/>
  <c r="AE12" i="8"/>
  <c r="AR35" i="6"/>
  <c r="J12" i="6" a="1"/>
  <c r="J12" i="6" s="1"/>
  <c r="I11" i="6"/>
  <c r="M11" i="6"/>
  <c r="N11" i="6" s="1"/>
  <c r="K11" i="6" a="1"/>
  <c r="K11" i="6" s="1"/>
  <c r="BS22" i="6"/>
  <c r="BV13" i="6"/>
  <c r="BQ25" i="6"/>
  <c r="BU32" i="6"/>
  <c r="BV32" i="6" s="1"/>
  <c r="L11" i="6"/>
  <c r="L12" i="6"/>
  <c r="AF12" i="8" l="1"/>
  <c r="AF30" i="8"/>
  <c r="AF25" i="8"/>
  <c r="AF7" i="8"/>
  <c r="AS35" i="6"/>
  <c r="BJ9" i="8"/>
  <c r="BJ27" i="8"/>
  <c r="BW31" i="6"/>
  <c r="BU21" i="6"/>
  <c r="BQ26" i="6"/>
  <c r="BR25" i="6"/>
  <c r="I12" i="6"/>
  <c r="BI9" i="8"/>
  <c r="BW13" i="6"/>
  <c r="BI27" i="8"/>
  <c r="BT22" i="6"/>
  <c r="BU22" i="6" s="1"/>
  <c r="BV14" i="6"/>
  <c r="BS23" i="6"/>
  <c r="BT23" i="6" s="1"/>
  <c r="BU23" i="6" s="1"/>
  <c r="BF7" i="8"/>
  <c r="BW14" i="6" l="1"/>
  <c r="J14" i="6" s="1" a="1"/>
  <c r="J14" i="6" s="1"/>
  <c r="K31" i="6" a="1"/>
  <c r="K31" i="6" s="1"/>
  <c r="M31" i="6"/>
  <c r="J31" i="6" a="1"/>
  <c r="J31" i="6" s="1"/>
  <c r="BS24" i="6"/>
  <c r="BR26" i="6"/>
  <c r="BW32" i="6"/>
  <c r="BK9" i="8" s="1"/>
  <c r="AG12" i="8"/>
  <c r="AG30" i="8"/>
  <c r="AG25" i="8"/>
  <c r="AT35" i="6"/>
  <c r="BS25" i="6"/>
  <c r="BF25" i="8"/>
  <c r="M13" i="6"/>
  <c r="K13" i="6" a="1"/>
  <c r="K13" i="6" s="1"/>
  <c r="BV21" i="6"/>
  <c r="J13" i="6" a="1"/>
  <c r="J13" i="6" s="1"/>
  <c r="L13" i="6"/>
  <c r="L31" i="6"/>
  <c r="I14" i="6" l="1"/>
  <c r="I31" i="6"/>
  <c r="B9" i="8"/>
  <c r="C9" i="8"/>
  <c r="N13" i="6"/>
  <c r="BV22" i="6"/>
  <c r="N31" i="6"/>
  <c r="AH12" i="8"/>
  <c r="AH30" i="8"/>
  <c r="AH25" i="8"/>
  <c r="AU35" i="6"/>
  <c r="BS26" i="6"/>
  <c r="K14" i="6" a="1"/>
  <c r="K14" i="6" s="1"/>
  <c r="M14" i="6"/>
  <c r="N14" i="6" s="1"/>
  <c r="I13" i="6"/>
  <c r="BW21" i="6"/>
  <c r="J32" i="6" a="1"/>
  <c r="J32" i="6" s="1"/>
  <c r="M32" i="6"/>
  <c r="N32" i="6" s="1"/>
  <c r="K32" i="6" a="1"/>
  <c r="K32" i="6" s="1"/>
  <c r="BT24" i="6"/>
  <c r="BU24" i="6" s="1"/>
  <c r="BK27" i="8"/>
  <c r="L32" i="6"/>
  <c r="L14" i="6"/>
  <c r="BT26" i="6" l="1"/>
  <c r="AI12" i="8"/>
  <c r="AI30" i="8"/>
  <c r="AI7" i="8"/>
  <c r="AI25" i="8"/>
  <c r="AV35" i="6"/>
  <c r="P29" i="9"/>
  <c r="I32" i="6"/>
  <c r="BT25" i="6"/>
  <c r="BU25" i="6" s="1"/>
  <c r="Q29" i="9"/>
  <c r="M21" i="6"/>
  <c r="K21" i="6" a="1"/>
  <c r="K21" i="6" s="1"/>
  <c r="BW22" i="6"/>
  <c r="J22" i="6" a="1"/>
  <c r="J22" i="6" s="1"/>
  <c r="J21" i="6" a="1"/>
  <c r="J21" i="6" s="1"/>
  <c r="BV23" i="6"/>
  <c r="L21" i="6"/>
  <c r="I22" i="6" l="1"/>
  <c r="I21" i="6"/>
  <c r="M22" i="6"/>
  <c r="K22" i="6" a="1"/>
  <c r="K22" i="6" s="1"/>
  <c r="N21" i="6"/>
  <c r="AJ30" i="8"/>
  <c r="AJ12" i="8"/>
  <c r="AJ25" i="8"/>
  <c r="AJ7" i="8"/>
  <c r="AW35" i="6"/>
  <c r="BU26" i="6"/>
  <c r="BW23" i="6"/>
  <c r="J23" i="6" s="1" a="1"/>
  <c r="J23" i="6" s="1"/>
  <c r="BV24" i="6"/>
  <c r="L22" i="6"/>
  <c r="BV26" i="6" l="1"/>
  <c r="K23" i="6" a="1"/>
  <c r="K23" i="6" s="1"/>
  <c r="M23" i="6"/>
  <c r="AK12" i="8"/>
  <c r="AK30" i="8"/>
  <c r="AK7" i="8"/>
  <c r="AK25" i="8"/>
  <c r="AX35" i="6"/>
  <c r="N22" i="6"/>
  <c r="I23" i="6"/>
  <c r="BV25" i="6"/>
  <c r="BW24" i="6"/>
  <c r="J24" i="6" s="1" a="1"/>
  <c r="J24" i="6" s="1"/>
  <c r="L23" i="6"/>
  <c r="BW25" i="6" l="1"/>
  <c r="J25" i="6" s="1" a="1"/>
  <c r="J25" i="6" s="1"/>
  <c r="AL12" i="8"/>
  <c r="AL30" i="8"/>
  <c r="AL7" i="8"/>
  <c r="AL25" i="8"/>
  <c r="AY35" i="6"/>
  <c r="N23" i="6"/>
  <c r="I24" i="6"/>
  <c r="M24" i="6"/>
  <c r="N24" i="6" s="1"/>
  <c r="K24" i="6" a="1"/>
  <c r="K24" i="6" s="1"/>
  <c r="BW26" i="6"/>
  <c r="L24" i="6"/>
  <c r="I25" i="6" l="1"/>
  <c r="AM30" i="8"/>
  <c r="AM12" i="8"/>
  <c r="AZ35" i="6"/>
  <c r="M26" i="6"/>
  <c r="K26" i="6" a="1"/>
  <c r="K26" i="6" s="1"/>
  <c r="J26" i="6" a="1"/>
  <c r="J26" i="6" s="1"/>
  <c r="M25" i="6"/>
  <c r="N25" i="6" s="1"/>
  <c r="K25" i="6" a="1"/>
  <c r="K25" i="6" s="1"/>
  <c r="L25" i="6"/>
  <c r="L26" i="6"/>
  <c r="I26" i="6" l="1"/>
  <c r="N26" i="6"/>
  <c r="AN12" i="8"/>
  <c r="AN30" i="8"/>
  <c r="AN7" i="8"/>
  <c r="AN25" i="8"/>
  <c r="BA35" i="6"/>
  <c r="AO12" i="8" l="1"/>
  <c r="AO30" i="8"/>
  <c r="AO7" i="8"/>
  <c r="BB35" i="6"/>
  <c r="AP30" i="8" l="1"/>
  <c r="AP12" i="8"/>
  <c r="BC35" i="6"/>
  <c r="AQ12" i="8" l="1"/>
  <c r="AQ30" i="8"/>
  <c r="BD35" i="6"/>
  <c r="AQ7" i="8"/>
  <c r="AQ25" i="8"/>
  <c r="AR30" i="8" l="1"/>
  <c r="AR12" i="8"/>
  <c r="BE35" i="6"/>
  <c r="AR25" i="8"/>
  <c r="AR7" i="8"/>
  <c r="AS12" i="8" l="1"/>
  <c r="AS30" i="8"/>
  <c r="BF35" i="6"/>
  <c r="AT12" i="8" l="1"/>
  <c r="AT30" i="8"/>
  <c r="BG35" i="6"/>
  <c r="AT25" i="8"/>
  <c r="AT7" i="8"/>
  <c r="AU30" i="8" l="1"/>
  <c r="AU12" i="8"/>
  <c r="BH35" i="6"/>
  <c r="AU25" i="8"/>
  <c r="AU7" i="8"/>
  <c r="AV12" i="8" l="1"/>
  <c r="AV30" i="8"/>
  <c r="BI35" i="6"/>
  <c r="AW12" i="8" l="1"/>
  <c r="AW30" i="8"/>
  <c r="BJ35" i="6"/>
  <c r="AW25" i="8"/>
  <c r="AX30" i="8" l="1"/>
  <c r="AX12" i="8"/>
  <c r="BK35" i="6"/>
  <c r="AY12" i="8" l="1"/>
  <c r="AY30" i="8"/>
  <c r="BL35" i="6"/>
  <c r="AY7" i="8"/>
  <c r="AY25" i="8"/>
  <c r="AZ30" i="8" l="1"/>
  <c r="AZ12" i="8"/>
  <c r="BM35" i="6"/>
  <c r="AZ7" i="8"/>
  <c r="AZ25" i="8"/>
  <c r="BA12" i="8" l="1"/>
  <c r="BA30" i="8"/>
  <c r="BN35" i="6"/>
  <c r="BA25" i="8"/>
  <c r="BA7" i="8"/>
  <c r="BB12" i="8" l="1"/>
  <c r="BB30" i="8"/>
  <c r="BO35" i="6"/>
  <c r="BC30" i="8" l="1"/>
  <c r="BC12" i="8"/>
  <c r="BP35" i="6"/>
  <c r="BC7" i="8"/>
  <c r="BD12" i="8" l="1"/>
  <c r="BD30" i="8"/>
  <c r="BQ35" i="6"/>
  <c r="BD25" i="8"/>
  <c r="BD7" i="8"/>
  <c r="BE30" i="8" l="1"/>
  <c r="BE12" i="8"/>
  <c r="BR35" i="6"/>
  <c r="BE25" i="8"/>
  <c r="BE7" i="8"/>
  <c r="BF12" i="8" l="1"/>
  <c r="BF30" i="8"/>
  <c r="BS35" i="6"/>
  <c r="BG30" i="8" l="1"/>
  <c r="BG12" i="8"/>
  <c r="BT35" i="6"/>
  <c r="BG7" i="8"/>
  <c r="BG25" i="8"/>
  <c r="BH12" i="8" l="1"/>
  <c r="BH30" i="8"/>
  <c r="BU35" i="6"/>
  <c r="BH25" i="8"/>
  <c r="BH7" i="8"/>
  <c r="BI30" i="8" l="1"/>
  <c r="BI12" i="8"/>
  <c r="BV35" i="6"/>
  <c r="BI7" i="8"/>
  <c r="BI25" i="8"/>
  <c r="BJ12" i="8" l="1"/>
  <c r="BJ30" i="8"/>
  <c r="BW35" i="6"/>
  <c r="J35" i="6" s="1" a="1"/>
  <c r="J35" i="6" s="1"/>
  <c r="BJ7" i="8"/>
  <c r="BJ25" i="8"/>
  <c r="I35" i="6" l="1"/>
  <c r="BK30" i="8"/>
  <c r="BK12" i="8"/>
  <c r="M35" i="6"/>
  <c r="K35" i="6" a="1"/>
  <c r="K35" i="6" s="1"/>
  <c r="BK7" i="8"/>
  <c r="BK25" i="8"/>
  <c r="L35" i="6"/>
  <c r="C12" i="8" l="1"/>
  <c r="B12" i="8"/>
  <c r="B7" i="8"/>
  <c r="C7" i="8"/>
  <c r="P32" i="9"/>
  <c r="Q32" i="9"/>
  <c r="N35" i="6"/>
  <c r="Q27" i="9"/>
  <c r="P27" i="9"/>
  <c r="Z28" i="6"/>
  <c r="AA28" i="6" s="1"/>
  <c r="Z29" i="6"/>
  <c r="Z30" i="6"/>
  <c r="N26" i="8" l="1"/>
  <c r="AC28" i="6"/>
  <c r="AD28" i="6"/>
  <c r="AA29" i="6"/>
  <c r="AB28" i="6"/>
  <c r="N8" i="8"/>
  <c r="AC29" i="6" l="1"/>
  <c r="AF28" i="6"/>
  <c r="AB29" i="6"/>
  <c r="AE28" i="6"/>
  <c r="AA30" i="6"/>
  <c r="O8" i="8" s="1"/>
  <c r="O26" i="8" l="1"/>
  <c r="AG28" i="6"/>
  <c r="AI28" i="6"/>
  <c r="AH28" i="6"/>
  <c r="AD29" i="6"/>
  <c r="AB30" i="6"/>
  <c r="AC30" i="6"/>
  <c r="Q8" i="8" s="1"/>
  <c r="AD30" i="6"/>
  <c r="R8" i="8" l="1"/>
  <c r="R26" i="8"/>
  <c r="P26" i="8"/>
  <c r="P8" i="8"/>
  <c r="AE29" i="6"/>
  <c r="Q26" i="8"/>
  <c r="AJ28" i="6"/>
  <c r="AK28" i="6"/>
  <c r="AL28" i="6"/>
  <c r="AM28" i="6" l="1"/>
  <c r="AF29" i="6"/>
  <c r="S8" i="8"/>
  <c r="AE30" i="6"/>
  <c r="S26" i="8" s="1"/>
  <c r="AG29" i="6" l="1"/>
  <c r="AG30" i="6"/>
  <c r="AF30" i="6"/>
  <c r="AN28" i="6"/>
  <c r="T8" i="8" l="1"/>
  <c r="AO28" i="6"/>
  <c r="U8" i="8"/>
  <c r="U26" i="8"/>
  <c r="AH29" i="6"/>
  <c r="T26" i="8"/>
  <c r="V26" i="8" l="1"/>
  <c r="AI29" i="6"/>
  <c r="AH30" i="6"/>
  <c r="AP28" i="6"/>
  <c r="AI30" i="6" l="1"/>
  <c r="W8" i="8"/>
  <c r="W26" i="8"/>
  <c r="AJ29" i="6"/>
  <c r="V8" i="8"/>
  <c r="AQ28" i="6"/>
  <c r="AR28" i="6" l="1"/>
  <c r="AJ30" i="6"/>
  <c r="X8" i="8"/>
  <c r="AK29" i="6"/>
  <c r="AK30" i="6" l="1"/>
  <c r="Y26" i="8"/>
  <c r="Y8" i="8"/>
  <c r="AL29" i="6"/>
  <c r="X26" i="8"/>
  <c r="AS28" i="6"/>
  <c r="AM29" i="6" l="1"/>
  <c r="AT28" i="6"/>
  <c r="AL30" i="6"/>
  <c r="AM30" i="6" s="1"/>
  <c r="Z26" i="8" l="1"/>
  <c r="AA8" i="8"/>
  <c r="AA26" i="8"/>
  <c r="AN29" i="6"/>
  <c r="AU28" i="6"/>
  <c r="Z8" i="8"/>
  <c r="AN30" i="6"/>
  <c r="AV28" i="6" l="1"/>
  <c r="AB8" i="8"/>
  <c r="AO29" i="6"/>
  <c r="AB26" i="8"/>
  <c r="AO30" i="6"/>
  <c r="AC26" i="8" l="1"/>
  <c r="AC8" i="8"/>
  <c r="AP29" i="6"/>
  <c r="AP30" i="6" s="1"/>
  <c r="AW28" i="6"/>
  <c r="AX28" i="6" l="1"/>
  <c r="AQ29" i="6"/>
  <c r="AD8" i="8"/>
  <c r="AD26" i="8"/>
  <c r="AR29" i="6" l="1"/>
  <c r="AY28" i="6"/>
  <c r="AQ30" i="6"/>
  <c r="AR30" i="6" l="1"/>
  <c r="AF8" i="8" s="1"/>
  <c r="AZ28" i="6"/>
  <c r="AE8" i="8"/>
  <c r="AE26" i="8"/>
  <c r="AS29" i="6"/>
  <c r="BA28" i="6" l="1"/>
  <c r="AS30" i="6"/>
  <c r="AF26" i="8"/>
  <c r="AT29" i="6"/>
  <c r="AG26" i="8"/>
  <c r="AG8" i="8"/>
  <c r="AU29" i="6" l="1"/>
  <c r="AH8" i="8"/>
  <c r="AT30" i="6"/>
  <c r="AU30" i="6" s="1"/>
  <c r="BB28" i="6"/>
  <c r="AH26" i="8" l="1"/>
  <c r="BC28" i="6"/>
  <c r="AV29" i="6"/>
  <c r="AI8" i="8"/>
  <c r="AI26" i="8"/>
  <c r="AW29" i="6" l="1"/>
  <c r="BD28" i="6"/>
  <c r="AV30" i="6"/>
  <c r="AW30" i="6" l="1"/>
  <c r="AX30" i="6" s="1"/>
  <c r="BE28" i="6"/>
  <c r="AJ26" i="8"/>
  <c r="AJ8" i="8"/>
  <c r="AX29" i="6"/>
  <c r="AK8" i="8"/>
  <c r="AK26" i="8"/>
  <c r="AY30" i="6" l="1"/>
  <c r="BF28" i="6"/>
  <c r="AY29" i="6"/>
  <c r="AL8" i="8"/>
  <c r="AL26" i="8"/>
  <c r="BG28" i="6" l="1"/>
  <c r="AZ29" i="6"/>
  <c r="AM26" i="8"/>
  <c r="AM8" i="8"/>
  <c r="AZ30" i="6"/>
  <c r="BA29" i="6" l="1"/>
  <c r="AN8" i="8"/>
  <c r="AN26" i="8"/>
  <c r="BA30" i="6"/>
  <c r="BH28" i="6"/>
  <c r="BI28" i="6" l="1"/>
  <c r="BB29" i="6"/>
  <c r="AO26" i="8"/>
  <c r="AO8" i="8"/>
  <c r="BC29" i="6" l="1"/>
  <c r="BB30" i="6"/>
  <c r="AP8" i="8" s="1"/>
  <c r="BJ28" i="6"/>
  <c r="BK28" i="6" l="1"/>
  <c r="BC30" i="6"/>
  <c r="BD30" i="6" s="1"/>
  <c r="AP26" i="8"/>
  <c r="BD29" i="6"/>
  <c r="AQ26" i="8"/>
  <c r="AQ8" i="8"/>
  <c r="BE29" i="6" l="1"/>
  <c r="AR8" i="8"/>
  <c r="AR26" i="8"/>
  <c r="BL28" i="6"/>
  <c r="BM28" i="6" l="1"/>
  <c r="BF29" i="6"/>
  <c r="AS8" i="8"/>
  <c r="BE30" i="6"/>
  <c r="BF30" i="6" l="1"/>
  <c r="AS26" i="8"/>
  <c r="BN28" i="6"/>
  <c r="BG29" i="6"/>
  <c r="AT26" i="8"/>
  <c r="AT8" i="8"/>
  <c r="BO28" i="6" l="1"/>
  <c r="BH29" i="6"/>
  <c r="AU8" i="8"/>
  <c r="BG30" i="6"/>
  <c r="BP28" i="6" l="1"/>
  <c r="BH30" i="6"/>
  <c r="AU26" i="8"/>
  <c r="BI29" i="6"/>
  <c r="BI30" i="6" l="1"/>
  <c r="AV26" i="8"/>
  <c r="AV8" i="8"/>
  <c r="BQ28" i="6"/>
  <c r="BJ29" i="6"/>
  <c r="AW26" i="8"/>
  <c r="AW8" i="8"/>
  <c r="BK29" i="6" l="1"/>
  <c r="AX26" i="8"/>
  <c r="BR28" i="6"/>
  <c r="BJ30" i="6"/>
  <c r="P27" i="6"/>
  <c r="D27" i="9"/>
  <c r="H27" i="6"/>
  <c r="D27" i="9" a="1"/>
  <c r="BS28" i="6" l="1"/>
  <c r="Q27" i="6"/>
  <c r="BK30" i="6"/>
  <c r="AX8" i="8"/>
  <c r="D29" i="8"/>
  <c r="D11" i="8"/>
  <c r="BL29" i="6"/>
  <c r="AY8" i="8"/>
  <c r="AY26" i="8"/>
  <c r="BM29" i="6" l="1"/>
  <c r="BL30" i="6"/>
  <c r="AZ8" i="8" s="1"/>
  <c r="S27" i="6"/>
  <c r="R27" i="6"/>
  <c r="Q33" i="6"/>
  <c r="BT28" i="6"/>
  <c r="R33" i="6" l="1"/>
  <c r="S33" i="6"/>
  <c r="BN29" i="6"/>
  <c r="Q34" i="6"/>
  <c r="E29" i="8" s="1"/>
  <c r="BU28" i="6"/>
  <c r="T27" i="6"/>
  <c r="BM30" i="6"/>
  <c r="BN30" i="6" s="1"/>
  <c r="AZ26" i="8"/>
  <c r="U27" i="6" l="1"/>
  <c r="BA26" i="8"/>
  <c r="T33" i="6"/>
  <c r="V27" i="6"/>
  <c r="BO29" i="6"/>
  <c r="BO30" i="6" s="1"/>
  <c r="BB26" i="8"/>
  <c r="BB8" i="8"/>
  <c r="R34" i="6"/>
  <c r="E11" i="8"/>
  <c r="BV28" i="6"/>
  <c r="BA8" i="8"/>
  <c r="BW28" i="6" l="1"/>
  <c r="U33" i="6"/>
  <c r="F11" i="8"/>
  <c r="F29" i="8"/>
  <c r="H11" i="8"/>
  <c r="W27" i="6"/>
  <c r="S34" i="6"/>
  <c r="T34" i="6"/>
  <c r="BP29" i="6"/>
  <c r="BP30" i="6" s="1"/>
  <c r="BC8" i="8"/>
  <c r="BC26" i="8"/>
  <c r="H29" i="8"/>
  <c r="BQ30" i="6" l="1"/>
  <c r="X27" i="6"/>
  <c r="M28" i="6"/>
  <c r="K28" i="6" a="1"/>
  <c r="K28" i="6" s="1"/>
  <c r="G29" i="8"/>
  <c r="G11" i="8"/>
  <c r="V33" i="6"/>
  <c r="Y27" i="6"/>
  <c r="Z27" i="6"/>
  <c r="BQ29" i="6"/>
  <c r="BD8" i="8"/>
  <c r="BD26" i="8"/>
  <c r="J28" i="6" a="1"/>
  <c r="J28" i="6" s="1"/>
  <c r="U34" i="6"/>
  <c r="L28" i="6"/>
  <c r="I28" i="6" l="1"/>
  <c r="J29" i="8"/>
  <c r="BR30" i="6"/>
  <c r="BR29" i="6"/>
  <c r="BE8" i="8"/>
  <c r="BE26" i="8"/>
  <c r="W33" i="6"/>
  <c r="AA27" i="6"/>
  <c r="AB27" i="6"/>
  <c r="X33" i="6"/>
  <c r="L29" i="8" s="1"/>
  <c r="N28" i="6"/>
  <c r="L11" i="8"/>
  <c r="I29" i="8"/>
  <c r="I11" i="8"/>
  <c r="V34" i="6"/>
  <c r="X34" i="6"/>
  <c r="W34" i="6"/>
  <c r="Y33" i="6"/>
  <c r="BS29" i="6" l="1"/>
  <c r="BS30" i="6" s="1"/>
  <c r="BF8" i="8"/>
  <c r="BF26" i="8"/>
  <c r="Y34" i="6"/>
  <c r="J11" i="8"/>
  <c r="M29" i="8"/>
  <c r="M11" i="8"/>
  <c r="Z34" i="6"/>
  <c r="AC27" i="6"/>
  <c r="K29" i="8"/>
  <c r="K11" i="8"/>
  <c r="Z33" i="6"/>
  <c r="AA33" i="6" s="1"/>
  <c r="AA34" i="6" l="1"/>
  <c r="O11" i="8" s="1"/>
  <c r="AD27" i="6"/>
  <c r="BT29" i="6"/>
  <c r="BT30" i="6" s="1"/>
  <c r="BG8" i="8"/>
  <c r="BG26" i="8"/>
  <c r="N29" i="8"/>
  <c r="N11" i="8"/>
  <c r="AB33" i="6"/>
  <c r="AC33" i="6" l="1"/>
  <c r="BU29" i="6"/>
  <c r="BH8" i="8"/>
  <c r="BH26" i="8"/>
  <c r="AB34" i="6"/>
  <c r="P11" i="8" s="1"/>
  <c r="AE27" i="6"/>
  <c r="O29" i="8"/>
  <c r="Q11" i="8" l="1"/>
  <c r="AD33" i="6"/>
  <c r="BV29" i="6"/>
  <c r="AC34" i="6"/>
  <c r="AD34" i="6" s="1"/>
  <c r="AF27" i="6"/>
  <c r="P29" i="8"/>
  <c r="BU30" i="6"/>
  <c r="BI8" i="8" s="1"/>
  <c r="AE33" i="6" l="1"/>
  <c r="R11" i="8"/>
  <c r="R29" i="8"/>
  <c r="AG27" i="6"/>
  <c r="BW29" i="6"/>
  <c r="J29" i="6" a="1"/>
  <c r="J29" i="6" s="1"/>
  <c r="BV30" i="6"/>
  <c r="BW30" i="6" s="1"/>
  <c r="BI26" i="8"/>
  <c r="AE34" i="6"/>
  <c r="Q29" i="8"/>
  <c r="J30" i="6" l="1" a="1"/>
  <c r="J30" i="6" s="1"/>
  <c r="BJ26" i="8"/>
  <c r="I29" i="6"/>
  <c r="K30" i="6" a="1"/>
  <c r="K30" i="6" s="1"/>
  <c r="M30" i="6"/>
  <c r="N30" i="6" s="1"/>
  <c r="M29" i="6"/>
  <c r="K29" i="6" a="1"/>
  <c r="K29" i="6" s="1"/>
  <c r="BK8" i="8"/>
  <c r="BK26" i="8"/>
  <c r="AH27" i="6"/>
  <c r="BJ8" i="8"/>
  <c r="AF33" i="6"/>
  <c r="S29" i="8"/>
  <c r="S11" i="8"/>
  <c r="L30" i="6"/>
  <c r="L29" i="6"/>
  <c r="AG33" i="6" l="1"/>
  <c r="I30" i="6"/>
  <c r="N29" i="6"/>
  <c r="P28" i="9"/>
  <c r="Q28" i="9"/>
  <c r="AI27" i="6"/>
  <c r="C8" i="8"/>
  <c r="B8" i="8"/>
  <c r="AF34" i="6"/>
  <c r="T29" i="8" s="1"/>
  <c r="AG34" i="6" l="1"/>
  <c r="AH34" i="6" s="1"/>
  <c r="AJ27" i="6"/>
  <c r="T11" i="8"/>
  <c r="AH33" i="6"/>
  <c r="U11" i="8"/>
  <c r="U29" i="8"/>
  <c r="AK27" i="6" l="1"/>
  <c r="AI33" i="6"/>
  <c r="V11" i="8"/>
  <c r="V29" i="8"/>
  <c r="AL27" i="6" l="1"/>
  <c r="AJ33" i="6"/>
  <c r="AI34" i="6"/>
  <c r="AJ34" i="6" l="1"/>
  <c r="W29" i="8"/>
  <c r="W11" i="8"/>
  <c r="AM27" i="6"/>
  <c r="AK33" i="6"/>
  <c r="X29" i="8"/>
  <c r="X11" i="8"/>
  <c r="AL33" i="6" l="1"/>
  <c r="AK34" i="6"/>
  <c r="AL34" i="6" s="1"/>
  <c r="AN27" i="6"/>
  <c r="AO27" i="6" l="1"/>
  <c r="Y29" i="8"/>
  <c r="AM33" i="6"/>
  <c r="Z29" i="8"/>
  <c r="Z11" i="8"/>
  <c r="AM34" i="6"/>
  <c r="Y11" i="8"/>
  <c r="AP27" i="6" l="1"/>
  <c r="AN33" i="6"/>
  <c r="AN34" i="6" s="1"/>
  <c r="AA11" i="8"/>
  <c r="AA29" i="8"/>
  <c r="AO34" i="6" l="1"/>
  <c r="AO33" i="6"/>
  <c r="AB11" i="8"/>
  <c r="AB29" i="8"/>
  <c r="AQ27" i="6"/>
  <c r="AR27" i="6" l="1"/>
  <c r="AP33" i="6"/>
  <c r="AC29" i="8"/>
  <c r="AC11" i="8"/>
  <c r="AP34" i="6"/>
  <c r="AS27" i="6" l="1"/>
  <c r="AQ33" i="6"/>
  <c r="AD11" i="8"/>
  <c r="AD29" i="8"/>
  <c r="AR33" i="6" l="1"/>
  <c r="AT27" i="6"/>
  <c r="AQ34" i="6"/>
  <c r="AR34" i="6" l="1"/>
  <c r="AS34" i="6" s="1"/>
  <c r="AE11" i="8"/>
  <c r="AU27" i="6"/>
  <c r="AE29" i="8"/>
  <c r="AS33" i="6"/>
  <c r="AF11" i="8" l="1"/>
  <c r="AF29" i="8"/>
  <c r="AV27" i="6"/>
  <c r="AT33" i="6"/>
  <c r="AT34" i="6" s="1"/>
  <c r="AG11" i="8"/>
  <c r="AG29" i="8"/>
  <c r="AW27" i="6" l="1"/>
  <c r="AU33" i="6"/>
  <c r="AH29" i="8"/>
  <c r="AH11" i="8"/>
  <c r="AV33" i="6" l="1"/>
  <c r="AX27" i="6"/>
  <c r="AU34" i="6"/>
  <c r="AV34" i="6" l="1"/>
  <c r="AI29" i="8"/>
  <c r="AY27" i="6"/>
  <c r="AI11" i="8"/>
  <c r="AW33" i="6"/>
  <c r="AJ11" i="8"/>
  <c r="AJ29" i="8"/>
  <c r="AZ27" i="6" l="1"/>
  <c r="AX33" i="6"/>
  <c r="AK29" i="8"/>
  <c r="AW34" i="6"/>
  <c r="AX34" i="6" s="1"/>
  <c r="BA27" i="6" l="1"/>
  <c r="AK11" i="8"/>
  <c r="AY34" i="6"/>
  <c r="AY33" i="6"/>
  <c r="AL29" i="8"/>
  <c r="AL11" i="8"/>
  <c r="AZ34" i="6" l="1"/>
  <c r="AZ33" i="6"/>
  <c r="AM29" i="8"/>
  <c r="AM11" i="8"/>
  <c r="BB27" i="6"/>
  <c r="BC27" i="6" l="1"/>
  <c r="BA33" i="6"/>
  <c r="AN11" i="8"/>
  <c r="AN29" i="8"/>
  <c r="BB33" i="6" l="1"/>
  <c r="BD27" i="6"/>
  <c r="BA34" i="6"/>
  <c r="BB34" i="6" l="1"/>
  <c r="BC34" i="6" s="1"/>
  <c r="AO29" i="8"/>
  <c r="BE27" i="6"/>
  <c r="AO11" i="8"/>
  <c r="BC33" i="6"/>
  <c r="AP29" i="8"/>
  <c r="AP11" i="8"/>
  <c r="BD34" i="6" l="1"/>
  <c r="BF27" i="6"/>
  <c r="BD33" i="6"/>
  <c r="AQ29" i="8"/>
  <c r="AQ11" i="8"/>
  <c r="BE34" i="6" l="1"/>
  <c r="BG27" i="6"/>
  <c r="BE33" i="6"/>
  <c r="AR29" i="8"/>
  <c r="AR11" i="8"/>
  <c r="BF34" i="6" l="1"/>
  <c r="BF33" i="6"/>
  <c r="AS11" i="8"/>
  <c r="AS29" i="8"/>
  <c r="BH27" i="6"/>
  <c r="BI27" i="6" l="1"/>
  <c r="BG33" i="6"/>
  <c r="BG34" i="6" s="1"/>
  <c r="AT11" i="8"/>
  <c r="AT29" i="8"/>
  <c r="BJ27" i="6" l="1"/>
  <c r="BH33" i="6"/>
  <c r="AU29" i="8"/>
  <c r="AU11" i="8"/>
  <c r="BI33" i="6" l="1"/>
  <c r="AV29" i="8"/>
  <c r="BK27" i="6"/>
  <c r="BH34" i="6"/>
  <c r="AV11" i="8" s="1"/>
  <c r="BL27" i="6" l="1"/>
  <c r="BJ33" i="6"/>
  <c r="AW11" i="8"/>
  <c r="BI34" i="6"/>
  <c r="BM27" i="6" l="1"/>
  <c r="BJ34" i="6"/>
  <c r="AW29" i="8"/>
  <c r="BK33" i="6"/>
  <c r="AX29" i="8"/>
  <c r="BK34" i="6" l="1"/>
  <c r="AX11" i="8"/>
  <c r="BN27" i="6"/>
  <c r="BL33" i="6"/>
  <c r="AY11" i="8"/>
  <c r="AY29" i="8"/>
  <c r="BO27" i="6" l="1"/>
  <c r="BM33" i="6"/>
  <c r="BL34" i="6"/>
  <c r="BM34" i="6" s="1"/>
  <c r="AZ29" i="8" l="1"/>
  <c r="BP27" i="6"/>
  <c r="BN33" i="6"/>
  <c r="BA11" i="8"/>
  <c r="BA29" i="8"/>
  <c r="AZ11" i="8"/>
  <c r="BQ27" i="6" l="1"/>
  <c r="BO33" i="6"/>
  <c r="BN34" i="6"/>
  <c r="BB11" i="8" s="1"/>
  <c r="BR27" i="6" l="1"/>
  <c r="BP33" i="6"/>
  <c r="BB29" i="8"/>
  <c r="BO34" i="6"/>
  <c r="BP34" i="6" s="1"/>
  <c r="BQ33" i="6" l="1"/>
  <c r="BD11" i="8"/>
  <c r="BD29" i="8"/>
  <c r="BS27" i="6"/>
  <c r="BC11" i="8"/>
  <c r="BQ34" i="6"/>
  <c r="BC29" i="8"/>
  <c r="BR34" i="6" l="1"/>
  <c r="BT27" i="6"/>
  <c r="BR33" i="6"/>
  <c r="BE29" i="8"/>
  <c r="BE11" i="8"/>
  <c r="BU27" i="6" l="1"/>
  <c r="BS33" i="6"/>
  <c r="BF29" i="8"/>
  <c r="BF11" i="8"/>
  <c r="BV27" i="6" l="1"/>
  <c r="BT33" i="6"/>
  <c r="BS34" i="6"/>
  <c r="BG29" i="8" s="1"/>
  <c r="BG11" i="8" l="1"/>
  <c r="BW27" i="6"/>
  <c r="BT34" i="6"/>
  <c r="BU34" i="6" s="1"/>
  <c r="BU33" i="6"/>
  <c r="BH29" i="8" l="1"/>
  <c r="BH11" i="8"/>
  <c r="BV33" i="6"/>
  <c r="BI29" i="8"/>
  <c r="BI11" i="8"/>
  <c r="BV34" i="6"/>
  <c r="M27" i="6"/>
  <c r="K27" i="6" a="1"/>
  <c r="K27" i="6" s="1"/>
  <c r="J27" i="6" a="1"/>
  <c r="J27" i="6" s="1"/>
  <c r="L27" i="6"/>
  <c r="BW33" i="6" l="1"/>
  <c r="BJ11" i="8"/>
  <c r="BJ29" i="8"/>
  <c r="I27" i="6"/>
  <c r="N27" i="6"/>
  <c r="M33" i="6" l="1"/>
  <c r="K33" i="6" a="1"/>
  <c r="K33" i="6" s="1"/>
  <c r="J33" i="6" a="1"/>
  <c r="J33" i="6" s="1"/>
  <c r="BW34" i="6"/>
  <c r="L33" i="6"/>
  <c r="M34" i="6" l="1"/>
  <c r="N34" i="6" s="1"/>
  <c r="K34" i="6" a="1"/>
  <c r="K34" i="6" s="1"/>
  <c r="J34" i="6" a="1"/>
  <c r="J34" i="6" s="1"/>
  <c r="BK29" i="8"/>
  <c r="G27" i="9" a="1"/>
  <c r="G27" i="9" s="1"/>
  <c r="BK11" i="8"/>
  <c r="N33" i="6"/>
  <c r="H27" i="9" s="1"/>
  <c r="L27" i="9"/>
  <c r="C8" i="9" s="1"/>
  <c r="Q31" i="9"/>
  <c r="L8" i="9" s="1"/>
  <c r="P31" i="9"/>
  <c r="Q8" i="9" s="1"/>
  <c r="K27" i="9"/>
  <c r="I33" i="6"/>
  <c r="F27" i="9" a="1"/>
  <c r="F27" i="9" s="1"/>
  <c r="E27" i="9" s="1"/>
  <c r="L34" i="6"/>
  <c r="G8" i="9" l="1"/>
  <c r="L7" i="9"/>
  <c r="E2" i="7" a="1"/>
  <c r="E2" i="7" s="1"/>
  <c r="I34" i="6"/>
  <c r="C11" i="8"/>
  <c r="B11" i="8"/>
  <c r="O6" i="7"/>
  <c r="O13" i="7"/>
  <c r="O3" i="7"/>
  <c r="N3" i="7" s="1" a="1"/>
  <c r="N3" i="7" s="1"/>
  <c r="O19" i="7"/>
  <c r="O5" i="7"/>
  <c r="O20" i="7"/>
  <c r="O4" i="7"/>
  <c r="N4" i="7" s="1" a="1"/>
  <c r="N4" i="7" s="1"/>
  <c r="O14" i="7"/>
  <c r="O9" i="7"/>
  <c r="O10" i="7"/>
  <c r="O16" i="7"/>
  <c r="N16" i="7" s="1" a="1"/>
  <c r="N16" i="7" s="1"/>
  <c r="O12" i="7"/>
  <c r="O7" i="7"/>
  <c r="O11" i="7"/>
  <c r="O25" i="7"/>
  <c r="N25" i="7" s="1" a="1"/>
  <c r="N25" i="7" s="1"/>
  <c r="O18" i="7"/>
  <c r="O8" i="7"/>
  <c r="O27" i="7"/>
  <c r="O23" i="7"/>
  <c r="N23" i="7" s="1" a="1"/>
  <c r="N23" i="7" s="1"/>
  <c r="O22" i="7"/>
  <c r="O15" i="7"/>
  <c r="O24" i="7"/>
  <c r="J27" i="9"/>
  <c r="O21" i="7"/>
  <c r="O17" i="7"/>
  <c r="O26" i="7"/>
  <c r="E3" i="7" l="1" a="1"/>
  <c r="E3" i="7" s="1"/>
  <c r="Q7" i="9"/>
  <c r="D12" i="4"/>
  <c r="N15" i="7" a="1"/>
  <c r="N15" i="7" s="1"/>
  <c r="N7" i="7" a="1"/>
  <c r="N7" i="7" s="1"/>
  <c r="N9" i="7" a="1"/>
  <c r="N9" i="7" s="1"/>
  <c r="N5" i="7" a="1"/>
  <c r="N5" i="7" s="1"/>
  <c r="N6" i="7" a="1"/>
  <c r="N6" i="7" s="1"/>
  <c r="H2" i="7" a="1"/>
  <c r="H2" i="7" s="1"/>
  <c r="I2" i="7" s="1"/>
  <c r="F2" i="7"/>
  <c r="G2" i="7" a="1"/>
  <c r="G2" i="7" s="1"/>
  <c r="N26" i="7" a="1"/>
  <c r="N26" i="7" s="1"/>
  <c r="N17" i="7" a="1"/>
  <c r="N17" i="7" s="1"/>
  <c r="N8" i="7" a="1"/>
  <c r="N8" i="7" s="1"/>
  <c r="N21" i="7" a="1"/>
  <c r="N21" i="7" s="1"/>
  <c r="N22" i="7" a="1"/>
  <c r="N22" i="7" s="1"/>
  <c r="N18" i="7" a="1"/>
  <c r="N18" i="7" s="1"/>
  <c r="N12" i="7" a="1"/>
  <c r="N12" i="7" s="1"/>
  <c r="N14" i="7" a="1"/>
  <c r="N14" i="7" s="1"/>
  <c r="N19" i="7" a="1"/>
  <c r="N19" i="7" s="1"/>
  <c r="N24" i="7" a="1"/>
  <c r="N24" i="7" s="1"/>
  <c r="N27" i="7" a="1"/>
  <c r="N27" i="7" s="1"/>
  <c r="N11" i="7" a="1"/>
  <c r="N11" i="7" s="1"/>
  <c r="N10" i="7" a="1"/>
  <c r="N10" i="7" s="1"/>
  <c r="N20" i="7" a="1"/>
  <c r="N20" i="7" s="1"/>
  <c r="N13" i="7" a="1"/>
  <c r="N13" i="7" s="1"/>
  <c r="B30" i="8" a="1"/>
  <c r="B27" i="8" a="1"/>
  <c r="B26" i="8" a="1"/>
  <c r="B25" i="8" a="1"/>
  <c r="B29" i="8" a="1"/>
  <c r="B28" i="8" a="1"/>
  <c r="B38" i="8" a="1"/>
  <c r="B35" i="8" a="1"/>
  <c r="B32" i="8" a="1"/>
  <c r="B36" i="8" a="1"/>
  <c r="B39" i="8" a="1"/>
  <c r="B37" i="8" a="1"/>
  <c r="B31" i="8" a="1"/>
  <c r="B34" i="8" a="1"/>
  <c r="B33" i="8" a="1"/>
  <c r="B33" i="8" l="1"/>
  <c r="B34" i="8"/>
  <c r="B31" i="8"/>
  <c r="B37" i="8"/>
  <c r="B39" i="8"/>
  <c r="B36" i="8"/>
  <c r="B32" i="8"/>
  <c r="B35" i="8"/>
  <c r="B38" i="8"/>
  <c r="B28" i="8"/>
  <c r="B29" i="8"/>
  <c r="B25" i="8"/>
  <c r="B26" i="8"/>
  <c r="B27" i="8"/>
  <c r="B30" i="8"/>
  <c r="J2" i="7"/>
  <c r="K2" i="7"/>
  <c r="F3" i="7"/>
  <c r="G3" i="7" a="1"/>
  <c r="G3" i="7" s="1"/>
  <c r="H3" i="7" s="1" a="1"/>
  <c r="H3" i="7" s="1"/>
  <c r="I3" i="7" l="1"/>
  <c r="J3" i="7"/>
  <c r="K3" i="7"/>
  <c r="L2" i="7" a="1"/>
  <c r="L2" i="7" s="1"/>
  <c r="D13" i="4"/>
  <c r="C30" i="8" a="1"/>
  <c r="C29" i="8" a="1"/>
  <c r="C28" i="8" a="1"/>
  <c r="C27" i="8" a="1"/>
  <c r="C25" i="8" a="1"/>
  <c r="C26" i="8" a="1"/>
  <c r="C33" i="8" a="1"/>
  <c r="C36" i="8" a="1"/>
  <c r="C38" i="8" a="1"/>
  <c r="C32" i="8" a="1"/>
  <c r="C37" i="8" a="1"/>
  <c r="C34" i="8" a="1"/>
  <c r="C35" i="8" a="1"/>
  <c r="C31" i="8" a="1"/>
  <c r="C39" i="8" a="1"/>
  <c r="C39" i="8" l="1"/>
  <c r="C31" i="8"/>
  <c r="C35" i="8"/>
  <c r="C34" i="8"/>
  <c r="C37" i="8"/>
  <c r="C32" i="8"/>
  <c r="C38" i="8"/>
  <c r="C36" i="8"/>
  <c r="C33" i="8"/>
  <c r="C26" i="8"/>
  <c r="C25" i="8"/>
  <c r="L3" i="7" s="1" a="1"/>
  <c r="L3" i="7" s="1"/>
  <c r="D14" i="4" s="1"/>
  <c r="C27" i="8"/>
  <c r="C28" i="8"/>
  <c r="C29" i="8"/>
  <c r="C30" i="8"/>
</calcChain>
</file>

<file path=xl/comments1.xml><?xml version="1.0" encoding="utf-8"?>
<comments xmlns="http://schemas.openxmlformats.org/spreadsheetml/2006/main">
  <authors>
    <author>Author</author>
  </authors>
  <commentList>
    <comment ref="O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Leave this column 
empty</t>
        </r>
      </text>
    </comment>
    <comment ref="A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Diff Formula</t>
        </r>
      </text>
    </comment>
  </commentList>
</comments>
</file>

<file path=xl/sharedStrings.xml><?xml version="1.0" encoding="utf-8"?>
<sst xmlns="http://schemas.openxmlformats.org/spreadsheetml/2006/main" count="260" uniqueCount="142">
  <si>
    <t>Project</t>
  </si>
  <si>
    <t>Start Date</t>
  </si>
  <si>
    <t>Priority</t>
  </si>
  <si>
    <t>Project Name</t>
  </si>
  <si>
    <t>Project Description</t>
  </si>
  <si>
    <t>Task Description</t>
  </si>
  <si>
    <t>Task Name</t>
  </si>
  <si>
    <t>Resource Name</t>
  </si>
  <si>
    <t>Predecessor 1</t>
  </si>
  <si>
    <t>Predecessor 2</t>
  </si>
  <si>
    <t>Comments</t>
  </si>
  <si>
    <t>Expected completion Date</t>
  </si>
  <si>
    <t>Hours Available per Day</t>
  </si>
  <si>
    <t>Limitation</t>
  </si>
  <si>
    <t>Please enter up to 15 resources above.</t>
  </si>
  <si>
    <t>Expected Start Date</t>
  </si>
  <si>
    <t>Data Validation</t>
  </si>
  <si>
    <t>Delay in Start</t>
  </si>
  <si>
    <t>Please enter up to 150 tasks above</t>
  </si>
  <si>
    <t>Tasks completed</t>
  </si>
  <si>
    <t>Hours Available</t>
  </si>
  <si>
    <t>Hours Unutilized</t>
  </si>
  <si>
    <t>Projects Completed</t>
  </si>
  <si>
    <t>Projects Completed On Time</t>
  </si>
  <si>
    <t>Total Number of Projects</t>
  </si>
  <si>
    <t>Hours Pending</t>
  </si>
  <si>
    <t>Resource Utilization Rate</t>
  </si>
  <si>
    <t>Number of Resources</t>
  </si>
  <si>
    <t>Please enter up to 25 projects above</t>
  </si>
  <si>
    <t>Enter Planning Period Start Date</t>
  </si>
  <si>
    <t>Enter your resource information</t>
  </si>
  <si>
    <t>Enter Name</t>
  </si>
  <si>
    <t>Planning period: 60 working days</t>
  </si>
  <si>
    <t>Planned Duration (Hours)</t>
  </si>
  <si>
    <t>Project Task Name</t>
  </si>
  <si>
    <t>Down Days</t>
  </si>
  <si>
    <t>Unutilized time</t>
  </si>
  <si>
    <t>On Time Completion</t>
  </si>
  <si>
    <t>Due Date</t>
  </si>
  <si>
    <t>Max Delayed Task's delay</t>
  </si>
  <si>
    <t>Task's Earliest Possible Start</t>
  </si>
  <si>
    <t>Resource available</t>
  </si>
  <si>
    <t>Project Completion Date</t>
  </si>
  <si>
    <t>Total Hours Pending/Days Late</t>
  </si>
  <si>
    <t>Advice</t>
  </si>
  <si>
    <t>Projects' Summary</t>
  </si>
  <si>
    <t>Resource Summary</t>
  </si>
  <si>
    <t>Summary Report</t>
  </si>
  <si>
    <t>Hours Completed</t>
  </si>
  <si>
    <t>Enter tasks in the table below for all of your projects</t>
  </si>
  <si>
    <t>Tasks for predecessor lookup</t>
  </si>
  <si>
    <t>Enter your project information. Priority field is required. Start and End Dates are optional.</t>
  </si>
  <si>
    <t>Name of the project. Please do not use the same name for more than one project.</t>
  </si>
  <si>
    <t>Description of the project.</t>
  </si>
  <si>
    <t>Optional field. Date before which the project cannot start.</t>
  </si>
  <si>
    <t>Priority of the project among all projects. 1 is the highest priority and 25 the lowest.</t>
  </si>
  <si>
    <t>Scheduled Time</t>
  </si>
  <si>
    <t>Under Time (Days)</t>
  </si>
  <si>
    <t>Overtime (Days)</t>
  </si>
  <si>
    <t>Earliest Available Date</t>
  </si>
  <si>
    <t>Lookup for Project Chart in Summary Report</t>
  </si>
  <si>
    <t>Glossary</t>
  </si>
  <si>
    <t>Projects Completed on Time</t>
  </si>
  <si>
    <t>Hours that you expect the task to take (in hours)</t>
  </si>
  <si>
    <t>Description of the task</t>
  </si>
  <si>
    <t>Short Name of the task</t>
  </si>
  <si>
    <t>Name of the task that your current task is dependent on. Your task cannot begin until the day after your predecessor 1 is complete.</t>
  </si>
  <si>
    <t>Name of the second task that your current task is dependent on. Your task cannot begin until the day after your predecessor 2 is complete.</t>
  </si>
  <si>
    <t xml:space="preserve">Name of the resource </t>
  </si>
  <si>
    <t>Enter any comments on the task.</t>
  </si>
  <si>
    <t>Concatenation of Project Name and Task Name</t>
  </si>
  <si>
    <t>Number of days between Earliest Possible Start and Expected Start Date</t>
  </si>
  <si>
    <t>Date when the project task can begin given resource constraints</t>
  </si>
  <si>
    <t>Date when the project task can begin assuming no resource constraints for that task</t>
  </si>
  <si>
    <t>Date when the project task can end given resource constraints</t>
  </si>
  <si>
    <t>% of Tasks in the project that will be completed by the end of the Planning period</t>
  </si>
  <si>
    <t>Optional field. Date by which the project should complete.</t>
  </si>
  <si>
    <t>Flag to indicate if the project will complete prior to the project due date</t>
  </si>
  <si>
    <t>Hours Completed/Hours Available</t>
  </si>
  <si>
    <t>Hours Available - Hours Completed</t>
  </si>
  <si>
    <r>
      <t xml:space="preserve">Number of projects entered in the </t>
    </r>
    <r>
      <rPr>
        <i/>
        <sz val="11"/>
        <color theme="1"/>
        <rFont val="Calibri"/>
        <family val="2"/>
        <scheme val="minor"/>
      </rPr>
      <t xml:space="preserve">Projects </t>
    </r>
    <r>
      <rPr>
        <sz val="11"/>
        <color theme="1"/>
        <rFont val="Calibri"/>
        <family val="2"/>
        <scheme val="minor"/>
      </rPr>
      <t>sheet</t>
    </r>
  </si>
  <si>
    <r>
      <t xml:space="preserve">Number of resources entered in the </t>
    </r>
    <r>
      <rPr>
        <i/>
        <sz val="11"/>
        <color theme="1"/>
        <rFont val="Calibri"/>
        <family val="2"/>
        <scheme val="minor"/>
      </rPr>
      <t xml:space="preserve">Projects </t>
    </r>
    <r>
      <rPr>
        <sz val="11"/>
        <color theme="1"/>
        <rFont val="Calibri"/>
        <family val="2"/>
        <scheme val="minor"/>
      </rPr>
      <t>sheet</t>
    </r>
  </si>
  <si>
    <t>Number of projects that will be completed by the end of the Planning period.</t>
  </si>
  <si>
    <t>Number of projects that will be completed prior to Project due dates by the end of the Planning period.</t>
  </si>
  <si>
    <t>Number of hours each resource will be available for</t>
  </si>
  <si>
    <t>Field Name</t>
  </si>
  <si>
    <t>Definition</t>
  </si>
  <si>
    <t>Earliest Available Date 2</t>
  </si>
  <si>
    <t>Task's Expected Start</t>
  </si>
  <si>
    <t>Task Assigned to</t>
  </si>
  <si>
    <t>Enter list of holidays</t>
  </si>
  <si>
    <t>Expected Completion Date</t>
  </si>
  <si>
    <t>Completion Flag</t>
  </si>
  <si>
    <t>Earliest Possible Start Date</t>
  </si>
  <si>
    <t>% Tasks completed</t>
  </si>
  <si>
    <t>Number of hours of work completed by the end of Planning period.</t>
  </si>
  <si>
    <t>Number of hours of work pending by the end of Planning period. Planned Duration - Hours Completed</t>
  </si>
  <si>
    <t>Number of hours of work available from all the resources during the entire Planning period.</t>
  </si>
  <si>
    <t>indzara Project Planner (Basic)</t>
  </si>
  <si>
    <t>Fadhirul</t>
  </si>
  <si>
    <t>Sayeem</t>
  </si>
  <si>
    <t>Akmal</t>
  </si>
  <si>
    <t>Login Page</t>
  </si>
  <si>
    <t>Screen Design - Sales</t>
  </si>
  <si>
    <t>Issa</t>
  </si>
  <si>
    <t>Screen Design - COGS</t>
  </si>
  <si>
    <t>Screen Design - Operating Expenses</t>
  </si>
  <si>
    <t>Screen Design - Loan Repayment</t>
  </si>
  <si>
    <t>Screen Design - Purchase of Asset</t>
  </si>
  <si>
    <t>Screen Design - Setup/Company Setup</t>
  </si>
  <si>
    <t>Screen Design - Setup/Bank Setup</t>
  </si>
  <si>
    <t>Screen Design - Setup/Loan Setup</t>
  </si>
  <si>
    <t>Screen Design - Setup/Expenses</t>
  </si>
  <si>
    <t>Screen Design - Posted Journal</t>
  </si>
  <si>
    <t>Functionality - Sales</t>
  </si>
  <si>
    <t>Functionality - COGS</t>
  </si>
  <si>
    <t>Functionality - Operating Expenses</t>
  </si>
  <si>
    <t>Functionality - Loan Repayment</t>
  </si>
  <si>
    <t>Functionality - Purchase of Asset</t>
  </si>
  <si>
    <t>Functionality - Posted Journal</t>
  </si>
  <si>
    <t>Functionality - Setup/Bank Setup</t>
  </si>
  <si>
    <t>Functionality - Setup/Loan Setup</t>
  </si>
  <si>
    <t>Functionality - Setup/Expenses</t>
  </si>
  <si>
    <t>Functionality - Setup/Company Setup</t>
  </si>
  <si>
    <t>Template design</t>
  </si>
  <si>
    <t>Farid</t>
  </si>
  <si>
    <t>Syed</t>
  </si>
  <si>
    <t xml:space="preserve">Screen-Transfer </t>
  </si>
  <si>
    <t>Functionality-Transfer</t>
  </si>
  <si>
    <t>Screen Design-User Profil</t>
  </si>
  <si>
    <t>Functionality-User Profil</t>
  </si>
  <si>
    <t>Chart of Account</t>
  </si>
  <si>
    <t>Report-P&amp;L</t>
  </si>
  <si>
    <t>Report-Balance Sheet</t>
  </si>
  <si>
    <t>Report-Trial Balance</t>
  </si>
  <si>
    <t>Report-Account Balance Summary</t>
  </si>
  <si>
    <t>Report-Sales report</t>
  </si>
  <si>
    <t>Report-Cash Flow Report</t>
  </si>
  <si>
    <t>Dashboard</t>
  </si>
  <si>
    <t>Mohd Aizat</t>
  </si>
  <si>
    <t>Tekun</t>
  </si>
  <si>
    <t>Tekun Screen Design -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</si>
</sst>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m\-dd;@"/>
    <numFmt numFmtId="165" formatCode="[$-409]dd\-mmm;@"/>
    <numFmt numFmtId="166" formatCode="mmm"/>
    <numFmt numFmtId="167" formatCode="dd;@"/>
    <numFmt numFmtId="168" formatCode="dd"/>
    <numFmt numFmtId="169" formatCode="[$-409]d\-mmm\-yyyy;@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6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6"/>
      <color theme="2"/>
      <name val="Calibri"/>
      <family val="2"/>
      <scheme val="minor"/>
    </font>
    <font>
      <u/>
      <sz val="20"/>
      <color theme="8" tint="-0.499984740745262"/>
      <name val="Cambria"/>
      <family val="1"/>
      <scheme val="major"/>
    </font>
    <font>
      <i/>
      <sz val="16"/>
      <color theme="1"/>
      <name val="Calibri"/>
      <family val="2"/>
      <scheme val="minor"/>
    </font>
    <font>
      <b/>
      <i/>
      <u/>
      <sz val="16"/>
      <color theme="6" tint="-0.499984740745262"/>
      <name val="Calibri"/>
      <family val="2"/>
      <scheme val="minor"/>
    </font>
    <font>
      <b/>
      <i/>
      <u/>
      <sz val="14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u/>
      <sz val="22"/>
      <color theme="10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hair">
        <color rgb="FFFF0000"/>
      </left>
      <right/>
      <top style="hair">
        <color rgb="FFFF0000"/>
      </top>
      <bottom/>
      <diagonal/>
    </border>
    <border>
      <left/>
      <right/>
      <top style="hair">
        <color rgb="FFFF0000"/>
      </top>
      <bottom/>
      <diagonal/>
    </border>
    <border>
      <left/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/>
      <top/>
      <bottom/>
      <diagonal/>
    </border>
    <border>
      <left/>
      <right style="hair">
        <color rgb="FFFF0000"/>
      </right>
      <top/>
      <bottom/>
      <diagonal/>
    </border>
    <border>
      <left style="hair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double">
        <color auto="1"/>
      </bottom>
      <diagonal/>
    </border>
    <border>
      <left/>
      <right style="thin">
        <color auto="1"/>
      </right>
      <top style="hair">
        <color auto="1"/>
      </top>
      <bottom style="double">
        <color auto="1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5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5" xfId="0" applyBorder="1"/>
    <xf numFmtId="0" fontId="1" fillId="0" borderId="0" xfId="0" applyFont="1"/>
    <xf numFmtId="14" fontId="0" fillId="0" borderId="1" xfId="0" applyNumberFormat="1" applyBorder="1"/>
    <xf numFmtId="0" fontId="0" fillId="0" borderId="0" xfId="0" applyFill="1" applyBorder="1"/>
    <xf numFmtId="14" fontId="0" fillId="0" borderId="0" xfId="0" applyNumberFormat="1" applyBorder="1"/>
    <xf numFmtId="14" fontId="0" fillId="2" borderId="1" xfId="0" applyNumberFormat="1" applyFill="1" applyBorder="1"/>
    <xf numFmtId="0" fontId="0" fillId="0" borderId="0" xfId="0" applyFill="1"/>
    <xf numFmtId="0" fontId="7" fillId="0" borderId="0" xfId="0" applyFont="1"/>
    <xf numFmtId="0" fontId="0" fillId="3" borderId="0" xfId="0" applyFill="1"/>
    <xf numFmtId="0" fontId="14" fillId="0" borderId="0" xfId="0" applyFont="1"/>
    <xf numFmtId="0" fontId="7" fillId="0" borderId="0" xfId="0" applyFont="1" applyFill="1" applyAlignment="1"/>
    <xf numFmtId="0" fontId="16" fillId="0" borderId="0" xfId="0" applyFont="1" applyFill="1" applyBorder="1"/>
    <xf numFmtId="0" fontId="8" fillId="0" borderId="0" xfId="0" applyFont="1" applyFill="1"/>
    <xf numFmtId="0" fontId="10" fillId="0" borderId="0" xfId="2" applyFont="1" applyFill="1"/>
    <xf numFmtId="0" fontId="0" fillId="0" borderId="0" xfId="0" applyFill="1" applyAlignment="1">
      <alignment horizontal="center"/>
    </xf>
    <xf numFmtId="0" fontId="0" fillId="0" borderId="0" xfId="0" applyFont="1" applyFill="1" applyBorder="1"/>
    <xf numFmtId="0" fontId="11" fillId="0" borderId="0" xfId="0" applyFont="1" applyFill="1"/>
    <xf numFmtId="0" fontId="5" fillId="0" borderId="0" xfId="0" applyFont="1" applyFill="1" applyBorder="1"/>
    <xf numFmtId="0" fontId="0" fillId="0" borderId="0" xfId="0" applyNumberForma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69" fontId="0" fillId="0" borderId="22" xfId="0" applyNumberFormat="1" applyBorder="1" applyAlignment="1">
      <alignment horizontal="center"/>
    </xf>
    <xf numFmtId="0" fontId="1" fillId="0" borderId="0" xfId="0" applyFont="1" applyBorder="1"/>
    <xf numFmtId="2" fontId="0" fillId="0" borderId="0" xfId="0" applyNumberFormat="1"/>
    <xf numFmtId="0" fontId="17" fillId="0" borderId="0" xfId="0" applyFont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3" fillId="0" borderId="35" xfId="0" applyFont="1" applyBorder="1"/>
    <xf numFmtId="0" fontId="5" fillId="0" borderId="36" xfId="0" applyFont="1" applyFill="1" applyBorder="1"/>
    <xf numFmtId="0" fontId="5" fillId="0" borderId="36" xfId="0" applyFont="1" applyBorder="1"/>
    <xf numFmtId="0" fontId="5" fillId="0" borderId="37" xfId="0" applyFont="1" applyFill="1" applyBorder="1"/>
    <xf numFmtId="0" fontId="24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7" borderId="0" xfId="0" applyFill="1"/>
    <xf numFmtId="0" fontId="1" fillId="7" borderId="0" xfId="0" applyFont="1" applyFill="1"/>
    <xf numFmtId="14" fontId="0" fillId="7" borderId="0" xfId="0" applyNumberFormat="1" applyFill="1"/>
    <xf numFmtId="0" fontId="0" fillId="7" borderId="0" xfId="0" applyFont="1" applyFill="1"/>
    <xf numFmtId="0" fontId="0" fillId="7" borderId="0" xfId="0" applyFont="1" applyFill="1" applyBorder="1"/>
    <xf numFmtId="0" fontId="26" fillId="7" borderId="0" xfId="0" applyFont="1" applyFill="1"/>
    <xf numFmtId="0" fontId="1" fillId="0" borderId="11" xfId="0" applyFont="1" applyFill="1" applyBorder="1"/>
    <xf numFmtId="0" fontId="1" fillId="0" borderId="41" xfId="0" applyFont="1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9" xfId="0" applyFont="1" applyFill="1" applyBorder="1"/>
    <xf numFmtId="0" fontId="0" fillId="0" borderId="42" xfId="0" applyFill="1" applyBorder="1"/>
    <xf numFmtId="0" fontId="0" fillId="0" borderId="6" xfId="0" applyFill="1" applyBorder="1"/>
    <xf numFmtId="0" fontId="27" fillId="7" borderId="0" xfId="2" applyFont="1" applyFill="1"/>
    <xf numFmtId="0" fontId="29" fillId="8" borderId="0" xfId="0" applyFont="1" applyFill="1"/>
    <xf numFmtId="0" fontId="30" fillId="8" borderId="0" xfId="0" applyFont="1" applyFill="1"/>
    <xf numFmtId="0" fontId="30" fillId="7" borderId="0" xfId="0" applyFont="1" applyFill="1"/>
    <xf numFmtId="0" fontId="28" fillId="7" borderId="0" xfId="0" applyFont="1" applyFill="1"/>
    <xf numFmtId="0" fontId="13" fillId="0" borderId="27" xfId="0" applyFont="1" applyBorder="1" applyProtection="1">
      <protection hidden="1"/>
    </xf>
    <xf numFmtId="0" fontId="0" fillId="0" borderId="29" xfId="0" applyBorder="1" applyProtection="1">
      <protection hidden="1"/>
    </xf>
    <xf numFmtId="0" fontId="12" fillId="0" borderId="30" xfId="0" applyFont="1" applyFill="1" applyBorder="1" applyProtection="1">
      <protection hidden="1"/>
    </xf>
    <xf numFmtId="0" fontId="12" fillId="0" borderId="31" xfId="0" applyFont="1" applyFill="1" applyBorder="1" applyProtection="1">
      <protection hidden="1"/>
    </xf>
    <xf numFmtId="0" fontId="5" fillId="0" borderId="3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5" fillId="0" borderId="30" xfId="0" applyFont="1" applyBorder="1" applyProtection="1">
      <protection hidden="1"/>
    </xf>
    <xf numFmtId="0" fontId="0" fillId="0" borderId="31" xfId="0" applyBorder="1" applyProtection="1">
      <protection hidden="1"/>
    </xf>
    <xf numFmtId="0" fontId="0" fillId="0" borderId="30" xfId="0" applyBorder="1" applyProtection="1">
      <protection hidden="1"/>
    </xf>
    <xf numFmtId="0" fontId="0" fillId="0" borderId="32" xfId="0" applyBorder="1" applyProtection="1">
      <protection hidden="1"/>
    </xf>
    <xf numFmtId="0" fontId="0" fillId="0" borderId="34" xfId="0" applyBorder="1" applyProtection="1">
      <protection hidden="1"/>
    </xf>
    <xf numFmtId="0" fontId="0" fillId="0" borderId="27" xfId="0" applyBorder="1" applyProtection="1">
      <protection hidden="1"/>
    </xf>
    <xf numFmtId="0" fontId="0" fillId="0" borderId="28" xfId="0" applyBorder="1" applyProtection="1">
      <protection hidden="1"/>
    </xf>
    <xf numFmtId="0" fontId="0" fillId="0" borderId="0" xfId="0" applyBorder="1" applyProtection="1">
      <protection hidden="1"/>
    </xf>
    <xf numFmtId="0" fontId="15" fillId="0" borderId="32" xfId="0" applyFont="1" applyBorder="1" applyProtection="1">
      <protection hidden="1"/>
    </xf>
    <xf numFmtId="0" fontId="0" fillId="0" borderId="33" xfId="0" applyBorder="1" applyProtection="1">
      <protection hidden="1"/>
    </xf>
    <xf numFmtId="2" fontId="0" fillId="0" borderId="0" xfId="0" applyNumberFormat="1" applyBorder="1" applyProtection="1"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Border="1" applyProtection="1">
      <protection hidden="1"/>
    </xf>
    <xf numFmtId="166" fontId="1" fillId="0" borderId="0" xfId="0" applyNumberFormat="1" applyFont="1" applyBorder="1" applyProtection="1">
      <protection hidden="1"/>
    </xf>
    <xf numFmtId="166" fontId="0" fillId="0" borderId="0" xfId="0" applyNumberFormat="1" applyBorder="1" applyProtection="1">
      <protection hidden="1"/>
    </xf>
    <xf numFmtId="0" fontId="1" fillId="0" borderId="11" xfId="0" applyFont="1" applyFill="1" applyBorder="1" applyAlignment="1" applyProtection="1">
      <alignment horizontal="center" vertical="center" wrapText="1"/>
      <protection hidden="1"/>
    </xf>
    <xf numFmtId="0" fontId="1" fillId="0" borderId="12" xfId="0" applyFont="1" applyFill="1" applyBorder="1" applyAlignment="1" applyProtection="1">
      <alignment horizontal="center" vertical="center" wrapText="1"/>
      <protection hidden="1"/>
    </xf>
    <xf numFmtId="0" fontId="1" fillId="0" borderId="12" xfId="0" applyFont="1" applyFill="1" applyBorder="1" applyProtection="1">
      <protection hidden="1"/>
    </xf>
    <xf numFmtId="167" fontId="1" fillId="0" borderId="12" xfId="0" applyNumberFormat="1" applyFont="1" applyFill="1" applyBorder="1" applyProtection="1">
      <protection hidden="1"/>
    </xf>
    <xf numFmtId="168" fontId="1" fillId="0" borderId="12" xfId="0" applyNumberFormat="1" applyFont="1" applyFill="1" applyBorder="1" applyProtection="1">
      <protection hidden="1"/>
    </xf>
    <xf numFmtId="168" fontId="1" fillId="0" borderId="41" xfId="0" applyNumberFormat="1" applyFont="1" applyFill="1" applyBorder="1" applyProtection="1">
      <protection hidden="1"/>
    </xf>
    <xf numFmtId="164" fontId="0" fillId="0" borderId="0" xfId="0" applyNumberForma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0" fillId="4" borderId="0" xfId="0" applyFill="1" applyBorder="1" applyProtection="1">
      <protection hidden="1"/>
    </xf>
    <xf numFmtId="1" fontId="0" fillId="4" borderId="0" xfId="0" applyNumberFormat="1" applyFill="1" applyBorder="1" applyAlignment="1" applyProtection="1">
      <alignment horizontal="center"/>
      <protection hidden="1"/>
    </xf>
    <xf numFmtId="1" fontId="0" fillId="4" borderId="9" xfId="0" applyNumberFormat="1" applyFill="1" applyBorder="1" applyAlignment="1" applyProtection="1">
      <alignment horizontal="center"/>
      <protection hidden="1"/>
    </xf>
    <xf numFmtId="0" fontId="1" fillId="6" borderId="0" xfId="0" applyFont="1" applyFill="1" applyBorder="1" applyProtection="1">
      <protection hidden="1"/>
    </xf>
    <xf numFmtId="0" fontId="0" fillId="0" borderId="0" xfId="0" applyFont="1" applyFill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1" fontId="0" fillId="0" borderId="0" xfId="0" applyNumberFormat="1" applyBorder="1" applyProtection="1"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1" fontId="0" fillId="0" borderId="9" xfId="0" applyNumberFormat="1" applyBorder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left"/>
      <protection hidden="1"/>
    </xf>
    <xf numFmtId="0" fontId="1" fillId="6" borderId="13" xfId="0" applyFont="1" applyFill="1" applyBorder="1" applyProtection="1">
      <protection hidden="1"/>
    </xf>
    <xf numFmtId="0" fontId="0" fillId="0" borderId="13" xfId="0" applyFont="1" applyFill="1" applyBorder="1" applyProtection="1"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14" fontId="0" fillId="0" borderId="13" xfId="0" applyNumberFormat="1" applyBorder="1" applyProtection="1">
      <protection hidden="1"/>
    </xf>
    <xf numFmtId="1" fontId="0" fillId="0" borderId="13" xfId="0" applyNumberFormat="1" applyBorder="1" applyProtection="1">
      <protection hidden="1"/>
    </xf>
    <xf numFmtId="1" fontId="0" fillId="0" borderId="13" xfId="0" applyNumberFormat="1" applyBorder="1" applyAlignment="1" applyProtection="1">
      <alignment horizontal="center"/>
      <protection hidden="1"/>
    </xf>
    <xf numFmtId="0" fontId="0" fillId="4" borderId="13" xfId="0" applyFill="1" applyBorder="1" applyProtection="1">
      <protection hidden="1"/>
    </xf>
    <xf numFmtId="1" fontId="0" fillId="0" borderId="6" xfId="0" applyNumberFormat="1" applyBorder="1" applyAlignment="1" applyProtection="1">
      <alignment horizontal="center"/>
      <protection hidden="1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166" fontId="1" fillId="0" borderId="0" xfId="0" applyNumberFormat="1" applyFont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 wrapText="1"/>
      <protection hidden="1"/>
    </xf>
    <xf numFmtId="167" fontId="1" fillId="0" borderId="7" xfId="0" applyNumberFormat="1" applyFont="1" applyBorder="1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0" fontId="0" fillId="0" borderId="21" xfId="0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167" fontId="1" fillId="0" borderId="1" xfId="0" applyNumberFormat="1" applyFont="1" applyBorder="1" applyAlignment="1" applyProtection="1">
      <alignment horizontal="center"/>
      <protection hidden="1"/>
    </xf>
    <xf numFmtId="14" fontId="0" fillId="0" borderId="17" xfId="0" applyNumberFormat="1" applyBorder="1" applyAlignment="1" applyProtection="1">
      <alignment horizontal="center"/>
      <protection hidden="1"/>
    </xf>
    <xf numFmtId="14" fontId="0" fillId="0" borderId="15" xfId="0" applyNumberFormat="1" applyBorder="1" applyAlignment="1" applyProtection="1">
      <alignment horizontal="center"/>
      <protection hidden="1"/>
    </xf>
    <xf numFmtId="14" fontId="0" fillId="0" borderId="20" xfId="0" applyNumberFormat="1" applyBorder="1" applyAlignment="1" applyProtection="1">
      <alignment horizontal="center"/>
      <protection hidden="1"/>
    </xf>
    <xf numFmtId="0" fontId="20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18" fillId="5" borderId="3" xfId="0" applyFont="1" applyFill="1" applyBorder="1" applyAlignment="1" applyProtection="1">
      <alignment horizontal="right"/>
      <protection hidden="1"/>
    </xf>
    <xf numFmtId="0" fontId="19" fillId="5" borderId="4" xfId="0" applyFont="1" applyFill="1" applyBorder="1" applyAlignment="1" applyProtection="1">
      <alignment horizontal="left"/>
      <protection hidden="1"/>
    </xf>
    <xf numFmtId="9" fontId="19" fillId="5" borderId="4" xfId="1" applyFont="1" applyFill="1" applyBorder="1" applyAlignment="1" applyProtection="1">
      <alignment horizontal="left"/>
      <protection hidden="1"/>
    </xf>
    <xf numFmtId="0" fontId="6" fillId="0" borderId="0" xfId="0" applyFont="1" applyProtection="1">
      <protection hidden="1"/>
    </xf>
    <xf numFmtId="0" fontId="1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1" fillId="0" borderId="0" xfId="0" applyFont="1" applyBorder="1" applyAlignment="1" applyProtection="1">
      <alignment horizontal="center" vertical="center" wrapText="1"/>
      <protection hidden="1"/>
    </xf>
    <xf numFmtId="2" fontId="0" fillId="0" borderId="0" xfId="0" applyNumberFormat="1" applyProtection="1">
      <protection hidden="1"/>
    </xf>
    <xf numFmtId="0" fontId="1" fillId="0" borderId="10" xfId="0" applyFont="1" applyFill="1" applyBorder="1" applyAlignment="1" applyProtection="1">
      <alignment horizontal="center" vertical="center" wrapText="1"/>
      <protection hidden="1"/>
    </xf>
    <xf numFmtId="0" fontId="1" fillId="0" borderId="10" xfId="0" applyFont="1" applyBorder="1" applyAlignment="1" applyProtection="1">
      <alignment horizontal="center" vertical="center" wrapText="1"/>
      <protection hidden="1"/>
    </xf>
    <xf numFmtId="9" fontId="0" fillId="0" borderId="0" xfId="1" applyFont="1" applyProtection="1">
      <protection hidden="1"/>
    </xf>
    <xf numFmtId="0" fontId="0" fillId="0" borderId="43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14" fontId="0" fillId="0" borderId="14" xfId="0" applyNumberFormat="1" applyBorder="1" applyAlignment="1" applyProtection="1">
      <alignment horizontal="center"/>
      <protection hidden="1"/>
    </xf>
    <xf numFmtId="1" fontId="0" fillId="0" borderId="14" xfId="0" applyNumberFormat="1" applyFill="1" applyBorder="1" applyAlignment="1" applyProtection="1">
      <alignment horizontal="center"/>
      <protection hidden="1"/>
    </xf>
    <xf numFmtId="9" fontId="0" fillId="0" borderId="14" xfId="1" applyFont="1" applyBorder="1" applyAlignment="1" applyProtection="1">
      <alignment horizontal="center"/>
      <protection hidden="1"/>
    </xf>
    <xf numFmtId="14" fontId="0" fillId="0" borderId="14" xfId="1" applyNumberFormat="1" applyFont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44" xfId="0" applyBorder="1" applyProtection="1">
      <protection hidden="1"/>
    </xf>
    <xf numFmtId="0" fontId="0" fillId="0" borderId="43" xfId="0" applyBorder="1" applyProtection="1">
      <protection hidden="1"/>
    </xf>
    <xf numFmtId="1" fontId="0" fillId="0" borderId="15" xfId="0" applyNumberFormat="1" applyFill="1" applyBorder="1" applyAlignment="1" applyProtection="1">
      <alignment horizontal="center"/>
      <protection hidden="1"/>
    </xf>
    <xf numFmtId="9" fontId="0" fillId="0" borderId="15" xfId="1" applyFont="1" applyBorder="1" applyAlignment="1" applyProtection="1">
      <alignment horizontal="center"/>
      <protection hidden="1"/>
    </xf>
    <xf numFmtId="14" fontId="0" fillId="0" borderId="15" xfId="1" applyNumberFormat="1" applyFont="1" applyBorder="1" applyAlignment="1" applyProtection="1">
      <alignment horizontal="center"/>
      <protection hidden="1"/>
    </xf>
    <xf numFmtId="0" fontId="0" fillId="0" borderId="15" xfId="0" applyBorder="1" applyProtection="1">
      <protection hidden="1"/>
    </xf>
    <xf numFmtId="0" fontId="0" fillId="0" borderId="39" xfId="0" applyBorder="1" applyProtection="1">
      <protection hidden="1"/>
    </xf>
    <xf numFmtId="0" fontId="0" fillId="0" borderId="18" xfId="0" applyBorder="1" applyProtection="1">
      <protection hidden="1"/>
    </xf>
    <xf numFmtId="14" fontId="0" fillId="0" borderId="0" xfId="0" applyNumberFormat="1" applyProtection="1">
      <protection hidden="1"/>
    </xf>
    <xf numFmtId="0" fontId="0" fillId="0" borderId="45" xfId="0" applyBorder="1" applyProtection="1">
      <protection hidden="1"/>
    </xf>
    <xf numFmtId="0" fontId="0" fillId="0" borderId="16" xfId="0" applyBorder="1" applyProtection="1">
      <protection hidden="1"/>
    </xf>
    <xf numFmtId="9" fontId="0" fillId="0" borderId="16" xfId="1" applyFont="1" applyBorder="1" applyAlignment="1" applyProtection="1">
      <alignment horizontal="center"/>
      <protection hidden="1"/>
    </xf>
    <xf numFmtId="0" fontId="0" fillId="0" borderId="46" xfId="0" applyBorder="1" applyProtection="1">
      <protection hidden="1"/>
    </xf>
    <xf numFmtId="0" fontId="0" fillId="0" borderId="0" xfId="0" applyFill="1" applyProtection="1">
      <protection hidden="1"/>
    </xf>
    <xf numFmtId="0" fontId="0" fillId="0" borderId="45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14" fontId="0" fillId="0" borderId="16" xfId="0" applyNumberFormat="1" applyBorder="1" applyAlignment="1" applyProtection="1">
      <alignment horizontal="center"/>
      <protection hidden="1"/>
    </xf>
    <xf numFmtId="1" fontId="0" fillId="0" borderId="16" xfId="0" applyNumberFormat="1" applyFill="1" applyBorder="1" applyAlignment="1" applyProtection="1">
      <alignment horizontal="center"/>
      <protection hidden="1"/>
    </xf>
    <xf numFmtId="14" fontId="0" fillId="0" borderId="16" xfId="1" applyNumberFormat="1" applyFont="1" applyBorder="1" applyAlignment="1" applyProtection="1">
      <alignment horizontal="center"/>
      <protection hidden="1"/>
    </xf>
    <xf numFmtId="0" fontId="32" fillId="7" borderId="0" xfId="2" applyFont="1" applyFill="1" applyAlignment="1">
      <alignment horizontal="center"/>
    </xf>
    <xf numFmtId="0" fontId="0" fillId="0" borderId="0" xfId="0" applyAlignment="1">
      <alignment horizontal="center"/>
    </xf>
    <xf numFmtId="0" fontId="31" fillId="7" borderId="0" xfId="2" applyFont="1" applyFill="1" applyAlignment="1">
      <alignment vertical="center" wrapText="1"/>
    </xf>
    <xf numFmtId="0" fontId="31" fillId="7" borderId="13" xfId="2" applyFont="1" applyFill="1" applyBorder="1" applyAlignment="1">
      <alignment vertical="center" wrapText="1"/>
    </xf>
    <xf numFmtId="0" fontId="0" fillId="0" borderId="2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8" fillId="5" borderId="3" xfId="0" applyFont="1" applyFill="1" applyBorder="1" applyAlignment="1" applyProtection="1">
      <alignment horizontal="right"/>
      <protection hidden="1"/>
    </xf>
    <xf numFmtId="0" fontId="18" fillId="5" borderId="0" xfId="0" applyFont="1" applyFill="1" applyBorder="1" applyAlignment="1" applyProtection="1">
      <alignment horizontal="right"/>
      <protection hidden="1"/>
    </xf>
    <xf numFmtId="0" fontId="22" fillId="0" borderId="0" xfId="0" applyFont="1" applyFill="1" applyBorder="1" applyAlignment="1" applyProtection="1">
      <alignment horizontal="right"/>
      <protection hidden="1"/>
    </xf>
    <xf numFmtId="0" fontId="23" fillId="0" borderId="0" xfId="0" applyFont="1" applyFill="1" applyBorder="1" applyAlignment="1" applyProtection="1">
      <alignment horizontal="left"/>
      <protection hidden="1"/>
    </xf>
  </cellXfs>
  <cellStyles count="3">
    <cellStyle name="Hyperlink" xfId="2" builtinId="8"/>
    <cellStyle name="Normal" xfId="0" builtinId="0"/>
    <cellStyle name="Percent" xfId="1" builtinId="5"/>
  </cellStyles>
  <dxfs count="26">
    <dxf>
      <font>
        <color rgb="FFFF0000"/>
      </font>
    </dxf>
    <dxf>
      <font>
        <color auto="1"/>
      </font>
      <fill>
        <patternFill>
          <bgColor rgb="FF92D05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ont>
        <b val="0"/>
        <i val="0"/>
      </font>
      <fill>
        <patternFill patternType="none">
          <bgColor auto="1"/>
        </patternFill>
      </fill>
    </dxf>
    <dxf>
      <font>
        <b val="0"/>
        <i val="0"/>
        <color theme="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00B050"/>
      </font>
    </dxf>
    <dxf>
      <font>
        <color rgb="FF00B050"/>
      </font>
    </dxf>
    <dxf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numFmt numFmtId="0" formatCode="General"/>
    </dxf>
    <dxf>
      <border>
        <bottom style="thin">
          <color indexed="64"/>
        </bottom>
      </border>
    </dxf>
    <dxf>
      <border outline="0">
        <left style="thin">
          <color indexed="64"/>
        </left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TableStyle="TableStyleMedium2" defaultPivotStyle="PivotStyleMedium9"/>
  <colors>
    <mruColors>
      <color rgb="FF9CDD61"/>
      <color rgb="FFFF99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Project Completion Dates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Summary_Report!$G$26</c:f>
              <c:strCache>
                <c:ptCount val="1"/>
                <c:pt idx="0">
                  <c:v>Expected Completion Date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rgbClr val="00B050"/>
              </a:solidFill>
            </c:spPr>
          </c:marker>
          <c:dLbls>
            <c:numFmt formatCode="[$-409]d\-mmm;@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0" i="0"/>
                </a:pPr>
                <a:endParaRPr lang="en-US"/>
              </a:p>
            </c:txPr>
            <c:dLblPos val="b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Summary_Report!$B$27:$B$33</c:f>
              <c:strCache>
                <c:ptCount val="1"/>
                <c:pt idx="0">
                  <c:v>Tekun</c:v>
                </c:pt>
              </c:strCache>
            </c:strRef>
          </c:cat>
          <c:val>
            <c:numRef>
              <c:f>[0]!Proj_name_for_Chart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231553664"/>
        <c:axId val="231616896"/>
      </c:lineChart>
      <c:dateAx>
        <c:axId val="231553664"/>
        <c:scaling>
          <c:orientation val="minMax"/>
        </c:scaling>
        <c:delete val="1"/>
        <c:axPos val="b"/>
        <c:numFmt formatCode="m/d;@" sourceLinked="0"/>
        <c:majorTickMark val="out"/>
        <c:minorTickMark val="none"/>
        <c:tickLblPos val="nextTo"/>
        <c:crossAx val="231616896"/>
        <c:crosses val="autoZero"/>
        <c:auto val="1"/>
        <c:lblOffset val="100"/>
        <c:baseTimeUnit val="days"/>
        <c:majorTimeUnit val="days"/>
        <c:minorUnit val="5"/>
        <c:minorTimeUnit val="days"/>
      </c:dateAx>
      <c:valAx>
        <c:axId val="231616896"/>
        <c:scaling>
          <c:orientation val="minMax"/>
        </c:scaling>
        <c:delete val="0"/>
        <c:axPos val="l"/>
        <c:majorGridlines>
          <c:spPr>
            <a:ln>
              <a:solidFill>
                <a:schemeClr val="accent3">
                  <a:lumMod val="50000"/>
                  <a:alpha val="23000"/>
                </a:schemeClr>
              </a:solidFill>
            </a:ln>
          </c:spPr>
        </c:majorGridlines>
        <c:numFmt formatCode="[$-409]d\-mmm;@" sourceLinked="0"/>
        <c:majorTickMark val="out"/>
        <c:minorTickMark val="none"/>
        <c:tickLblPos val="nextTo"/>
        <c:spPr>
          <a:noFill/>
        </c:spPr>
        <c:txPr>
          <a:bodyPr/>
          <a:lstStyle/>
          <a:p>
            <a:pPr>
              <a:defRPr sz="1050" b="0"/>
            </a:pPr>
            <a:endParaRPr lang="en-US"/>
          </a:p>
        </c:txPr>
        <c:crossAx val="2315536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19050" cap="rnd">
      <a:solidFill>
        <a:schemeClr val="accent3">
          <a:lumMod val="50000"/>
        </a:schemeClr>
      </a:solidFill>
    </a:ln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Project Completion Dates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0"/>
        <c:ser>
          <c:idx val="2"/>
          <c:order val="0"/>
          <c:spPr>
            <a:noFill/>
            <a:ln>
              <a:noFill/>
            </a:ln>
          </c:spPr>
          <c:invertIfNegative val="0"/>
          <c:dLbls>
            <c:numFmt formatCode="[$-409]d\-mmm;@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n-US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[0]!Proj_name_for_Chart</c:f>
              <c:strCache>
                <c:ptCount val="1"/>
                <c:pt idx="0">
                  <c:v>Tekun</c:v>
                </c:pt>
              </c:strCache>
            </c:strRef>
          </c:cat>
          <c:val>
            <c:numRef>
              <c:f>[0]!ProjectCompletionDates_for_Chart</c:f>
              <c:numCache>
                <c:formatCode>m/d/yyyy</c:formatCode>
                <c:ptCount val="1"/>
                <c:pt idx="0">
                  <c:v>42334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00"/>
        <c:axId val="340904192"/>
        <c:axId val="334901248"/>
      </c:barChart>
      <c:catAx>
        <c:axId val="340904192"/>
        <c:scaling>
          <c:orientation val="minMax"/>
        </c:scaling>
        <c:delete val="1"/>
        <c:axPos val="l"/>
        <c:numFmt formatCode="General" sourceLinked="1"/>
        <c:majorTickMark val="in"/>
        <c:minorTickMark val="none"/>
        <c:tickLblPos val="nextTo"/>
        <c:crossAx val="334901248"/>
        <c:crosses val="autoZero"/>
        <c:auto val="1"/>
        <c:lblAlgn val="ctr"/>
        <c:lblOffset val="10"/>
        <c:noMultiLvlLbl val="0"/>
      </c:catAx>
      <c:valAx>
        <c:axId val="334901248"/>
        <c:scaling>
          <c:orientation val="minMax"/>
        </c:scaling>
        <c:delete val="0"/>
        <c:axPos val="b"/>
        <c:majorGridlines>
          <c:spPr>
            <a:ln w="12700" cmpd="dbl">
              <a:solidFill>
                <a:schemeClr val="bg2"/>
              </a:solidFill>
              <a:prstDash val="dash"/>
              <a:headEnd type="none"/>
              <a:tailEnd type="oval"/>
            </a:ln>
          </c:spPr>
        </c:majorGridlines>
        <c:numFmt formatCode="[$-409]d\-mmm;@" sourceLinked="0"/>
        <c:majorTickMark val="in"/>
        <c:minorTickMark val="none"/>
        <c:tickLblPos val="nextTo"/>
        <c:spPr>
          <a:noFill/>
          <a:ln w="41275">
            <a:solidFill>
              <a:schemeClr val="accent3">
                <a:lumMod val="50000"/>
              </a:schemeClr>
            </a:solidFill>
            <a:prstDash val="solid"/>
            <a:bevel/>
            <a:headEnd type="none" w="lg" len="lg"/>
            <a:tailEnd type="triangle" w="lg" len="lg"/>
          </a:ln>
        </c:spPr>
        <c:txPr>
          <a:bodyPr/>
          <a:lstStyle/>
          <a:p>
            <a:pPr>
              <a:defRPr sz="1400" b="1"/>
            </a:pPr>
            <a:endParaRPr lang="en-US"/>
          </a:p>
        </c:txPr>
        <c:crossAx val="340904192"/>
        <c:crosses val="autoZero"/>
        <c:crossBetween val="between"/>
        <c:majorUnit val="15"/>
      </c:valAx>
      <c:spPr>
        <a:solidFill>
          <a:schemeClr val="accent5">
            <a:lumMod val="20000"/>
            <a:lumOff val="80000"/>
          </a:schemeClr>
        </a:solidFill>
      </c:spPr>
    </c:plotArea>
    <c:plotVisOnly val="1"/>
    <c:dispBlanksAs val="gap"/>
    <c:showDLblsOverMax val="0"/>
  </c:chart>
  <c:spPr>
    <a:solidFill>
      <a:schemeClr val="accent5">
        <a:lumMod val="20000"/>
        <a:lumOff val="80000"/>
      </a:schemeClr>
    </a:solidFill>
    <a:ln w="19050"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Resource Utilization Rate</a:t>
            </a:r>
          </a:p>
        </c:rich>
      </c:tx>
      <c:layout>
        <c:manualLayout>
          <c:xMode val="edge"/>
          <c:yMode val="edge"/>
          <c:x val="0.33155129968197405"/>
          <c:y val="2.335085076158707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06720313495548E-2"/>
          <c:y val="0.23387072160012531"/>
          <c:w val="0.87751135820721504"/>
          <c:h val="0.649133793755725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Summary_Report!$P$26</c:f>
              <c:strCache>
                <c:ptCount val="1"/>
                <c:pt idx="0">
                  <c:v>Resource Utilization Rate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Summary_Report!$N$27:$N$41</c:f>
              <c:strCache>
                <c:ptCount val="6"/>
                <c:pt idx="0">
                  <c:v>Sayeem</c:v>
                </c:pt>
                <c:pt idx="1">
                  <c:v>Fadhirul</c:v>
                </c:pt>
                <c:pt idx="2">
                  <c:v>Farid</c:v>
                </c:pt>
                <c:pt idx="3">
                  <c:v>Issa</c:v>
                </c:pt>
                <c:pt idx="4">
                  <c:v>Syed</c:v>
                </c:pt>
                <c:pt idx="5">
                  <c:v>Akmal</c:v>
                </c:pt>
              </c:strCache>
            </c:strRef>
          </c:cat>
          <c:val>
            <c:numRef>
              <c:f>[0]!Res_Name_For_Chart</c:f>
              <c:numCache>
                <c:formatCode>0%</c:formatCode>
                <c:ptCount val="6"/>
                <c:pt idx="0">
                  <c:v>5.2083333333333336E-2</c:v>
                </c:pt>
                <c:pt idx="1">
                  <c:v>5.4166666666666669E-2</c:v>
                </c:pt>
                <c:pt idx="2">
                  <c:v>2.5000000000000001E-2</c:v>
                </c:pt>
                <c:pt idx="3">
                  <c:v>1.8749999999999999E-2</c:v>
                </c:pt>
                <c:pt idx="4">
                  <c:v>3.7499999999999999E-2</c:v>
                </c:pt>
                <c:pt idx="5">
                  <c:v>8.3333333333333332E-3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34918016"/>
        <c:axId val="334919552"/>
      </c:barChart>
      <c:catAx>
        <c:axId val="334918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en-US"/>
          </a:p>
        </c:txPr>
        <c:crossAx val="334919552"/>
        <c:crosses val="autoZero"/>
        <c:auto val="1"/>
        <c:lblAlgn val="ctr"/>
        <c:lblOffset val="100"/>
        <c:noMultiLvlLbl val="0"/>
      </c:catAx>
      <c:valAx>
        <c:axId val="334919552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chemeClr val="accent1">
                  <a:alpha val="23000"/>
                </a:schemeClr>
              </a:solidFill>
            </a:ln>
          </c:spPr>
        </c:majorGridlines>
        <c:numFmt formatCode="0%" sourceLinked="1"/>
        <c:majorTickMark val="out"/>
        <c:minorTickMark val="none"/>
        <c:tickLblPos val="nextTo"/>
        <c:crossAx val="334918016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</c:spPr>
    </c:plotArea>
    <c:plotVisOnly val="1"/>
    <c:dispBlanksAs val="gap"/>
    <c:showDLblsOverMax val="0"/>
  </c:chart>
  <c:spPr>
    <a:solidFill>
      <a:schemeClr val="accent5">
        <a:lumMod val="20000"/>
        <a:lumOff val="80000"/>
      </a:schemeClr>
    </a:solidFill>
    <a:ln w="19050" cap="rnd">
      <a:solidFill>
        <a:schemeClr val="accent3">
          <a:lumMod val="50000"/>
        </a:schemeClr>
      </a:solidFill>
    </a:ln>
  </c:spPr>
  <c:printSettings>
    <c:headerFooter>
      <c:oddFooter>&amp;LProject Planning&amp;CTemplate by indzara&amp;Rindzara.blogspot.com</c:oddFooter>
    </c:headerFooter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://indzara.com/product/project-planner-advanced-excel-template/" TargetMode="External"/><Relationship Id="rId3" Type="http://schemas.openxmlformats.org/officeDocument/2006/relationships/hyperlink" Target="#Tasks!A1"/><Relationship Id="rId7" Type="http://schemas.openxmlformats.org/officeDocument/2006/relationships/hyperlink" Target="#Resource_Schedule!A1"/><Relationship Id="rId2" Type="http://schemas.openxmlformats.org/officeDocument/2006/relationships/hyperlink" Target="#Projects!A1"/><Relationship Id="rId1" Type="http://schemas.openxmlformats.org/officeDocument/2006/relationships/chart" Target="../charts/chart1.xml"/><Relationship Id="rId6" Type="http://schemas.openxmlformats.org/officeDocument/2006/relationships/hyperlink" Target="#Home!A1"/><Relationship Id="rId5" Type="http://schemas.openxmlformats.org/officeDocument/2006/relationships/hyperlink" Target="#Summary_Report!A1"/><Relationship Id="rId4" Type="http://schemas.openxmlformats.org/officeDocument/2006/relationships/hyperlink" Target="#Project_Schedule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Project_Schedule!A1"/><Relationship Id="rId2" Type="http://schemas.openxmlformats.org/officeDocument/2006/relationships/hyperlink" Target="#Tasks!A1"/><Relationship Id="rId1" Type="http://schemas.openxmlformats.org/officeDocument/2006/relationships/hyperlink" Target="#Projects!A1"/><Relationship Id="rId6" Type="http://schemas.openxmlformats.org/officeDocument/2006/relationships/hyperlink" Target="#Resource_Schedule!A1"/><Relationship Id="rId5" Type="http://schemas.openxmlformats.org/officeDocument/2006/relationships/hyperlink" Target="#Home!A1"/><Relationship Id="rId4" Type="http://schemas.openxmlformats.org/officeDocument/2006/relationships/hyperlink" Target="#Summary_Report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Tasks!A1"/><Relationship Id="rId7" Type="http://schemas.openxmlformats.org/officeDocument/2006/relationships/hyperlink" Target="#Resource_Schedule!A1"/><Relationship Id="rId2" Type="http://schemas.openxmlformats.org/officeDocument/2006/relationships/hyperlink" Target="#Projects!A1"/><Relationship Id="rId1" Type="http://schemas.openxmlformats.org/officeDocument/2006/relationships/image" Target="../media/image1.emf"/><Relationship Id="rId6" Type="http://schemas.openxmlformats.org/officeDocument/2006/relationships/hyperlink" Target="#Home!A1"/><Relationship Id="rId5" Type="http://schemas.openxmlformats.org/officeDocument/2006/relationships/hyperlink" Target="#Summary_Report!A1"/><Relationship Id="rId4" Type="http://schemas.openxmlformats.org/officeDocument/2006/relationships/hyperlink" Target="#Project_Schedul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Project_Schedule!A1"/><Relationship Id="rId2" Type="http://schemas.openxmlformats.org/officeDocument/2006/relationships/hyperlink" Target="#Tasks!A1"/><Relationship Id="rId1" Type="http://schemas.openxmlformats.org/officeDocument/2006/relationships/hyperlink" Target="#Projects!A1"/><Relationship Id="rId6" Type="http://schemas.openxmlformats.org/officeDocument/2006/relationships/hyperlink" Target="#Resource_Schedule!A1"/><Relationship Id="rId5" Type="http://schemas.openxmlformats.org/officeDocument/2006/relationships/hyperlink" Target="#Home!A1"/><Relationship Id="rId4" Type="http://schemas.openxmlformats.org/officeDocument/2006/relationships/hyperlink" Target="#Summary_Report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Project_Schedule!A1"/><Relationship Id="rId2" Type="http://schemas.openxmlformats.org/officeDocument/2006/relationships/hyperlink" Target="#Tasks!A1"/><Relationship Id="rId1" Type="http://schemas.openxmlformats.org/officeDocument/2006/relationships/hyperlink" Target="#Projects!A1"/><Relationship Id="rId6" Type="http://schemas.openxmlformats.org/officeDocument/2006/relationships/hyperlink" Target="#Resource_Schedule!A1"/><Relationship Id="rId5" Type="http://schemas.openxmlformats.org/officeDocument/2006/relationships/hyperlink" Target="#Home!A1"/><Relationship Id="rId4" Type="http://schemas.openxmlformats.org/officeDocument/2006/relationships/hyperlink" Target="#Summary_Report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Resource_Schedule!A1"/><Relationship Id="rId3" Type="http://schemas.openxmlformats.org/officeDocument/2006/relationships/hyperlink" Target="#Projects!A1"/><Relationship Id="rId7" Type="http://schemas.openxmlformats.org/officeDocument/2006/relationships/hyperlink" Target="#Home!A1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hyperlink" Target="#Summary_Report!A1"/><Relationship Id="rId5" Type="http://schemas.openxmlformats.org/officeDocument/2006/relationships/hyperlink" Target="#Project_Schedule!A1"/><Relationship Id="rId4" Type="http://schemas.openxmlformats.org/officeDocument/2006/relationships/hyperlink" Target="#Task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24</xdr:row>
      <xdr:rowOff>0</xdr:rowOff>
    </xdr:from>
    <xdr:to>
      <xdr:col>42</xdr:col>
      <xdr:colOff>457200</xdr:colOff>
      <xdr:row>45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182655</xdr:colOff>
      <xdr:row>14</xdr:row>
      <xdr:rowOff>70036</xdr:rowOff>
    </xdr:from>
    <xdr:to>
      <xdr:col>11</xdr:col>
      <xdr:colOff>0</xdr:colOff>
      <xdr:row>30</xdr:row>
      <xdr:rowOff>133350</xdr:rowOff>
    </xdr:to>
    <xdr:sp macro="" textlink="">
      <xdr:nvSpPr>
        <xdr:cNvPr id="5" name="TextBox 4"/>
        <xdr:cNvSpPr txBox="1"/>
      </xdr:nvSpPr>
      <xdr:spPr>
        <a:xfrm>
          <a:off x="182655" y="2841811"/>
          <a:ext cx="7942170" cy="311131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chemeClr val="accent5"/>
              </a:solidFill>
            </a:rPr>
            <a:t>Features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Can plan up to 25 projects at a time and a total of 150 tasks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Up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15 resources can be included in planning</a:t>
          </a:r>
        </a:p>
        <a:p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Each task is assigned to one and only one resource. A project can have multiple tasks and hence multiple resources.</a:t>
          </a:r>
        </a:p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 Start Dates can be restricted (optional)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 due dates can be input to compute if projects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complete on time</a:t>
          </a:r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Planning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period is 60 working days from planning period start date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Only workdays are included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(Weekends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 not in the plan)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Takes into account up to 10 holidays (optional)</a:t>
          </a:r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Planning is done at the granular unit of hours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Resource can be assigned to multiple tasks on the same day.</a:t>
          </a:r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Hours available to work per day (for the duration of the planning period) is customizable for each resource</a:t>
          </a:r>
          <a:r>
            <a:rPr lang="en-US"/>
            <a:t>.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Projects need to be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rioritized and prioritization is followed when resources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 assigned</a:t>
          </a:r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 the tasks within a project inherit project's priority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Each task can have up to two predecessors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(dependencies)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n-US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They can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 w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ithin project or from other projects.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task can begin only the day after its predecessors have completed.</a:t>
          </a:r>
        </a:p>
        <a:p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PTOs can be accommodated by creating one separate project with the priority </a:t>
          </a:r>
          <a:r>
            <a:rPr lang="en-US" sz="1100" b="1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adding all PTOs as tasks. </a:t>
          </a:r>
        </a:p>
      </xdr:txBody>
    </xdr:sp>
    <xdr:clientData/>
  </xdr:twoCellAnchor>
  <xdr:twoCellAnchor>
    <xdr:from>
      <xdr:col>0</xdr:col>
      <xdr:colOff>185058</xdr:colOff>
      <xdr:row>6</xdr:row>
      <xdr:rowOff>163287</xdr:rowOff>
    </xdr:from>
    <xdr:to>
      <xdr:col>11</xdr:col>
      <xdr:colOff>0</xdr:colOff>
      <xdr:row>13</xdr:row>
      <xdr:rowOff>143676</xdr:rowOff>
    </xdr:to>
    <xdr:sp macro="" textlink="">
      <xdr:nvSpPr>
        <xdr:cNvPr id="6" name="TextBox 5"/>
        <xdr:cNvSpPr txBox="1"/>
      </xdr:nvSpPr>
      <xdr:spPr>
        <a:xfrm>
          <a:off x="185058" y="1411062"/>
          <a:ext cx="7939767" cy="13138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 i="0" u="none" strike="noStrike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Purpose of Template</a:t>
          </a:r>
          <a:endParaRPr lang="en-US" sz="1800" b="0" i="0" u="none" strike="noStrike">
            <a:solidFill>
              <a:schemeClr val="accent5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To know if and when projects will complete given each project's tasks, task duration, resource availability and project priority.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If you have any due dates for projects, the template can determine if project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will complete by due date. 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To understand resource utilization and identify opportunities for re-assignment to improve project completions.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To determine how many hours of work are still pending after the planning period is over, so that you can request more resources.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To prepare printable project schedule (Gantt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chart) and resource schedule.</a:t>
          </a:r>
          <a:r>
            <a:rPr lang="en-US"/>
            <a:t> </a:t>
          </a:r>
          <a:endParaRPr lang="en-US" sz="1100"/>
        </a:p>
      </xdr:txBody>
    </xdr:sp>
    <xdr:clientData/>
  </xdr:twoCellAnchor>
  <xdr:twoCellAnchor>
    <xdr:from>
      <xdr:col>0</xdr:col>
      <xdr:colOff>231641</xdr:colOff>
      <xdr:row>40</xdr:row>
      <xdr:rowOff>27132</xdr:rowOff>
    </xdr:from>
    <xdr:to>
      <xdr:col>10</xdr:col>
      <xdr:colOff>2149927</xdr:colOff>
      <xdr:row>57</xdr:row>
      <xdr:rowOff>102054</xdr:rowOff>
    </xdr:to>
    <xdr:sp macro="" textlink="">
      <xdr:nvSpPr>
        <xdr:cNvPr id="8" name="TextBox 7"/>
        <xdr:cNvSpPr txBox="1"/>
      </xdr:nvSpPr>
      <xdr:spPr>
        <a:xfrm>
          <a:off x="231641" y="7751907"/>
          <a:ext cx="7852361" cy="34848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chemeClr val="accent5"/>
              </a:solidFill>
            </a:rPr>
            <a:t>Data Validation performed in the template checks</a:t>
          </a:r>
          <a:r>
            <a:rPr lang="en-US" sz="1800" b="1" baseline="0">
              <a:solidFill>
                <a:schemeClr val="accent5"/>
              </a:solidFill>
            </a:rPr>
            <a:t> for the following errors</a:t>
          </a:r>
          <a:r>
            <a:rPr lang="en-US" sz="1800" b="1">
              <a:solidFill>
                <a:schemeClr val="accent5"/>
              </a:solidFill>
            </a:rPr>
            <a:t>  </a:t>
          </a:r>
        </a:p>
        <a:p>
          <a:endParaRPr lang="en-US" sz="1100"/>
        </a:p>
        <a:p>
          <a:r>
            <a:rPr lang="en-US" sz="1100" b="1"/>
            <a:t>in Projects sheet </a:t>
          </a:r>
        </a:p>
        <a:p>
          <a:r>
            <a:rPr lang="en-US" sz="1100"/>
            <a:t>No duplicate Project Names </a:t>
          </a:r>
        </a:p>
        <a:p>
          <a:r>
            <a:rPr lang="en-US" sz="1100"/>
            <a:t>No empty project priority </a:t>
          </a:r>
        </a:p>
        <a:p>
          <a:r>
            <a:rPr lang="en-US" sz="1100"/>
            <a:t>No duplicate project priorities </a:t>
          </a:r>
        </a:p>
        <a:p>
          <a:r>
            <a:rPr lang="en-US" sz="1100"/>
            <a:t>No more than 25 projects </a:t>
          </a:r>
        </a:p>
        <a:p>
          <a:r>
            <a:rPr lang="en-US" sz="1100"/>
            <a:t>No Planning Period Start Date </a:t>
          </a:r>
        </a:p>
        <a:p>
          <a:r>
            <a:rPr lang="en-US" sz="1100"/>
            <a:t>Duplicate</a:t>
          </a:r>
          <a:r>
            <a:rPr lang="en-US" sz="1100" baseline="0"/>
            <a:t> resource names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 more than 15 resources </a:t>
          </a:r>
          <a:endParaRPr lang="en-US">
            <a:effectLst/>
          </a:endParaRPr>
        </a:p>
        <a:p>
          <a:r>
            <a:rPr lang="en-US" sz="1100" baseline="0"/>
            <a:t>Start Date should be a weekday</a:t>
          </a:r>
        </a:p>
        <a:p>
          <a:endParaRPr lang="en-US" sz="1100"/>
        </a:p>
        <a:p>
          <a:r>
            <a:rPr lang="en-US" sz="1100" b="1"/>
            <a:t>in Tasks Sheet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Tasks entered for a Project not in list</a:t>
          </a:r>
        </a:p>
        <a:p>
          <a:r>
            <a:rPr lang="en-US" sz="1100"/>
            <a:t>No Tasks entered for a Project</a:t>
          </a:r>
        </a:p>
        <a:p>
          <a:r>
            <a:rPr lang="en-US" sz="1100"/>
            <a:t>Duplicate project-task names</a:t>
          </a:r>
        </a:p>
        <a:p>
          <a:r>
            <a:rPr lang="en-US" sz="1100"/>
            <a:t>No more than 150 tasks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Tasks assigned to resources not in list</a:t>
          </a:r>
          <a:endParaRPr lang="en-US">
            <a:effectLst/>
          </a:endParaRPr>
        </a:p>
      </xdr:txBody>
    </xdr:sp>
    <xdr:clientData/>
  </xdr:twoCellAnchor>
  <xdr:oneCellAnchor>
    <xdr:from>
      <xdr:col>13</xdr:col>
      <xdr:colOff>5676900</xdr:colOff>
      <xdr:row>13</xdr:row>
      <xdr:rowOff>104775</xdr:rowOff>
    </xdr:from>
    <xdr:ext cx="184731" cy="264560"/>
    <xdr:sp macro="" textlink="">
      <xdr:nvSpPr>
        <xdr:cNvPr id="10" name="TextBox 9"/>
        <xdr:cNvSpPr txBox="1"/>
      </xdr:nvSpPr>
      <xdr:spPr>
        <a:xfrm>
          <a:off x="13630275" y="239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201706</xdr:colOff>
      <xdr:row>31</xdr:row>
      <xdr:rowOff>148478</xdr:rowOff>
    </xdr:from>
    <xdr:to>
      <xdr:col>11</xdr:col>
      <xdr:colOff>0</xdr:colOff>
      <xdr:row>39</xdr:row>
      <xdr:rowOff>81244</xdr:rowOff>
    </xdr:to>
    <xdr:sp macro="" textlink="">
      <xdr:nvSpPr>
        <xdr:cNvPr id="11" name="TextBox 10"/>
        <xdr:cNvSpPr txBox="1"/>
      </xdr:nvSpPr>
      <xdr:spPr>
        <a:xfrm>
          <a:off x="201706" y="6158753"/>
          <a:ext cx="7923119" cy="14567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 i="0" u="none" strike="noStrike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How to use the template?</a:t>
          </a:r>
          <a:r>
            <a:rPr lang="en-US" sz="1800">
              <a:solidFill>
                <a:schemeClr val="accent5"/>
              </a:solidFill>
            </a:rPr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Project and resource details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Projects sheet. Watch the Data validation box for any errors. Correct all errors for proper functioning of template.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task details in Tasks sheet. Watch the Data validation box for any errors. Correct all errors for proper functioning of template.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 the Advice box for any tips to re-assign resources to improve project completions.</a:t>
          </a:r>
          <a:r>
            <a:rPr lang="en-US"/>
            <a:t>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View and Print Project Schedule, Resource Schedule and Summary Report</a:t>
          </a:r>
          <a:r>
            <a:rPr lang="en-US"/>
            <a:t> </a:t>
          </a:r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 the menu bar at the top in each sheet for navigation</a:t>
          </a:r>
          <a:r>
            <a:rPr lang="en-US"/>
            <a:t> </a:t>
          </a:r>
          <a:endParaRPr lang="en-US" sz="1100"/>
        </a:p>
      </xdr:txBody>
    </xdr:sp>
    <xdr:clientData/>
  </xdr:twoCellAnchor>
  <xdr:twoCellAnchor>
    <xdr:from>
      <xdr:col>0</xdr:col>
      <xdr:colOff>106135</xdr:colOff>
      <xdr:row>0</xdr:row>
      <xdr:rowOff>104775</xdr:rowOff>
    </xdr:from>
    <xdr:to>
      <xdr:col>13</xdr:col>
      <xdr:colOff>4049286</xdr:colOff>
      <xdr:row>3</xdr:row>
      <xdr:rowOff>28575</xdr:rowOff>
    </xdr:to>
    <xdr:grpSp>
      <xdr:nvGrpSpPr>
        <xdr:cNvPr id="45" name="Group 44"/>
        <xdr:cNvGrpSpPr/>
      </xdr:nvGrpSpPr>
      <xdr:grpSpPr>
        <a:xfrm>
          <a:off x="106135" y="104775"/>
          <a:ext cx="14252563" cy="495300"/>
          <a:chOff x="114300" y="104775"/>
          <a:chExt cx="14285940" cy="495300"/>
        </a:xfrm>
      </xdr:grpSpPr>
      <xdr:sp macro="" textlink="">
        <xdr:nvSpPr>
          <xdr:cNvPr id="46" name="Rectangle 45">
            <a:hlinkClick xmlns:r="http://schemas.openxmlformats.org/officeDocument/2006/relationships" r:id="rId2"/>
          </xdr:cNvPr>
          <xdr:cNvSpPr/>
        </xdr:nvSpPr>
        <xdr:spPr>
          <a:xfrm>
            <a:off x="1284081" y="104775"/>
            <a:ext cx="2593411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PROJECTS</a:t>
            </a:r>
          </a:p>
        </xdr:txBody>
      </xdr:sp>
      <xdr:sp macro="" textlink="">
        <xdr:nvSpPr>
          <xdr:cNvPr id="47" name="Rectangle 46">
            <a:hlinkClick xmlns:r="http://schemas.openxmlformats.org/officeDocument/2006/relationships" r:id="rId3"/>
          </xdr:cNvPr>
          <xdr:cNvSpPr/>
        </xdr:nvSpPr>
        <xdr:spPr>
          <a:xfrm>
            <a:off x="3911686" y="104775"/>
            <a:ext cx="2603359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</a:rPr>
              <a:t>TASKS</a:t>
            </a:r>
          </a:p>
        </xdr:txBody>
      </xdr:sp>
      <xdr:sp macro="" textlink="">
        <xdr:nvSpPr>
          <xdr:cNvPr id="48" name="Rectangle 47">
            <a:hlinkClick xmlns:r="http://schemas.openxmlformats.org/officeDocument/2006/relationships" r:id="rId4"/>
          </xdr:cNvPr>
          <xdr:cNvSpPr/>
        </xdr:nvSpPr>
        <xdr:spPr>
          <a:xfrm>
            <a:off x="6554410" y="104775"/>
            <a:ext cx="2593412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  <xdr:sp macro="" textlink="">
        <xdr:nvSpPr>
          <xdr:cNvPr id="49" name="Rectangle 48">
            <a:hlinkClick xmlns:r="http://schemas.openxmlformats.org/officeDocument/2006/relationships" r:id="rId5"/>
          </xdr:cNvPr>
          <xdr:cNvSpPr/>
        </xdr:nvSpPr>
        <xdr:spPr>
          <a:xfrm>
            <a:off x="11818343" y="104775"/>
            <a:ext cx="2591422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SUMMARY REPORT</a:t>
            </a:r>
          </a:p>
        </xdr:txBody>
      </xdr:sp>
      <xdr:sp macro="" textlink="">
        <xdr:nvSpPr>
          <xdr:cNvPr id="50" name="Rectangle 49">
            <a:hlinkClick xmlns:r="http://schemas.openxmlformats.org/officeDocument/2006/relationships" r:id="rId6"/>
          </xdr:cNvPr>
          <xdr:cNvSpPr/>
        </xdr:nvSpPr>
        <xdr:spPr>
          <a:xfrm>
            <a:off x="104775" y="104775"/>
            <a:ext cx="1145908" cy="495300"/>
          </a:xfrm>
          <a:prstGeom prst="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HOME</a:t>
            </a:r>
          </a:p>
        </xdr:txBody>
      </xdr:sp>
      <xdr:sp macro="" textlink="">
        <xdr:nvSpPr>
          <xdr:cNvPr id="51" name="Rectangle 50">
            <a:hlinkClick xmlns:r="http://schemas.openxmlformats.org/officeDocument/2006/relationships" r:id="rId7"/>
          </xdr:cNvPr>
          <xdr:cNvSpPr/>
        </xdr:nvSpPr>
        <xdr:spPr>
          <a:xfrm>
            <a:off x="9186170" y="104775"/>
            <a:ext cx="2593412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RESOURCE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</xdr:grpSp>
    <xdr:clientData/>
  </xdr:twoCellAnchor>
  <xdr:twoCellAnchor>
    <xdr:from>
      <xdr:col>13</xdr:col>
      <xdr:colOff>168088</xdr:colOff>
      <xdr:row>3</xdr:row>
      <xdr:rowOff>145677</xdr:rowOff>
    </xdr:from>
    <xdr:to>
      <xdr:col>15</xdr:col>
      <xdr:colOff>526675</xdr:colOff>
      <xdr:row>5</xdr:row>
      <xdr:rowOff>246531</xdr:rowOff>
    </xdr:to>
    <xdr:sp macro="" textlink="">
      <xdr:nvSpPr>
        <xdr:cNvPr id="2" name="Rectangle 1">
          <a:hlinkClick xmlns:r="http://schemas.openxmlformats.org/officeDocument/2006/relationships" r:id="rId8"/>
        </xdr:cNvPr>
        <xdr:cNvSpPr/>
      </xdr:nvSpPr>
      <xdr:spPr>
        <a:xfrm>
          <a:off x="10477500" y="717177"/>
          <a:ext cx="9334499" cy="627530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/>
            <a:t>For advanced features such as planning period of 1 year, expanded number of projects, tasks &amp; resources, customized gantt charts and more, click to view Project Planner (Advanced) Excel Template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</xdr:row>
      <xdr:rowOff>14871</xdr:rowOff>
    </xdr:from>
    <xdr:ext cx="535659" cy="366129"/>
    <xdr:sp macro="" textlink="">
      <xdr:nvSpPr>
        <xdr:cNvPr id="14" name="Rectangle 13"/>
        <xdr:cNvSpPr/>
      </xdr:nvSpPr>
      <xdr:spPr>
        <a:xfrm>
          <a:off x="161925" y="586371"/>
          <a:ext cx="535659" cy="366129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/>
          </a:scene3d>
          <a:sp3d contourW="19050" prstMaterial="clear">
            <a:bevelT w="50800" h="50800"/>
            <a:contourClr>
              <a:schemeClr val="accent5">
                <a:tint val="70000"/>
                <a:satMod val="180000"/>
                <a:alpha val="70000"/>
              </a:schemeClr>
            </a:contourClr>
          </a:sp3d>
        </a:bodyPr>
        <a:lstStyle/>
        <a:p>
          <a:pPr algn="ctr"/>
          <a:r>
            <a:rPr lang="en-US" sz="2400" b="1" cap="none" spc="0">
              <a:ln/>
              <a:solidFill>
                <a:schemeClr val="accent5">
                  <a:tint val="50000"/>
                  <a:satMod val="180000"/>
                </a:schemeClr>
              </a:solidFill>
              <a:effectLst/>
            </a:rPr>
            <a:t>1</a:t>
          </a:r>
        </a:p>
      </xdr:txBody>
    </xdr:sp>
    <xdr:clientData/>
  </xdr:oneCellAnchor>
  <xdr:oneCellAnchor>
    <xdr:from>
      <xdr:col>8</xdr:col>
      <xdr:colOff>0</xdr:colOff>
      <xdr:row>3</xdr:row>
      <xdr:rowOff>14871</xdr:rowOff>
    </xdr:from>
    <xdr:ext cx="535659" cy="366129"/>
    <xdr:sp macro="" textlink="">
      <xdr:nvSpPr>
        <xdr:cNvPr id="15" name="Rectangle 14"/>
        <xdr:cNvSpPr/>
      </xdr:nvSpPr>
      <xdr:spPr>
        <a:xfrm>
          <a:off x="6105525" y="586371"/>
          <a:ext cx="535659" cy="366129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/>
          </a:scene3d>
          <a:sp3d contourW="19050" prstMaterial="clear">
            <a:bevelT w="50800" h="50800"/>
            <a:contourClr>
              <a:schemeClr val="accent5">
                <a:tint val="70000"/>
                <a:satMod val="180000"/>
                <a:alpha val="70000"/>
              </a:schemeClr>
            </a:contourClr>
          </a:sp3d>
        </a:bodyPr>
        <a:lstStyle/>
        <a:p>
          <a:pPr algn="ctr"/>
          <a:r>
            <a:rPr lang="en-US" sz="2400" b="1" cap="none" spc="0">
              <a:ln/>
              <a:solidFill>
                <a:schemeClr val="accent5">
                  <a:tint val="50000"/>
                  <a:satMod val="180000"/>
                </a:schemeClr>
              </a:solidFill>
              <a:effectLst/>
            </a:rPr>
            <a:t>2</a:t>
          </a:r>
        </a:p>
      </xdr:txBody>
    </xdr:sp>
    <xdr:clientData/>
  </xdr:oneCellAnchor>
  <xdr:oneCellAnchor>
    <xdr:from>
      <xdr:col>14</xdr:col>
      <xdr:colOff>0</xdr:colOff>
      <xdr:row>3</xdr:row>
      <xdr:rowOff>14871</xdr:rowOff>
    </xdr:from>
    <xdr:ext cx="535659" cy="366129"/>
    <xdr:sp macro="" textlink="">
      <xdr:nvSpPr>
        <xdr:cNvPr id="18" name="Rectangle 17"/>
        <xdr:cNvSpPr/>
      </xdr:nvSpPr>
      <xdr:spPr>
        <a:xfrm>
          <a:off x="10029825" y="586371"/>
          <a:ext cx="535659" cy="366129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/>
          </a:scene3d>
          <a:sp3d contourW="19050" prstMaterial="clear">
            <a:bevelT w="50800" h="50800"/>
            <a:contourClr>
              <a:schemeClr val="accent5">
                <a:tint val="70000"/>
                <a:satMod val="180000"/>
                <a:alpha val="70000"/>
              </a:schemeClr>
            </a:contourClr>
          </a:sp3d>
        </a:bodyPr>
        <a:lstStyle/>
        <a:p>
          <a:pPr algn="ctr"/>
          <a:r>
            <a:rPr lang="en-US" sz="2400" b="1" cap="none" spc="0">
              <a:ln/>
              <a:solidFill>
                <a:schemeClr val="accent5">
                  <a:tint val="50000"/>
                  <a:satMod val="180000"/>
                </a:schemeClr>
              </a:solidFill>
              <a:effectLst/>
            </a:rPr>
            <a:t>3</a:t>
          </a:r>
        </a:p>
      </xdr:txBody>
    </xdr:sp>
    <xdr:clientData/>
  </xdr:oneCellAnchor>
  <xdr:oneCellAnchor>
    <xdr:from>
      <xdr:col>14</xdr:col>
      <xdr:colOff>0</xdr:colOff>
      <xdr:row>10</xdr:row>
      <xdr:rowOff>14871</xdr:rowOff>
    </xdr:from>
    <xdr:ext cx="535659" cy="366129"/>
    <xdr:sp macro="" textlink="">
      <xdr:nvSpPr>
        <xdr:cNvPr id="19" name="Rectangle 18"/>
        <xdr:cNvSpPr/>
      </xdr:nvSpPr>
      <xdr:spPr>
        <a:xfrm>
          <a:off x="10029825" y="1919871"/>
          <a:ext cx="535659" cy="366129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/>
          </a:scene3d>
          <a:sp3d contourW="19050" prstMaterial="clear">
            <a:bevelT w="50800" h="50800"/>
            <a:contourClr>
              <a:schemeClr val="accent5">
                <a:tint val="70000"/>
                <a:satMod val="180000"/>
                <a:alpha val="70000"/>
              </a:schemeClr>
            </a:contourClr>
          </a:sp3d>
        </a:bodyPr>
        <a:lstStyle/>
        <a:p>
          <a:pPr algn="ctr"/>
          <a:r>
            <a:rPr lang="en-US" sz="2400" b="1" cap="none" spc="0">
              <a:ln/>
              <a:solidFill>
                <a:schemeClr val="accent5">
                  <a:tint val="50000"/>
                  <a:satMod val="180000"/>
                </a:schemeClr>
              </a:solidFill>
              <a:effectLst/>
            </a:rPr>
            <a:t>4</a:t>
          </a:r>
        </a:p>
      </xdr:txBody>
    </xdr:sp>
    <xdr:clientData/>
  </xdr:oneCellAnchor>
  <xdr:oneCellAnchor>
    <xdr:from>
      <xdr:col>14</xdr:col>
      <xdr:colOff>17318</xdr:colOff>
      <xdr:row>14</xdr:row>
      <xdr:rowOff>25977</xdr:rowOff>
    </xdr:from>
    <xdr:ext cx="535659" cy="366129"/>
    <xdr:sp macro="" textlink="">
      <xdr:nvSpPr>
        <xdr:cNvPr id="13" name="Rectangle 12"/>
        <xdr:cNvSpPr/>
      </xdr:nvSpPr>
      <xdr:spPr>
        <a:xfrm>
          <a:off x="10061863" y="2692977"/>
          <a:ext cx="535659" cy="366129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/>
          </a:scene3d>
          <a:sp3d contourW="19050" prstMaterial="clear">
            <a:bevelT w="50800" h="50800"/>
            <a:contourClr>
              <a:schemeClr val="accent5">
                <a:tint val="70000"/>
                <a:satMod val="180000"/>
                <a:alpha val="70000"/>
              </a:schemeClr>
            </a:contourClr>
          </a:sp3d>
        </a:bodyPr>
        <a:lstStyle/>
        <a:p>
          <a:pPr algn="ctr"/>
          <a:r>
            <a:rPr lang="en-US" sz="2400" b="1" cap="none" spc="0">
              <a:ln/>
              <a:solidFill>
                <a:schemeClr val="accent5">
                  <a:tint val="50000"/>
                  <a:satMod val="180000"/>
                </a:schemeClr>
              </a:solidFill>
              <a:effectLst/>
            </a:rPr>
            <a:t>5</a:t>
          </a:r>
        </a:p>
      </xdr:txBody>
    </xdr:sp>
    <xdr:clientData/>
  </xdr:oneCellAnchor>
  <xdr:twoCellAnchor>
    <xdr:from>
      <xdr:col>0</xdr:col>
      <xdr:colOff>104775</xdr:colOff>
      <xdr:row>0</xdr:row>
      <xdr:rowOff>104775</xdr:rowOff>
    </xdr:from>
    <xdr:to>
      <xdr:col>17</xdr:col>
      <xdr:colOff>382904</xdr:colOff>
      <xdr:row>3</xdr:row>
      <xdr:rowOff>28575</xdr:rowOff>
    </xdr:to>
    <xdr:grpSp>
      <xdr:nvGrpSpPr>
        <xdr:cNvPr id="25" name="Group 24"/>
        <xdr:cNvGrpSpPr/>
      </xdr:nvGrpSpPr>
      <xdr:grpSpPr>
        <a:xfrm>
          <a:off x="104775" y="104775"/>
          <a:ext cx="14289404" cy="495300"/>
          <a:chOff x="104775" y="95250"/>
          <a:chExt cx="14270354" cy="495300"/>
        </a:xfrm>
      </xdr:grpSpPr>
      <xdr:sp macro="" textlink="">
        <xdr:nvSpPr>
          <xdr:cNvPr id="26" name="Rectangle 25">
            <a:hlinkClick xmlns:r="http://schemas.openxmlformats.org/officeDocument/2006/relationships" r:id="rId1"/>
          </xdr:cNvPr>
          <xdr:cNvSpPr/>
        </xdr:nvSpPr>
        <xdr:spPr>
          <a:xfrm>
            <a:off x="1273280" y="95250"/>
            <a:ext cx="2590582" cy="495300"/>
          </a:xfrm>
          <a:prstGeom prst="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PROJECTS</a:t>
            </a:r>
          </a:p>
        </xdr:txBody>
      </xdr:sp>
      <xdr:sp macro="" textlink="">
        <xdr:nvSpPr>
          <xdr:cNvPr id="27" name="Rectangle 26">
            <a:hlinkClick xmlns:r="http://schemas.openxmlformats.org/officeDocument/2006/relationships" r:id="rId2"/>
          </xdr:cNvPr>
          <xdr:cNvSpPr/>
        </xdr:nvSpPr>
        <xdr:spPr>
          <a:xfrm>
            <a:off x="3898028" y="95250"/>
            <a:ext cx="2600519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</a:rPr>
              <a:t>TASKS</a:t>
            </a:r>
          </a:p>
        </xdr:txBody>
      </xdr:sp>
      <xdr:sp macro="" textlink="">
        <xdr:nvSpPr>
          <xdr:cNvPr id="28" name="Rectangle 27">
            <a:hlinkClick xmlns:r="http://schemas.openxmlformats.org/officeDocument/2006/relationships" r:id="rId3"/>
          </xdr:cNvPr>
          <xdr:cNvSpPr/>
        </xdr:nvSpPr>
        <xdr:spPr>
          <a:xfrm>
            <a:off x="6537880" y="95250"/>
            <a:ext cx="2590583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  <xdr:sp macro="" textlink="">
        <xdr:nvSpPr>
          <xdr:cNvPr id="29" name="Rectangle 28">
            <a:hlinkClick xmlns:r="http://schemas.openxmlformats.org/officeDocument/2006/relationships" r:id="rId4"/>
          </xdr:cNvPr>
          <xdr:cNvSpPr/>
        </xdr:nvSpPr>
        <xdr:spPr>
          <a:xfrm>
            <a:off x="11796059" y="95250"/>
            <a:ext cx="2588595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SUMMARY REPORT</a:t>
            </a:r>
          </a:p>
        </xdr:txBody>
      </xdr:sp>
      <xdr:sp macro="" textlink="">
        <xdr:nvSpPr>
          <xdr:cNvPr id="30" name="Rectangle 29">
            <a:hlinkClick xmlns:r="http://schemas.openxmlformats.org/officeDocument/2006/relationships" r:id="rId5"/>
          </xdr:cNvPr>
          <xdr:cNvSpPr/>
        </xdr:nvSpPr>
        <xdr:spPr>
          <a:xfrm>
            <a:off x="95250" y="95250"/>
            <a:ext cx="1144658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HOME</a:t>
            </a:r>
          </a:p>
        </xdr:txBody>
      </xdr:sp>
      <xdr:sp macro="" textlink="">
        <xdr:nvSpPr>
          <xdr:cNvPr id="31" name="Rectangle 30">
            <a:hlinkClick xmlns:r="http://schemas.openxmlformats.org/officeDocument/2006/relationships" r:id="rId6"/>
          </xdr:cNvPr>
          <xdr:cNvSpPr/>
        </xdr:nvSpPr>
        <xdr:spPr>
          <a:xfrm>
            <a:off x="9166758" y="95250"/>
            <a:ext cx="2590583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RESOURCE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</xdr:row>
          <xdr:rowOff>0</xdr:rowOff>
        </xdr:from>
        <xdr:to>
          <xdr:col>8</xdr:col>
          <xdr:colOff>2174271</xdr:colOff>
          <xdr:row>6</xdr:row>
          <xdr:rowOff>171450</xdr:rowOff>
        </xdr:to>
        <xdr:pic>
          <xdr:nvPicPr>
            <xdr:cNvPr id="13" name="Picture 12"/>
            <xdr:cNvPicPr>
              <a:picLocks noChangeAspect="1" noChangeArrowheads="1"/>
              <a:extLst>
                <a:ext uri="{84589F7E-364E-4C9E-8A38-B11213B215E9}">
                  <a14:cameraTool cellRange="Summary_Report!$B$7:$Q$8" spid="_x0000_s629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71450" y="762000"/>
              <a:ext cx="14128146" cy="5524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0</xdr:col>
      <xdr:colOff>95250</xdr:colOff>
      <xdr:row>0</xdr:row>
      <xdr:rowOff>104775</xdr:rowOff>
    </xdr:from>
    <xdr:to>
      <xdr:col>12</xdr:col>
      <xdr:colOff>229103</xdr:colOff>
      <xdr:row>3</xdr:row>
      <xdr:rowOff>28575</xdr:rowOff>
    </xdr:to>
    <xdr:grpSp>
      <xdr:nvGrpSpPr>
        <xdr:cNvPr id="21" name="Group 20"/>
        <xdr:cNvGrpSpPr/>
      </xdr:nvGrpSpPr>
      <xdr:grpSpPr>
        <a:xfrm>
          <a:off x="95250" y="104775"/>
          <a:ext cx="15171447" cy="495300"/>
          <a:chOff x="104775" y="104775"/>
          <a:chExt cx="15161501" cy="495300"/>
        </a:xfrm>
      </xdr:grpSpPr>
      <xdr:sp macro="" textlink="">
        <xdr:nvSpPr>
          <xdr:cNvPr id="22" name="Rectangle 21">
            <a:hlinkClick xmlns:r="http://schemas.openxmlformats.org/officeDocument/2006/relationships" r:id="rId2"/>
          </xdr:cNvPr>
          <xdr:cNvSpPr/>
        </xdr:nvSpPr>
        <xdr:spPr>
          <a:xfrm>
            <a:off x="1346250" y="104775"/>
            <a:ext cx="2752357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PROJECTS</a:t>
            </a:r>
          </a:p>
        </xdr:txBody>
      </xdr:sp>
      <xdr:sp macro="" textlink="">
        <xdr:nvSpPr>
          <xdr:cNvPr id="23" name="Rectangle 22">
            <a:hlinkClick xmlns:r="http://schemas.openxmlformats.org/officeDocument/2006/relationships" r:id="rId3"/>
          </xdr:cNvPr>
          <xdr:cNvSpPr/>
        </xdr:nvSpPr>
        <xdr:spPr>
          <a:xfrm>
            <a:off x="4135994" y="104775"/>
            <a:ext cx="2762915" cy="495300"/>
          </a:xfrm>
          <a:prstGeom prst="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</a:rPr>
              <a:t>TASKS</a:t>
            </a:r>
          </a:p>
        </xdr:txBody>
      </xdr:sp>
      <xdr:sp macro="" textlink="">
        <xdr:nvSpPr>
          <xdr:cNvPr id="24" name="Rectangle 23">
            <a:hlinkClick xmlns:r="http://schemas.openxmlformats.org/officeDocument/2006/relationships" r:id="rId4"/>
          </xdr:cNvPr>
          <xdr:cNvSpPr/>
        </xdr:nvSpPr>
        <xdr:spPr>
          <a:xfrm>
            <a:off x="6941783" y="104775"/>
            <a:ext cx="2752358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  <xdr:sp macro="" textlink="">
        <xdr:nvSpPr>
          <xdr:cNvPr id="25" name="Rectangle 24">
            <a:hlinkClick xmlns:r="http://schemas.openxmlformats.org/officeDocument/2006/relationships" r:id="rId5"/>
          </xdr:cNvPr>
          <xdr:cNvSpPr/>
        </xdr:nvSpPr>
        <xdr:spPr>
          <a:xfrm>
            <a:off x="12527236" y="104775"/>
            <a:ext cx="2750246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SUMMARY REPORT</a:t>
            </a:r>
          </a:p>
        </xdr:txBody>
      </xdr:sp>
      <xdr:sp macro="" textlink="">
        <xdr:nvSpPr>
          <xdr:cNvPr id="26" name="Rectangle 25">
            <a:hlinkClick xmlns:r="http://schemas.openxmlformats.org/officeDocument/2006/relationships" r:id="rId6"/>
          </xdr:cNvPr>
          <xdr:cNvSpPr/>
        </xdr:nvSpPr>
        <xdr:spPr>
          <a:xfrm>
            <a:off x="93569" y="104775"/>
            <a:ext cx="1216139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HOME</a:t>
            </a:r>
          </a:p>
        </xdr:txBody>
      </xdr:sp>
      <xdr:sp macro="" textlink="">
        <xdr:nvSpPr>
          <xdr:cNvPr id="27" name="Rectangle 26">
            <a:hlinkClick xmlns:r="http://schemas.openxmlformats.org/officeDocument/2006/relationships" r:id="rId7"/>
          </xdr:cNvPr>
          <xdr:cNvSpPr/>
        </xdr:nvSpPr>
        <xdr:spPr>
          <a:xfrm>
            <a:off x="9733742" y="104775"/>
            <a:ext cx="2752358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RESOURCE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123266</xdr:colOff>
      <xdr:row>0</xdr:row>
      <xdr:rowOff>123266</xdr:rowOff>
    </xdr:from>
    <xdr:to>
      <xdr:col>44</xdr:col>
      <xdr:colOff>305024</xdr:colOff>
      <xdr:row>3</xdr:row>
      <xdr:rowOff>47066</xdr:rowOff>
    </xdr:to>
    <xdr:grpSp>
      <xdr:nvGrpSpPr>
        <xdr:cNvPr id="2" name="Group 1"/>
        <xdr:cNvGrpSpPr/>
      </xdr:nvGrpSpPr>
      <xdr:grpSpPr>
        <a:xfrm>
          <a:off x="123266" y="123266"/>
          <a:ext cx="15175229" cy="495300"/>
          <a:chOff x="0" y="10477500"/>
          <a:chExt cx="15146654" cy="495300"/>
        </a:xfrm>
      </xdr:grpSpPr>
      <xdr:sp macro="" textlink="">
        <xdr:nvSpPr>
          <xdr:cNvPr id="3" name="Rectangle 2">
            <a:hlinkClick xmlns:r="http://schemas.openxmlformats.org/officeDocument/2006/relationships" r:id="rId1"/>
          </xdr:cNvPr>
          <xdr:cNvSpPr/>
        </xdr:nvSpPr>
        <xdr:spPr>
          <a:xfrm>
            <a:off x="1259309" y="10477500"/>
            <a:ext cx="2749662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PROJECTS</a:t>
            </a:r>
          </a:p>
        </xdr:txBody>
      </xdr:sp>
      <xdr:sp macro="" textlink="">
        <xdr:nvSpPr>
          <xdr:cNvPr id="4" name="Rectangle 3">
            <a:hlinkClick xmlns:r="http://schemas.openxmlformats.org/officeDocument/2006/relationships" r:id="rId2"/>
          </xdr:cNvPr>
          <xdr:cNvSpPr/>
        </xdr:nvSpPr>
        <xdr:spPr>
          <a:xfrm>
            <a:off x="4044651" y="10477500"/>
            <a:ext cx="2760209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</a:rPr>
              <a:t>TASKS</a:t>
            </a:r>
          </a:p>
        </xdr:txBody>
      </xdr:sp>
      <xdr:sp macro="" textlink="">
        <xdr:nvSpPr>
          <xdr:cNvPr id="5" name="Rectangle 4">
            <a:hlinkClick xmlns:r="http://schemas.openxmlformats.org/officeDocument/2006/relationships" r:id="rId3"/>
          </xdr:cNvPr>
          <xdr:cNvSpPr/>
        </xdr:nvSpPr>
        <xdr:spPr>
          <a:xfrm>
            <a:off x="6836498" y="10477500"/>
            <a:ext cx="2749663" cy="495300"/>
          </a:xfrm>
          <a:prstGeom prst="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  <xdr:sp macro="" textlink="">
        <xdr:nvSpPr>
          <xdr:cNvPr id="6" name="Rectangle 5">
            <a:hlinkClick xmlns:r="http://schemas.openxmlformats.org/officeDocument/2006/relationships" r:id="rId4"/>
          </xdr:cNvPr>
          <xdr:cNvSpPr/>
        </xdr:nvSpPr>
        <xdr:spPr>
          <a:xfrm>
            <a:off x="12427676" y="10477500"/>
            <a:ext cx="2747553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SUMMARY REPORT</a:t>
            </a:r>
          </a:p>
        </xdr:txBody>
      </xdr:sp>
      <xdr:sp macro="" textlink="">
        <xdr:nvSpPr>
          <xdr:cNvPr id="7" name="Rectangle 6">
            <a:hlinkClick xmlns:r="http://schemas.openxmlformats.org/officeDocument/2006/relationships" r:id="rId5"/>
          </xdr:cNvPr>
          <xdr:cNvSpPr/>
        </xdr:nvSpPr>
        <xdr:spPr>
          <a:xfrm>
            <a:off x="0" y="10477500"/>
            <a:ext cx="1214948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HOME</a:t>
            </a:r>
          </a:p>
        </xdr:txBody>
      </xdr:sp>
      <xdr:sp macro="" textlink="">
        <xdr:nvSpPr>
          <xdr:cNvPr id="8" name="Rectangle 7">
            <a:hlinkClick xmlns:r="http://schemas.openxmlformats.org/officeDocument/2006/relationships" r:id="rId6"/>
          </xdr:cNvPr>
          <xdr:cNvSpPr/>
        </xdr:nvSpPr>
        <xdr:spPr>
          <a:xfrm>
            <a:off x="9636918" y="10477500"/>
            <a:ext cx="2749663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RESOURCE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134470</xdr:colOff>
      <xdr:row>0</xdr:row>
      <xdr:rowOff>134471</xdr:rowOff>
    </xdr:from>
    <xdr:to>
      <xdr:col>44</xdr:col>
      <xdr:colOff>74742</xdr:colOff>
      <xdr:row>3</xdr:row>
      <xdr:rowOff>58271</xdr:rowOff>
    </xdr:to>
    <xdr:grpSp>
      <xdr:nvGrpSpPr>
        <xdr:cNvPr id="2" name="Group 1"/>
        <xdr:cNvGrpSpPr/>
      </xdr:nvGrpSpPr>
      <xdr:grpSpPr>
        <a:xfrm>
          <a:off x="134470" y="134471"/>
          <a:ext cx="15106189" cy="495300"/>
          <a:chOff x="123266" y="112060"/>
          <a:chExt cx="14956154" cy="495300"/>
        </a:xfrm>
      </xdr:grpSpPr>
      <xdr:sp macro="" textlink="">
        <xdr:nvSpPr>
          <xdr:cNvPr id="31" name="Rectangle 30">
            <a:hlinkClick xmlns:r="http://schemas.openxmlformats.org/officeDocument/2006/relationships" r:id="rId1"/>
          </xdr:cNvPr>
          <xdr:cNvSpPr/>
        </xdr:nvSpPr>
        <xdr:spPr>
          <a:xfrm>
            <a:off x="1347926" y="112060"/>
            <a:ext cx="2715079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PROJECTS</a:t>
            </a:r>
          </a:p>
        </xdr:txBody>
      </xdr:sp>
      <xdr:sp macro="" textlink="">
        <xdr:nvSpPr>
          <xdr:cNvPr id="32" name="Rectangle 31">
            <a:hlinkClick xmlns:r="http://schemas.openxmlformats.org/officeDocument/2006/relationships" r:id="rId2"/>
          </xdr:cNvPr>
          <xdr:cNvSpPr/>
        </xdr:nvSpPr>
        <xdr:spPr>
          <a:xfrm>
            <a:off x="4100038" y="112060"/>
            <a:ext cx="2725494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</a:rPr>
              <a:t>TASKS</a:t>
            </a:r>
          </a:p>
        </xdr:txBody>
      </xdr:sp>
      <xdr:sp macro="" textlink="">
        <xdr:nvSpPr>
          <xdr:cNvPr id="33" name="Rectangle 32">
            <a:hlinkClick xmlns:r="http://schemas.openxmlformats.org/officeDocument/2006/relationships" r:id="rId3"/>
          </xdr:cNvPr>
          <xdr:cNvSpPr/>
        </xdr:nvSpPr>
        <xdr:spPr>
          <a:xfrm>
            <a:off x="6856772" y="112060"/>
            <a:ext cx="2715080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  <xdr:sp macro="" textlink="">
        <xdr:nvSpPr>
          <xdr:cNvPr id="34" name="Rectangle 33">
            <a:hlinkClick xmlns:r="http://schemas.openxmlformats.org/officeDocument/2006/relationships" r:id="rId4"/>
          </xdr:cNvPr>
          <xdr:cNvSpPr/>
        </xdr:nvSpPr>
        <xdr:spPr>
          <a:xfrm>
            <a:off x="12377629" y="112060"/>
            <a:ext cx="2712997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SUMMARY REPORT</a:t>
            </a:r>
          </a:p>
        </xdr:txBody>
      </xdr:sp>
      <xdr:sp macro="" textlink="">
        <xdr:nvSpPr>
          <xdr:cNvPr id="35" name="Rectangle 34">
            <a:hlinkClick xmlns:r="http://schemas.openxmlformats.org/officeDocument/2006/relationships" r:id="rId5"/>
          </xdr:cNvPr>
          <xdr:cNvSpPr/>
        </xdr:nvSpPr>
        <xdr:spPr>
          <a:xfrm>
            <a:off x="112060" y="112060"/>
            <a:ext cx="1199668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HOME</a:t>
            </a:r>
          </a:p>
        </xdr:txBody>
      </xdr:sp>
      <xdr:sp macro="" textlink="">
        <xdr:nvSpPr>
          <xdr:cNvPr id="36" name="Rectangle 35">
            <a:hlinkClick xmlns:r="http://schemas.openxmlformats.org/officeDocument/2006/relationships" r:id="rId6"/>
          </xdr:cNvPr>
          <xdr:cNvSpPr/>
        </xdr:nvSpPr>
        <xdr:spPr>
          <a:xfrm>
            <a:off x="9621971" y="112060"/>
            <a:ext cx="2715080" cy="495300"/>
          </a:xfrm>
          <a:prstGeom prst="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RESOURCE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10</xdr:row>
      <xdr:rowOff>0</xdr:rowOff>
    </xdr:from>
    <xdr:to>
      <xdr:col>9</xdr:col>
      <xdr:colOff>447675</xdr:colOff>
      <xdr:row>23</xdr:row>
      <xdr:rowOff>38100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529167</xdr:colOff>
      <xdr:row>10</xdr:row>
      <xdr:rowOff>9525</xdr:rowOff>
    </xdr:from>
    <xdr:to>
      <xdr:col>19</xdr:col>
      <xdr:colOff>0</xdr:colOff>
      <xdr:row>23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142872</xdr:colOff>
      <xdr:row>0</xdr:row>
      <xdr:rowOff>130966</xdr:rowOff>
    </xdr:from>
    <xdr:to>
      <xdr:col>17</xdr:col>
      <xdr:colOff>466934</xdr:colOff>
      <xdr:row>3</xdr:row>
      <xdr:rowOff>54766</xdr:rowOff>
    </xdr:to>
    <xdr:grpSp>
      <xdr:nvGrpSpPr>
        <xdr:cNvPr id="4" name="Group 3"/>
        <xdr:cNvGrpSpPr/>
      </xdr:nvGrpSpPr>
      <xdr:grpSpPr>
        <a:xfrm>
          <a:off x="142872" y="130966"/>
          <a:ext cx="15230687" cy="495300"/>
          <a:chOff x="121446" y="130968"/>
          <a:chExt cx="15164303" cy="495300"/>
        </a:xfrm>
      </xdr:grpSpPr>
      <xdr:sp macro="" textlink="">
        <xdr:nvSpPr>
          <xdr:cNvPr id="5" name="Rectangle 4">
            <a:hlinkClick xmlns:r="http://schemas.openxmlformats.org/officeDocument/2006/relationships" r:id="rId3"/>
          </xdr:cNvPr>
          <xdr:cNvSpPr/>
        </xdr:nvSpPr>
        <xdr:spPr>
          <a:xfrm>
            <a:off x="1366577" y="130968"/>
            <a:ext cx="2751087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PROJECTS</a:t>
            </a:r>
          </a:p>
        </xdr:txBody>
      </xdr:sp>
      <xdr:sp macro="" textlink="">
        <xdr:nvSpPr>
          <xdr:cNvPr id="6" name="Rectangle 5">
            <a:hlinkClick xmlns:r="http://schemas.openxmlformats.org/officeDocument/2006/relationships" r:id="rId4"/>
          </xdr:cNvPr>
          <xdr:cNvSpPr/>
        </xdr:nvSpPr>
        <xdr:spPr>
          <a:xfrm>
            <a:off x="4153353" y="130968"/>
            <a:ext cx="2770041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</a:rPr>
              <a:t>TASKS</a:t>
            </a:r>
          </a:p>
        </xdr:txBody>
      </xdr:sp>
      <xdr:sp macro="" textlink="">
        <xdr:nvSpPr>
          <xdr:cNvPr id="7" name="Rectangle 6">
            <a:hlinkClick xmlns:r="http://schemas.openxmlformats.org/officeDocument/2006/relationships" r:id="rId5"/>
          </xdr:cNvPr>
          <xdr:cNvSpPr/>
        </xdr:nvSpPr>
        <xdr:spPr>
          <a:xfrm>
            <a:off x="6955041" y="130968"/>
            <a:ext cx="2747726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PROJECT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  <xdr:sp macro="" textlink="">
        <xdr:nvSpPr>
          <xdr:cNvPr id="8" name="Rectangle 7">
            <a:hlinkClick xmlns:r="http://schemas.openxmlformats.org/officeDocument/2006/relationships" r:id="rId6"/>
          </xdr:cNvPr>
          <xdr:cNvSpPr/>
        </xdr:nvSpPr>
        <xdr:spPr>
          <a:xfrm>
            <a:off x="12537332" y="130968"/>
            <a:ext cx="2748417" cy="495300"/>
          </a:xfrm>
          <a:prstGeom prst="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SUMMARY REPORT</a:t>
            </a:r>
          </a:p>
        </xdr:txBody>
      </xdr:sp>
      <xdr:sp macro="" textlink="">
        <xdr:nvSpPr>
          <xdr:cNvPr id="9" name="Rectangle 8">
            <a:hlinkClick xmlns:r="http://schemas.openxmlformats.org/officeDocument/2006/relationships" r:id="rId7"/>
          </xdr:cNvPr>
          <xdr:cNvSpPr/>
        </xdr:nvSpPr>
        <xdr:spPr>
          <a:xfrm>
            <a:off x="121446" y="130968"/>
            <a:ext cx="1210287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HOME</a:t>
            </a:r>
          </a:p>
        </xdr:txBody>
      </xdr:sp>
      <xdr:sp macro="" textlink="">
        <xdr:nvSpPr>
          <xdr:cNvPr id="10" name="Rectangle 9">
            <a:hlinkClick xmlns:r="http://schemas.openxmlformats.org/officeDocument/2006/relationships" r:id="rId8"/>
          </xdr:cNvPr>
          <xdr:cNvSpPr/>
        </xdr:nvSpPr>
        <xdr:spPr>
          <a:xfrm>
            <a:off x="9753541" y="130968"/>
            <a:ext cx="2742683" cy="49530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2000" b="1"/>
              <a:t>RESOURCE</a:t>
            </a:r>
            <a:r>
              <a:rPr lang="en-US" sz="2000" b="1" baseline="0"/>
              <a:t> </a:t>
            </a:r>
            <a:r>
              <a:rPr lang="en-US" sz="2000" b="1"/>
              <a:t>SCHEDULE</a:t>
            </a: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2" name="Tbl_Project_List" displayName="Tbl_Project_List" ref="C7:G8" totalsRowShown="0" headerRowDxfId="25" headerRowBorderDxfId="24" tableBorderDxfId="23" totalsRowBorderDxfId="22">
  <autoFilter ref="C7:G8"/>
  <tableColumns count="5">
    <tableColumn id="1" name="Project Name"/>
    <tableColumn id="2" name="Project Description"/>
    <tableColumn id="3" name="Start Date"/>
    <tableColumn id="4" name="Due Date"/>
    <tableColumn id="5" name="Priority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id="3" name="Tbl_Resource_List" displayName="Tbl_Resource_List" ref="K7:L13" totalsRowShown="0" headerRowDxfId="21" headerRowBorderDxfId="20" tableBorderDxfId="19" totalsRowBorderDxfId="18">
  <autoFilter ref="K7:L13"/>
  <tableColumns count="2">
    <tableColumn id="1" name="Resource Name" dataDxfId="17"/>
    <tableColumn id="2" name="Hours Available per Day" dataDxfId="16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id="1" name="Tbl_Task_List" displayName="Tbl_Task_List" ref="B16:I52" totalsRowShown="0" headerRowDxfId="15" headerRowBorderDxfId="13" tableBorderDxfId="14">
  <autoFilter ref="B16:I52"/>
  <tableColumns count="8">
    <tableColumn id="1" name="Project Name"/>
    <tableColumn id="2" name="Task Name"/>
    <tableColumn id="3" name="Task Description" dataDxfId="12"/>
    <tableColumn id="4" name="Resource Name"/>
    <tableColumn id="8" name="Predecessor 1"/>
    <tableColumn id="9" name="Predecessor 2"/>
    <tableColumn id="5" name="Planned Duration (Hours)" dataDxfId="11"/>
    <tableColumn id="10" name="Comments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8"/>
  <sheetViews>
    <sheetView showGridLines="0" showRowColHeaders="0" zoomScale="85" zoomScaleNormal="85" workbookViewId="0">
      <selection activeCell="K5" sqref="K5"/>
    </sheetView>
  </sheetViews>
  <sheetFormatPr defaultColWidth="0" defaultRowHeight="15" zeroHeight="1" x14ac:dyDescent="0.25"/>
  <cols>
    <col min="1" max="9" width="9.140625" style="39" customWidth="1"/>
    <col min="10" max="10" width="6.7109375" style="39" customWidth="1"/>
    <col min="11" max="11" width="32.85546875" style="39" customWidth="1"/>
    <col min="12" max="12" width="5.28515625" style="39" customWidth="1"/>
    <col min="13" max="13" width="28.140625" style="39" bestFit="1" customWidth="1"/>
    <col min="14" max="14" width="128.28515625" style="39" customWidth="1"/>
    <col min="15" max="15" width="6.42578125" style="39" customWidth="1"/>
    <col min="16" max="16" width="8.140625" style="39" customWidth="1"/>
    <col min="17" max="17" width="9.140625" style="39" customWidth="1"/>
    <col min="18" max="24" width="0" style="39" hidden="1" customWidth="1"/>
    <col min="25" max="16384" width="9.140625" style="39" hidden="1"/>
  </cols>
  <sheetData>
    <row r="1" spans="1:17" x14ac:dyDescent="0.25"/>
    <row r="2" spans="1:17" x14ac:dyDescent="0.25"/>
    <row r="3" spans="1:17" x14ac:dyDescent="0.25"/>
    <row r="4" spans="1:17" x14ac:dyDescent="0.25"/>
    <row r="5" spans="1:17" ht="26.25" x14ac:dyDescent="0.4">
      <c r="B5" s="53" t="s">
        <v>98</v>
      </c>
      <c r="C5" s="54"/>
      <c r="D5" s="54"/>
      <c r="E5" s="54"/>
      <c r="F5" s="54"/>
      <c r="G5" s="54"/>
      <c r="H5" s="55"/>
      <c r="I5" s="55"/>
      <c r="J5" s="55"/>
      <c r="K5" s="55"/>
      <c r="M5" s="165"/>
      <c r="N5" s="167"/>
    </row>
    <row r="6" spans="1:17" ht="23.25" x14ac:dyDescent="0.35">
      <c r="M6" s="56" t="s">
        <v>61</v>
      </c>
      <c r="N6" s="168"/>
      <c r="Q6" s="41"/>
    </row>
    <row r="7" spans="1:17" x14ac:dyDescent="0.25">
      <c r="A7" s="40"/>
      <c r="M7" s="45" t="s">
        <v>85</v>
      </c>
      <c r="N7" s="46" t="s">
        <v>86</v>
      </c>
    </row>
    <row r="8" spans="1:17" x14ac:dyDescent="0.25">
      <c r="M8" s="47" t="s">
        <v>3</v>
      </c>
      <c r="N8" s="48" t="s">
        <v>52</v>
      </c>
    </row>
    <row r="9" spans="1:17" x14ac:dyDescent="0.25">
      <c r="M9" s="47" t="s">
        <v>4</v>
      </c>
      <c r="N9" s="48" t="s">
        <v>53</v>
      </c>
    </row>
    <row r="10" spans="1:17" x14ac:dyDescent="0.25">
      <c r="M10" s="47" t="s">
        <v>1</v>
      </c>
      <c r="N10" s="48" t="s">
        <v>54</v>
      </c>
    </row>
    <row r="11" spans="1:17" x14ac:dyDescent="0.25">
      <c r="M11" s="47" t="s">
        <v>38</v>
      </c>
      <c r="N11" s="48" t="s">
        <v>76</v>
      </c>
    </row>
    <row r="12" spans="1:17" x14ac:dyDescent="0.25">
      <c r="M12" s="47" t="s">
        <v>2</v>
      </c>
      <c r="N12" s="48" t="s">
        <v>55</v>
      </c>
    </row>
    <row r="13" spans="1:17" x14ac:dyDescent="0.25">
      <c r="A13" s="40"/>
      <c r="M13" s="47" t="s">
        <v>7</v>
      </c>
      <c r="N13" s="48" t="s">
        <v>68</v>
      </c>
    </row>
    <row r="14" spans="1:17" x14ac:dyDescent="0.25">
      <c r="M14" s="47" t="s">
        <v>12</v>
      </c>
      <c r="N14" s="48" t="s">
        <v>84</v>
      </c>
    </row>
    <row r="15" spans="1:17" x14ac:dyDescent="0.25">
      <c r="M15" s="47" t="s">
        <v>6</v>
      </c>
      <c r="N15" s="48" t="s">
        <v>65</v>
      </c>
    </row>
    <row r="16" spans="1:17" x14ac:dyDescent="0.25">
      <c r="M16" s="47" t="s">
        <v>5</v>
      </c>
      <c r="N16" s="48" t="s">
        <v>64</v>
      </c>
    </row>
    <row r="17" spans="9:14" x14ac:dyDescent="0.25">
      <c r="M17" s="47" t="s">
        <v>8</v>
      </c>
      <c r="N17" s="48" t="s">
        <v>66</v>
      </c>
    </row>
    <row r="18" spans="9:14" x14ac:dyDescent="0.25">
      <c r="M18" s="47" t="s">
        <v>9</v>
      </c>
      <c r="N18" s="48" t="s">
        <v>67</v>
      </c>
    </row>
    <row r="19" spans="9:14" x14ac:dyDescent="0.25">
      <c r="M19" s="47" t="s">
        <v>33</v>
      </c>
      <c r="N19" s="48" t="s">
        <v>63</v>
      </c>
    </row>
    <row r="20" spans="9:14" x14ac:dyDescent="0.25">
      <c r="M20" s="47" t="s">
        <v>10</v>
      </c>
      <c r="N20" s="49" t="s">
        <v>69</v>
      </c>
    </row>
    <row r="21" spans="9:14" x14ac:dyDescent="0.25">
      <c r="M21" s="47" t="s">
        <v>34</v>
      </c>
      <c r="N21" s="49" t="s">
        <v>70</v>
      </c>
    </row>
    <row r="22" spans="9:14" x14ac:dyDescent="0.25">
      <c r="M22" s="47" t="s">
        <v>93</v>
      </c>
      <c r="N22" s="49" t="s">
        <v>73</v>
      </c>
    </row>
    <row r="23" spans="9:14" x14ac:dyDescent="0.25">
      <c r="M23" s="47" t="s">
        <v>15</v>
      </c>
      <c r="N23" s="49" t="s">
        <v>72</v>
      </c>
    </row>
    <row r="24" spans="9:14" x14ac:dyDescent="0.25">
      <c r="M24" s="47" t="s">
        <v>17</v>
      </c>
      <c r="N24" s="49" t="s">
        <v>71</v>
      </c>
    </row>
    <row r="25" spans="9:14" x14ac:dyDescent="0.25">
      <c r="I25" s="40" t="s">
        <v>13</v>
      </c>
      <c r="M25" s="47" t="s">
        <v>11</v>
      </c>
      <c r="N25" s="49" t="s">
        <v>74</v>
      </c>
    </row>
    <row r="26" spans="9:14" x14ac:dyDescent="0.25">
      <c r="M26" s="47" t="s">
        <v>19</v>
      </c>
      <c r="N26" s="49" t="s">
        <v>75</v>
      </c>
    </row>
    <row r="27" spans="9:14" x14ac:dyDescent="0.25">
      <c r="M27" s="47" t="s">
        <v>37</v>
      </c>
      <c r="N27" s="49" t="s">
        <v>77</v>
      </c>
    </row>
    <row r="28" spans="9:14" x14ac:dyDescent="0.25">
      <c r="M28" s="47" t="s">
        <v>48</v>
      </c>
      <c r="N28" s="48" t="s">
        <v>95</v>
      </c>
    </row>
    <row r="29" spans="9:14" x14ac:dyDescent="0.25">
      <c r="M29" s="47" t="s">
        <v>25</v>
      </c>
      <c r="N29" s="48" t="s">
        <v>96</v>
      </c>
    </row>
    <row r="30" spans="9:14" x14ac:dyDescent="0.25">
      <c r="M30" s="47" t="s">
        <v>20</v>
      </c>
      <c r="N30" s="48" t="s">
        <v>97</v>
      </c>
    </row>
    <row r="31" spans="9:14" x14ac:dyDescent="0.25">
      <c r="M31" s="47" t="s">
        <v>26</v>
      </c>
      <c r="N31" s="48" t="s">
        <v>78</v>
      </c>
    </row>
    <row r="32" spans="9:14" x14ac:dyDescent="0.25">
      <c r="M32" s="47" t="s">
        <v>21</v>
      </c>
      <c r="N32" s="48" t="s">
        <v>79</v>
      </c>
    </row>
    <row r="33" spans="13:14" x14ac:dyDescent="0.25">
      <c r="M33" s="47" t="s">
        <v>24</v>
      </c>
      <c r="N33" s="48" t="s">
        <v>80</v>
      </c>
    </row>
    <row r="34" spans="13:14" x14ac:dyDescent="0.25">
      <c r="M34" s="47" t="s">
        <v>27</v>
      </c>
      <c r="N34" s="48" t="s">
        <v>81</v>
      </c>
    </row>
    <row r="35" spans="13:14" x14ac:dyDescent="0.25">
      <c r="M35" s="47" t="s">
        <v>22</v>
      </c>
      <c r="N35" s="48" t="s">
        <v>82</v>
      </c>
    </row>
    <row r="36" spans="13:14" x14ac:dyDescent="0.25">
      <c r="M36" s="50" t="s">
        <v>62</v>
      </c>
      <c r="N36" s="51" t="s">
        <v>83</v>
      </c>
    </row>
    <row r="37" spans="13:14" x14ac:dyDescent="0.25"/>
    <row r="38" spans="13:14" x14ac:dyDescent="0.25"/>
    <row r="39" spans="13:14" x14ac:dyDescent="0.25">
      <c r="N39" s="43"/>
    </row>
    <row r="40" spans="13:14" x14ac:dyDescent="0.25">
      <c r="N40" s="43"/>
    </row>
    <row r="41" spans="13:14" x14ac:dyDescent="0.25">
      <c r="N41" s="42"/>
    </row>
    <row r="42" spans="13:14" x14ac:dyDescent="0.25">
      <c r="N42" s="42"/>
    </row>
    <row r="43" spans="13:14" x14ac:dyDescent="0.25">
      <c r="N43" s="42"/>
    </row>
    <row r="44" spans="13:14" ht="28.5" x14ac:dyDescent="0.45">
      <c r="M44" s="52"/>
      <c r="N44" s="42"/>
    </row>
    <row r="45" spans="13:14" x14ac:dyDescent="0.25">
      <c r="N45" s="42"/>
    </row>
    <row r="46" spans="13:14" x14ac:dyDescent="0.25">
      <c r="M46" s="40"/>
    </row>
    <row r="47" spans="13:14" x14ac:dyDescent="0.25">
      <c r="N47" s="44"/>
    </row>
    <row r="48" spans="13:14" x14ac:dyDescent="0.25">
      <c r="N48" s="44"/>
    </row>
    <row r="49" spans="3:14" x14ac:dyDescent="0.25">
      <c r="N49" s="44"/>
    </row>
    <row r="50" spans="3:14" x14ac:dyDescent="0.25">
      <c r="N50" s="44"/>
    </row>
    <row r="51" spans="3:14" x14ac:dyDescent="0.25">
      <c r="D51" s="44"/>
    </row>
    <row r="52" spans="3:14" x14ac:dyDescent="0.25">
      <c r="C52" s="40"/>
      <c r="D52" s="44"/>
    </row>
    <row r="53" spans="3:14" x14ac:dyDescent="0.25">
      <c r="D53" s="44"/>
    </row>
    <row r="54" spans="3:14" x14ac:dyDescent="0.25">
      <c r="D54" s="44"/>
    </row>
    <row r="55" spans="3:14" x14ac:dyDescent="0.25">
      <c r="D55" s="44"/>
    </row>
    <row r="56" spans="3:14" x14ac:dyDescent="0.25">
      <c r="D56" s="44"/>
    </row>
    <row r="57" spans="3:14" x14ac:dyDescent="0.25">
      <c r="D57" s="44"/>
    </row>
    <row r="58" spans="3:14" x14ac:dyDescent="0.25">
      <c r="N58" s="44"/>
    </row>
    <row r="59" spans="3:14" x14ac:dyDescent="0.25">
      <c r="N59" s="44"/>
    </row>
    <row r="60" spans="3:14" x14ac:dyDescent="0.25"/>
    <row r="61" spans="3:14" x14ac:dyDescent="0.25"/>
    <row r="62" spans="3:14" x14ac:dyDescent="0.25"/>
    <row r="63" spans="3:14" x14ac:dyDescent="0.25"/>
    <row r="64" spans="3:14" x14ac:dyDescent="0.25"/>
    <row r="65" hidden="1" x14ac:dyDescent="0.25"/>
    <row r="66" hidden="1" x14ac:dyDescent="0.25"/>
    <row r="67" hidden="1" x14ac:dyDescent="0.25"/>
    <row r="68" hidden="1" x14ac:dyDescent="0.25"/>
  </sheetData>
  <mergeCells count="1">
    <mergeCell ref="N5:N6"/>
  </mergeCells>
  <pageMargins left="0.7" right="0.7" top="0.75" bottom="0.75" header="0.3" footer="0.3"/>
  <pageSetup scale="39" orientation="landscape" r:id="rId1"/>
  <headerFooter>
    <oddFooter>&amp;Lindzara Project Planner (Basic)&amp;Cwww.indzara.com&amp;RTemplate from indzara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pageSetUpPr fitToPage="1"/>
  </sheetPr>
  <dimension ref="A1:XFB39"/>
  <sheetViews>
    <sheetView showGridLines="0" showRowColHeaders="0" zoomScaleNormal="100" workbookViewId="0">
      <selection activeCell="D21" sqref="D21"/>
    </sheetView>
  </sheetViews>
  <sheetFormatPr defaultColWidth="0" defaultRowHeight="15" zeroHeight="1" x14ac:dyDescent="0.25"/>
  <cols>
    <col min="1" max="1" width="2.42578125" customWidth="1"/>
    <col min="2" max="2" width="2.5703125" customWidth="1"/>
    <col min="3" max="3" width="21.140625" customWidth="1"/>
    <col min="4" max="4" width="55.7109375" customWidth="1"/>
    <col min="5" max="5" width="11.85546875" customWidth="1"/>
    <col min="6" max="7" width="11" customWidth="1"/>
    <col min="8" max="8" width="2.28515625" customWidth="1"/>
    <col min="9" max="9" width="1.85546875" customWidth="1"/>
    <col min="10" max="10" width="1.7109375" customWidth="1"/>
    <col min="11" max="11" width="23.7109375" customWidth="1"/>
    <col min="12" max="12" width="24.7109375" bestFit="1" customWidth="1"/>
    <col min="13" max="13" width="3.5703125" customWidth="1"/>
    <col min="14" max="14" width="3.7109375" customWidth="1"/>
    <col min="15" max="15" width="3.140625" customWidth="1"/>
    <col min="16" max="16" width="12.28515625" customWidth="1"/>
    <col min="17" max="17" width="17.42578125" customWidth="1"/>
    <col min="18" max="18" width="12.140625" customWidth="1"/>
    <col min="19" max="16382" width="9.140625" hidden="1"/>
    <col min="16383" max="16383" width="4" customWidth="1"/>
    <col min="16384" max="16384" width="3.140625" customWidth="1"/>
  </cols>
  <sheetData>
    <row r="1" spans="1:18" x14ac:dyDescent="0.25">
      <c r="A1" s="15"/>
      <c r="B1" s="15"/>
      <c r="C1" s="19"/>
      <c r="D1" s="16"/>
      <c r="E1" s="16"/>
      <c r="F1" s="15"/>
      <c r="G1" s="16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x14ac:dyDescent="0.25">
      <c r="A2" s="15"/>
      <c r="B2" s="15"/>
      <c r="C2" s="19"/>
      <c r="D2" s="16"/>
      <c r="E2" s="16"/>
      <c r="F2" s="15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8" x14ac:dyDescent="0.25">
      <c r="A3" s="15"/>
      <c r="B3" s="15"/>
      <c r="C3" s="19"/>
      <c r="D3" s="16"/>
      <c r="E3" s="16"/>
      <c r="F3" s="15"/>
      <c r="G3" s="16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18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1:18" x14ac:dyDescent="0.25">
      <c r="A5" s="9"/>
      <c r="B5" s="9"/>
      <c r="C5" s="13"/>
      <c r="D5" s="13"/>
      <c r="E5" s="13"/>
      <c r="F5" s="13"/>
      <c r="G5" s="13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1:18" x14ac:dyDescent="0.25">
      <c r="C6" s="10" t="s">
        <v>51</v>
      </c>
      <c r="K6" s="10" t="s">
        <v>30</v>
      </c>
      <c r="P6" t="s">
        <v>29</v>
      </c>
    </row>
    <row r="7" spans="1:18" x14ac:dyDescent="0.25">
      <c r="C7" s="22" t="s">
        <v>3</v>
      </c>
      <c r="D7" s="23" t="s">
        <v>4</v>
      </c>
      <c r="E7" s="23" t="s">
        <v>1</v>
      </c>
      <c r="F7" s="24" t="s">
        <v>38</v>
      </c>
      <c r="G7" s="25" t="s">
        <v>2</v>
      </c>
      <c r="H7" s="2"/>
      <c r="K7" s="6" t="s">
        <v>7</v>
      </c>
      <c r="L7" s="6" t="s">
        <v>12</v>
      </c>
      <c r="N7" s="4"/>
      <c r="P7" s="8">
        <v>42331</v>
      </c>
    </row>
    <row r="8" spans="1:18" x14ac:dyDescent="0.25">
      <c r="C8" s="2" t="s">
        <v>140</v>
      </c>
      <c r="D8" s="2"/>
      <c r="E8" s="7">
        <v>42331</v>
      </c>
      <c r="F8" s="7">
        <v>42352</v>
      </c>
      <c r="G8" s="2">
        <v>1</v>
      </c>
      <c r="H8" s="2"/>
      <c r="K8" s="6" t="s">
        <v>100</v>
      </c>
      <c r="L8" s="6">
        <v>8</v>
      </c>
    </row>
    <row r="9" spans="1:18" x14ac:dyDescent="0.25">
      <c r="C9" s="2"/>
      <c r="D9" s="2"/>
      <c r="E9" s="7"/>
      <c r="F9" s="7"/>
      <c r="G9" s="2"/>
      <c r="H9" s="2"/>
      <c r="K9" s="6" t="s">
        <v>99</v>
      </c>
      <c r="L9" s="6">
        <v>8</v>
      </c>
      <c r="P9" s="12" t="s">
        <v>32</v>
      </c>
    </row>
    <row r="10" spans="1:18" x14ac:dyDescent="0.25">
      <c r="C10" s="2"/>
      <c r="D10" s="2"/>
      <c r="E10" s="7"/>
      <c r="F10" s="7"/>
      <c r="G10" s="2"/>
      <c r="H10" s="2"/>
      <c r="K10" s="6" t="s">
        <v>125</v>
      </c>
      <c r="L10" s="6">
        <v>8</v>
      </c>
    </row>
    <row r="11" spans="1:18" x14ac:dyDescent="0.25">
      <c r="C11" s="2"/>
      <c r="D11" s="2"/>
      <c r="E11" s="7"/>
      <c r="F11" s="7"/>
      <c r="G11" s="2"/>
      <c r="H11" s="2"/>
      <c r="K11" s="6" t="s">
        <v>104</v>
      </c>
      <c r="L11" s="6">
        <v>8</v>
      </c>
    </row>
    <row r="12" spans="1:18" x14ac:dyDescent="0.25">
      <c r="C12" s="2"/>
      <c r="D12" s="2"/>
      <c r="E12" s="7"/>
      <c r="F12" s="7"/>
      <c r="G12" s="2"/>
      <c r="K12" s="6" t="s">
        <v>126</v>
      </c>
      <c r="L12" s="6">
        <v>8</v>
      </c>
    </row>
    <row r="13" spans="1:18" x14ac:dyDescent="0.25">
      <c r="C13" s="2"/>
      <c r="D13" s="2"/>
      <c r="E13" s="7"/>
      <c r="F13" s="2"/>
      <c r="G13" s="2"/>
      <c r="K13" s="6" t="s">
        <v>101</v>
      </c>
      <c r="L13" s="6">
        <v>6</v>
      </c>
      <c r="P13" t="s">
        <v>31</v>
      </c>
    </row>
    <row r="14" spans="1:18" x14ac:dyDescent="0.25">
      <c r="C14" s="2"/>
      <c r="D14" s="2"/>
      <c r="E14" s="7"/>
      <c r="F14" s="2"/>
      <c r="G14" s="2"/>
      <c r="K14" s="6"/>
      <c r="L14" s="6"/>
      <c r="P14" s="170" t="s">
        <v>139</v>
      </c>
      <c r="Q14" s="170"/>
    </row>
    <row r="15" spans="1:18" x14ac:dyDescent="0.25">
      <c r="C15" s="2"/>
      <c r="D15" s="2"/>
      <c r="E15" s="2"/>
      <c r="F15" s="2"/>
      <c r="G15" s="2"/>
      <c r="K15" s="6"/>
      <c r="L15" s="6"/>
    </row>
    <row r="16" spans="1:18" x14ac:dyDescent="0.25">
      <c r="C16" s="2"/>
      <c r="D16" s="2"/>
      <c r="E16" s="2"/>
      <c r="F16" s="2"/>
      <c r="G16" s="2"/>
      <c r="K16" s="2"/>
      <c r="L16" s="2"/>
    </row>
    <row r="17" spans="3:16" x14ac:dyDescent="0.25">
      <c r="C17" s="2"/>
      <c r="D17" s="2"/>
      <c r="E17" s="2"/>
      <c r="F17" s="2"/>
      <c r="G17" s="2"/>
      <c r="K17" s="2"/>
      <c r="L17" s="2"/>
      <c r="P17" t="s">
        <v>90</v>
      </c>
    </row>
    <row r="18" spans="3:16" x14ac:dyDescent="0.25">
      <c r="C18" s="2"/>
      <c r="D18" s="2"/>
      <c r="E18" s="2"/>
      <c r="F18" s="2"/>
      <c r="G18" s="2"/>
      <c r="K18" s="2"/>
      <c r="L18" s="2"/>
      <c r="P18" s="26"/>
    </row>
    <row r="19" spans="3:16" x14ac:dyDescent="0.25">
      <c r="C19" s="2"/>
      <c r="D19" s="2"/>
      <c r="E19" s="2"/>
      <c r="F19" s="2"/>
      <c r="G19" s="2"/>
      <c r="K19" s="2"/>
      <c r="L19" s="2"/>
      <c r="P19" s="26"/>
    </row>
    <row r="20" spans="3:16" x14ac:dyDescent="0.25">
      <c r="C20" s="2"/>
      <c r="D20" s="2"/>
      <c r="E20" s="2"/>
      <c r="F20" s="2"/>
      <c r="G20" s="2"/>
      <c r="K20" s="2"/>
      <c r="L20" s="2"/>
      <c r="P20" s="26"/>
    </row>
    <row r="21" spans="3:16" x14ac:dyDescent="0.25">
      <c r="C21" s="2"/>
      <c r="D21" s="2"/>
      <c r="E21" s="2"/>
      <c r="F21" s="2"/>
      <c r="G21" s="2"/>
      <c r="K21" s="2"/>
      <c r="L21" s="2"/>
      <c r="P21" s="26"/>
    </row>
    <row r="22" spans="3:16" ht="15.75" thickBot="1" x14ac:dyDescent="0.3">
      <c r="C22" s="2"/>
      <c r="D22" s="2"/>
      <c r="E22" s="2"/>
      <c r="F22" s="2"/>
      <c r="G22" s="2"/>
      <c r="K22" s="3"/>
      <c r="L22" s="3"/>
      <c r="P22" s="26"/>
    </row>
    <row r="23" spans="3:16" x14ac:dyDescent="0.25">
      <c r="C23" s="2"/>
      <c r="D23" s="2"/>
      <c r="E23" s="2"/>
      <c r="F23" s="2"/>
      <c r="G23" s="2"/>
      <c r="K23" s="169" t="s">
        <v>14</v>
      </c>
      <c r="L23" s="169"/>
      <c r="P23" s="26"/>
    </row>
    <row r="24" spans="3:16" x14ac:dyDescent="0.25">
      <c r="C24" s="2"/>
      <c r="D24" s="2"/>
      <c r="E24" s="2"/>
      <c r="F24" s="2"/>
      <c r="G24" s="2"/>
      <c r="P24" s="26"/>
    </row>
    <row r="25" spans="3:16" x14ac:dyDescent="0.25">
      <c r="C25" s="2"/>
      <c r="D25" s="2"/>
      <c r="E25" s="2"/>
      <c r="F25" s="2"/>
      <c r="G25" s="2"/>
      <c r="K25" s="4" t="s">
        <v>16</v>
      </c>
      <c r="L25" s="28"/>
      <c r="P25" s="26"/>
    </row>
    <row r="26" spans="3:16" x14ac:dyDescent="0.25">
      <c r="C26" s="2"/>
      <c r="D26" s="2"/>
      <c r="E26" s="2"/>
      <c r="F26" s="2"/>
      <c r="G26" s="2"/>
      <c r="K26" s="57" t="str">
        <f>IF(ISNA(MATCH(TRUE,IF(LEN(K27:K34)&gt;0,TRUE,FALSE),0)),"No errors in data entry", "Please correct  following errors for accurate planning")</f>
        <v>Please correct  following errors for accurate planning</v>
      </c>
      <c r="L26" s="58"/>
      <c r="P26" s="26"/>
    </row>
    <row r="27" spans="3:16" x14ac:dyDescent="0.25">
      <c r="C27" s="2"/>
      <c r="D27" s="2"/>
      <c r="E27" s="2"/>
      <c r="F27" s="2"/>
      <c r="G27" s="2"/>
      <c r="K27" s="59" t="str">
        <f>IFERROR(IF(COUNTA(Tbl_Project_List[Project Name])=ROUND(SUMPRODUCT(1/COUNTIF(Tbl_Project_List[Project Name],Tbl_Project_List[Project Name])),0),"","Duplicate project names"),"")</f>
        <v/>
      </c>
      <c r="L27" s="60"/>
      <c r="P27" s="26"/>
    </row>
    <row r="28" spans="3:16" x14ac:dyDescent="0.25">
      <c r="C28" s="2"/>
      <c r="D28" s="2"/>
      <c r="E28" s="2"/>
      <c r="F28" s="2"/>
      <c r="G28" s="2"/>
      <c r="K28" s="59" t="str">
        <f>IF(COUNT(Tbl_Project_List[Priority])&lt;(COUNTA(Tbl_Project_List[Project Name])),"Project is missing priority information","")</f>
        <v/>
      </c>
      <c r="L28" s="60"/>
    </row>
    <row r="29" spans="3:16" x14ac:dyDescent="0.25">
      <c r="C29" s="2"/>
      <c r="D29" s="2"/>
      <c r="E29" s="2"/>
      <c r="F29" s="2"/>
      <c r="G29" s="2"/>
      <c r="K29" s="59" t="str">
        <f>IFERROR(IF(COUNT(Tbl_Project_List[Priority])=ROUND(SUMPRODUCT(1/COUNTIF(Tbl_Project_List[Priority],Tbl_Project_List[Priority])),0),"","Duplicate project priority"),"")</f>
        <v/>
      </c>
      <c r="L29" s="60"/>
    </row>
    <row r="30" spans="3:16" x14ac:dyDescent="0.25">
      <c r="C30" s="2"/>
      <c r="D30" s="2"/>
      <c r="E30" s="2"/>
      <c r="F30" s="2"/>
      <c r="G30" s="2"/>
      <c r="K30" s="59" t="str">
        <f>IFERROR(IF(COUNTA(Tbl_Project_List[Project Name])&gt;25,"Please enter only up to 25 projects",""),"")</f>
        <v/>
      </c>
      <c r="L30" s="60"/>
    </row>
    <row r="31" spans="3:16" x14ac:dyDescent="0.25">
      <c r="C31" s="2"/>
      <c r="D31" s="2"/>
      <c r="E31" s="2"/>
      <c r="F31" s="2"/>
      <c r="G31" s="2"/>
      <c r="K31" s="61" t="str">
        <f>IFERROR(IF(LEN(StartDate)&gt;0,"","Enter Planning Period Start date"),"")</f>
        <v/>
      </c>
      <c r="L31" s="62"/>
    </row>
    <row r="32" spans="3:16" ht="15.75" thickBot="1" x14ac:dyDescent="0.3">
      <c r="K32" s="63" t="str">
        <f>IFERROR(IF(COUNTA(Tbl_Resource_List[Resource Name])=ROUND(SUMPRODUCT(1/COUNTIF(Tbl_Resource_List[Resource Name],Tbl_Resource_List[Resource Name])),0),"","Duplicate resource names"),"")</f>
        <v/>
      </c>
      <c r="L32" s="64"/>
    </row>
    <row r="33" spans="3:12" x14ac:dyDescent="0.25">
      <c r="C33" s="169" t="s">
        <v>28</v>
      </c>
      <c r="D33" s="169"/>
      <c r="E33" s="169"/>
      <c r="F33" s="169"/>
      <c r="G33" s="169"/>
      <c r="K33" s="65" t="str">
        <f>IFERROR(IF(COUNTA(Tbl_Resource_List[Resource Name])&gt;15,"Please enter only up to 15 resource names",""),"")</f>
        <v/>
      </c>
      <c r="L33" s="64"/>
    </row>
    <row r="34" spans="3:12" x14ac:dyDescent="0.25">
      <c r="K34" s="66" t="str">
        <f t="array" ref="K34">IFERROR(IF(MAX(IF(Tbl_Project_List[Start Date]&gt;0, WEEKDAY(Tbl_Project_List[Start Date],2),1))&gt;5,"Start Date should be a weekday",""),"")</f>
        <v/>
      </c>
      <c r="L34" s="67"/>
    </row>
    <row r="35" spans="3:12" x14ac:dyDescent="0.25"/>
    <row r="36" spans="3:12" hidden="1" x14ac:dyDescent="0.25"/>
    <row r="37" spans="3:12" hidden="1" x14ac:dyDescent="0.25"/>
    <row r="38" spans="3:12" hidden="1" x14ac:dyDescent="0.25"/>
    <row r="39" spans="3:12" hidden="1" x14ac:dyDescent="0.25"/>
  </sheetData>
  <mergeCells count="3">
    <mergeCell ref="K23:L23"/>
    <mergeCell ref="C33:G33"/>
    <mergeCell ref="P14:Q14"/>
  </mergeCells>
  <conditionalFormatting sqref="K26">
    <cfRule type="containsText" dxfId="10" priority="1" operator="containsText" text="No errors in data entry">
      <formula>NOT(ISERROR(SEARCH("No errors in data entry",K26)))</formula>
    </cfRule>
  </conditionalFormatting>
  <dataValidations count="5">
    <dataValidation type="list" allowBlank="1" showInputMessage="1" showErrorMessage="1" sqref="N8">
      <formula1>"Hours, Days"</formula1>
    </dataValidation>
    <dataValidation type="whole" showInputMessage="1" showErrorMessage="1" errorTitle="Please enter priority" error="between 1 and 25" promptTitle="Please enter priority" prompt="between 1 and 25" sqref="G8">
      <formula1>1</formula1>
      <formula2>25</formula2>
    </dataValidation>
    <dataValidation type="textLength" showInputMessage="1" showErrorMessage="1" errorTitle="Please enter a project name" error="between 1 and 25 characters in length" promptTitle="Please enter a project name" prompt="between 1 and 25 characters in length" sqref="C8">
      <formula1>1</formula1>
      <formula2>25</formula2>
    </dataValidation>
    <dataValidation type="custom" allowBlank="1" showInputMessage="1" showErrorMessage="1" errorTitle="Please enter a weekday" error="Please enter a weekday" promptTitle="Please enter a weekday" prompt="Please enter a weekday" sqref="E8">
      <formula1>WEEKDAY(E8,2)&lt;6</formula1>
    </dataValidation>
    <dataValidation type="whole" operator="greaterThan" showInputMessage="1" showErrorMessage="1" errorTitle="Please enter number of hours" error="Please enter number of hours available per day" promptTitle="Please enter number of hours" prompt="Please enter number of hours available per day" sqref="L8:L13">
      <formula1>0</formula1>
    </dataValidation>
  </dataValidations>
  <pageMargins left="0.7" right="0.7" top="0.75" bottom="0.75" header="0.3" footer="0.3"/>
  <pageSetup scale="55" orientation="landscape" r:id="rId1"/>
  <headerFooter>
    <oddFooter>&amp;Lindzara Project Planner (Basic)&amp;Cwww.indzara.com&amp;RTemplate from indzara</oddFooter>
  </headerFooter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9900"/>
    <pageSetUpPr fitToPage="1"/>
  </sheetPr>
  <dimension ref="A1:R228"/>
  <sheetViews>
    <sheetView showGridLines="0" showRowColHeaders="0" tabSelected="1" topLeftCell="A17" zoomScale="80" zoomScaleNormal="80" workbookViewId="0">
      <selection activeCell="F32" sqref="F32"/>
    </sheetView>
  </sheetViews>
  <sheetFormatPr defaultColWidth="0" defaultRowHeight="15" zeroHeight="1" x14ac:dyDescent="0.25"/>
  <cols>
    <col min="1" max="1" width="2.7109375" customWidth="1"/>
    <col min="2" max="2" width="21.140625" customWidth="1"/>
    <col min="3" max="3" width="26.140625" customWidth="1"/>
    <col min="4" max="4" width="54.140625" customWidth="1"/>
    <col min="5" max="5" width="23.7109375" customWidth="1"/>
    <col min="6" max="6" width="20.140625" customWidth="1"/>
    <col min="7" max="7" width="16.85546875" customWidth="1"/>
    <col min="8" max="8" width="17" customWidth="1"/>
    <col min="9" max="9" width="35.7109375" customWidth="1"/>
    <col min="10" max="10" width="3.28515625" customWidth="1"/>
    <col min="11" max="12" width="2.42578125" customWidth="1"/>
    <col min="13" max="13" width="5.42578125" customWidth="1"/>
    <col min="14" max="18" width="0" hidden="1" customWidth="1"/>
    <col min="19" max="16384" width="9.140625" hidden="1"/>
  </cols>
  <sheetData>
    <row r="1" spans="1:18" s="9" customFormat="1" x14ac:dyDescent="0.25">
      <c r="A1" s="15"/>
      <c r="B1" s="15"/>
      <c r="C1" s="16"/>
      <c r="D1" s="17"/>
      <c r="E1" s="16"/>
      <c r="F1" s="15"/>
      <c r="G1" s="16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11"/>
      <c r="O2" s="11"/>
      <c r="P2" s="11"/>
      <c r="Q2" s="11"/>
      <c r="R2" s="11"/>
    </row>
    <row r="3" spans="1:18" x14ac:dyDescent="0.25">
      <c r="A3" s="9"/>
      <c r="B3" s="9"/>
      <c r="C3" s="13"/>
      <c r="D3" s="13"/>
      <c r="E3" s="13"/>
      <c r="F3" s="13"/>
      <c r="G3" s="13"/>
      <c r="H3" s="9"/>
      <c r="I3" s="9"/>
      <c r="J3" s="9"/>
      <c r="K3" s="9"/>
      <c r="L3" s="9"/>
      <c r="M3" s="9"/>
      <c r="N3" s="11"/>
      <c r="O3" s="11"/>
      <c r="P3" s="11"/>
      <c r="Q3" s="11"/>
      <c r="R3" s="11"/>
    </row>
    <row r="4" spans="1:18" x14ac:dyDescent="0.25">
      <c r="A4" s="9"/>
      <c r="B4" s="9"/>
      <c r="C4" s="13"/>
      <c r="D4" s="13"/>
      <c r="E4" s="13"/>
      <c r="F4" s="13"/>
      <c r="G4" s="13"/>
      <c r="H4" s="9"/>
      <c r="I4" s="9"/>
      <c r="J4" s="9"/>
      <c r="K4" s="9"/>
      <c r="L4" s="9"/>
      <c r="M4" s="9"/>
      <c r="N4" s="11"/>
      <c r="O4" s="11"/>
      <c r="P4" s="11"/>
      <c r="Q4" s="11"/>
      <c r="R4" s="11"/>
    </row>
    <row r="5" spans="1:18" x14ac:dyDescent="0.25">
      <c r="A5" s="9"/>
      <c r="B5" s="9"/>
      <c r="C5" s="13"/>
      <c r="D5" s="13"/>
      <c r="E5" s="13"/>
      <c r="F5" s="13"/>
      <c r="G5" s="13"/>
      <c r="H5" s="9"/>
      <c r="I5" s="9"/>
      <c r="J5" s="9"/>
      <c r="K5" s="9"/>
      <c r="L5" s="9"/>
      <c r="M5" s="9"/>
      <c r="N5" s="11"/>
      <c r="O5" s="11"/>
      <c r="P5" s="11"/>
      <c r="Q5" s="11"/>
      <c r="R5" s="11"/>
    </row>
    <row r="6" spans="1:18" x14ac:dyDescent="0.25">
      <c r="A6" s="9"/>
      <c r="B6" s="9"/>
      <c r="C6" s="13"/>
      <c r="D6" s="13"/>
      <c r="E6" s="13"/>
      <c r="F6" s="13"/>
      <c r="G6" s="13"/>
      <c r="H6" s="9"/>
      <c r="I6" s="9"/>
      <c r="J6" s="9"/>
      <c r="K6" s="9"/>
      <c r="L6" s="9"/>
      <c r="M6" s="9"/>
      <c r="N6" s="11"/>
      <c r="O6" s="11"/>
      <c r="P6" s="11"/>
      <c r="Q6" s="11"/>
      <c r="R6" s="11"/>
    </row>
    <row r="7" spans="1:18" x14ac:dyDescent="0.25">
      <c r="A7" s="9"/>
      <c r="B7" s="9"/>
      <c r="C7" s="13"/>
      <c r="D7" s="13"/>
      <c r="E7" s="13"/>
      <c r="F7" s="13"/>
      <c r="G7" s="13"/>
      <c r="H7" s="9"/>
      <c r="I7" s="9"/>
      <c r="J7" s="9"/>
      <c r="K7" s="9"/>
      <c r="L7" s="9"/>
      <c r="M7" s="9"/>
      <c r="N7" s="11"/>
      <c r="O7" s="11"/>
      <c r="P7" s="11"/>
      <c r="Q7" s="11"/>
      <c r="R7" s="11"/>
    </row>
    <row r="8" spans="1:18" x14ac:dyDescent="0.25">
      <c r="A8" s="9"/>
      <c r="B8" s="9"/>
      <c r="C8" s="13"/>
      <c r="D8" s="13"/>
      <c r="E8" s="13"/>
      <c r="F8" s="13"/>
      <c r="G8" s="13"/>
      <c r="H8" s="9"/>
      <c r="I8" s="27" t="s">
        <v>16</v>
      </c>
      <c r="J8" s="6"/>
      <c r="K8" s="9"/>
      <c r="L8" s="9"/>
      <c r="M8" s="9"/>
      <c r="N8" s="11"/>
      <c r="O8" s="11"/>
      <c r="P8" s="11"/>
      <c r="Q8" s="11"/>
      <c r="R8" s="11"/>
    </row>
    <row r="9" spans="1:18" ht="21" x14ac:dyDescent="0.25">
      <c r="B9" s="31" t="s">
        <v>49</v>
      </c>
      <c r="C9" s="20"/>
      <c r="F9" s="18"/>
      <c r="G9" s="18"/>
      <c r="H9" s="18"/>
      <c r="I9" s="32" t="str">
        <f>IF(ISNA(MATCH(TRUE,IF(LEN(I10:I14)&gt;0,TRUE,FALSE),0)),"No errors in data entry", "Please correct following errors")</f>
        <v>Please correct following errors</v>
      </c>
      <c r="J9" s="2"/>
    </row>
    <row r="10" spans="1:18" ht="15" customHeight="1" x14ac:dyDescent="0.25">
      <c r="C10" s="29"/>
      <c r="D10" s="2"/>
      <c r="F10" s="2"/>
      <c r="G10" s="14"/>
      <c r="H10" s="14"/>
      <c r="I10" s="33" t="str">
        <f t="array" ref="I10">IF(MIN(IFERROR(MATCH(Tbl_Task_List[Project Name],Tbl_Project_List[Project Name],0),0))=0,"Tasks entered for a Project not in list","")</f>
        <v>Tasks entered for a Project not in list</v>
      </c>
      <c r="J10" s="2"/>
    </row>
    <row r="11" spans="1:18" ht="15" customHeight="1" x14ac:dyDescent="0.25">
      <c r="B11" s="29"/>
      <c r="C11" s="29"/>
      <c r="D11" s="36" t="s">
        <v>44</v>
      </c>
      <c r="E11" s="2"/>
      <c r="F11" s="2"/>
      <c r="G11" s="2"/>
      <c r="H11" s="2"/>
      <c r="I11" s="34" t="str">
        <f t="array" ref="I11">IF(MIN(IFERROR(MATCH(Tbl_Project_List[Project Name],Tbl_Task_List[Project Name],0),0))=0,"No Tasks entered for a Project","")</f>
        <v/>
      </c>
      <c r="J11" s="2"/>
    </row>
    <row r="12" spans="1:18" ht="15" customHeight="1" x14ac:dyDescent="0.25">
      <c r="B12" s="29"/>
      <c r="C12" s="29"/>
      <c r="D12" s="68" t="str">
        <f>IF(SUM(Summary_Report!K27:K51)&gt;0,CONCATENATE(LookUp!E2, " will not complete as it will have ",LookUp!F2," hours of work pending."),IF(COUNTIF(Summary_Report!J27:J51,"No")&gt;0,CONCATENATE(LookUp!E3," will not complete on time as it is expected to complete ",LookUp!F3," days after the due date."),""))</f>
        <v/>
      </c>
      <c r="E12" s="69"/>
      <c r="F12" s="69"/>
      <c r="G12" s="58"/>
      <c r="H12" s="2"/>
      <c r="I12" s="34" t="str">
        <f ca="1">IFERROR(IF(COUNTA(Predecessor_lov)=ROUND(SUMPRODUCT(1/COUNTIF(Predecessor_lov,Predecessor_lov)),0),"","Duplicate project task names"),"")</f>
        <v/>
      </c>
      <c r="J12" s="2"/>
    </row>
    <row r="13" spans="1:18" ht="15" customHeight="1" x14ac:dyDescent="0.25">
      <c r="B13" s="29"/>
      <c r="C13" s="29"/>
      <c r="D13" s="65" t="str">
        <f>IFERROR(IF(IF(ISERROR(LookUp!G2),TRUE,IF(LookUp!G2="",TRUE,FALSE)),IF(IF(ISERROR(LookUp!G3),TRUE,IF(LookUp!G3="",TRUE,FALSE)),"",CONCATENATE(LookUp!H3," in ",LookUp!E3," is delayed at start by ",LookUp!G3," days.")),CONCATENATE(LookUp!H2," in ",LookUp!E2," is delayed at start by ",LookUp!G2, " days.")),"")</f>
        <v/>
      </c>
      <c r="E13" s="70"/>
      <c r="F13" s="70"/>
      <c r="G13" s="64"/>
      <c r="H13" s="2"/>
      <c r="I13" s="34" t="str">
        <f>IFERROR(IF(COUNTA(Tbl_Task_List[Project Name])&gt;150,"Please enter only up to 150 tasks",""),"")</f>
        <v/>
      </c>
      <c r="J13" s="2"/>
    </row>
    <row r="14" spans="1:18" ht="15" customHeight="1" x14ac:dyDescent="0.25">
      <c r="B14" s="29"/>
      <c r="C14" s="29"/>
      <c r="D14" s="71" t="str">
        <f ca="1">IFERROR(IF(OR(ISERROR(LookUp!G2),IF(LookUp!G2="",TRUE,FALSE),IF(LookUp!L2="",TRUE,FALSE)), IF(OR(ISERROR(LookUp!G3),IF(LookUp!G3="",TRUE,FALSE),IF(LookUp!L3="",TRUE,FALSE)),"",CONCATENATE("Suggestion: Try assigning ",LookUp!L3," to ",LookUp!H3," in ",LookUp!E3,".")), CONCATENATE("Suggestion: Try assigning ", LookUp!L2," to ",LookUp!H2," in ",LookUp!E2,".")),"")</f>
        <v/>
      </c>
      <c r="E14" s="72"/>
      <c r="F14" s="72"/>
      <c r="G14" s="67"/>
      <c r="H14" s="2"/>
      <c r="I14" s="35" t="str">
        <f t="array" ref="I14">IF(MIN(IFERROR(MATCH(Tbl_Task_List[Resource Name],Tbl_Resource_List[Resource Name],0),0))=0,"Tasks assigned to resources not in list","")</f>
        <v>Tasks assigned to resources not in list</v>
      </c>
      <c r="J14" s="6"/>
    </row>
    <row r="15" spans="1:18" x14ac:dyDescent="0.25"/>
    <row r="16" spans="1:18" ht="28.5" customHeight="1" x14ac:dyDescent="0.25">
      <c r="B16" s="30" t="s">
        <v>3</v>
      </c>
      <c r="C16" s="30" t="s">
        <v>6</v>
      </c>
      <c r="D16" s="30" t="s">
        <v>5</v>
      </c>
      <c r="E16" s="30" t="s">
        <v>7</v>
      </c>
      <c r="F16" s="30" t="s">
        <v>8</v>
      </c>
      <c r="G16" s="30" t="s">
        <v>9</v>
      </c>
      <c r="H16" s="30" t="s">
        <v>33</v>
      </c>
      <c r="I16" s="30" t="s">
        <v>10</v>
      </c>
      <c r="J16" s="2"/>
    </row>
    <row r="17" spans="2:12" x14ac:dyDescent="0.25">
      <c r="B17" s="2" t="s">
        <v>140</v>
      </c>
      <c r="C17" s="2" t="s">
        <v>102</v>
      </c>
      <c r="D17" s="2"/>
      <c r="E17" s="2" t="s">
        <v>100</v>
      </c>
      <c r="F17" s="2"/>
      <c r="G17" s="2"/>
      <c r="H17" s="37">
        <v>2</v>
      </c>
      <c r="I17" s="2"/>
      <c r="J17" s="2"/>
    </row>
    <row r="18" spans="2:12" x14ac:dyDescent="0.25">
      <c r="B18" s="2" t="s">
        <v>140</v>
      </c>
      <c r="C18" s="2" t="s">
        <v>103</v>
      </c>
      <c r="D18" s="2"/>
      <c r="E18" s="2" t="s">
        <v>104</v>
      </c>
      <c r="F18" s="2"/>
      <c r="G18" s="2"/>
      <c r="H18" s="37">
        <v>5</v>
      </c>
      <c r="I18" s="2"/>
      <c r="J18" s="2"/>
    </row>
    <row r="19" spans="2:12" x14ac:dyDescent="0.25">
      <c r="B19" s="2" t="s">
        <v>140</v>
      </c>
      <c r="C19" s="2" t="s">
        <v>105</v>
      </c>
      <c r="D19" s="2"/>
      <c r="E19" s="2" t="s">
        <v>100</v>
      </c>
      <c r="F19" s="2"/>
      <c r="G19" s="2"/>
      <c r="H19" s="37">
        <v>2</v>
      </c>
      <c r="I19" s="2"/>
      <c r="J19" s="2"/>
    </row>
    <row r="20" spans="2:12" x14ac:dyDescent="0.25">
      <c r="B20" s="2" t="s">
        <v>140</v>
      </c>
      <c r="C20" s="2" t="s">
        <v>106</v>
      </c>
      <c r="D20" s="2"/>
      <c r="E20" s="2" t="s">
        <v>100</v>
      </c>
      <c r="F20" s="2"/>
      <c r="G20" s="2"/>
      <c r="H20" s="37">
        <v>2</v>
      </c>
      <c r="I20" s="2"/>
      <c r="J20" s="2"/>
    </row>
    <row r="21" spans="2:12" x14ac:dyDescent="0.25">
      <c r="B21" s="2" t="s">
        <v>140</v>
      </c>
      <c r="C21" s="2" t="s">
        <v>107</v>
      </c>
      <c r="D21" s="2"/>
      <c r="E21" s="2" t="s">
        <v>100</v>
      </c>
      <c r="F21" s="2"/>
      <c r="G21" s="2"/>
      <c r="H21" s="37">
        <v>2</v>
      </c>
      <c r="I21" s="2"/>
      <c r="J21" s="2"/>
      <c r="L21" s="2"/>
    </row>
    <row r="22" spans="2:12" x14ac:dyDescent="0.25">
      <c r="B22" s="2" t="s">
        <v>140</v>
      </c>
      <c r="C22" s="2" t="s">
        <v>108</v>
      </c>
      <c r="D22" s="2"/>
      <c r="E22" s="2" t="s">
        <v>100</v>
      </c>
      <c r="F22" s="2"/>
      <c r="G22" s="2"/>
      <c r="H22" s="37">
        <v>2</v>
      </c>
      <c r="I22" s="2"/>
      <c r="J22" s="2"/>
    </row>
    <row r="23" spans="2:12" x14ac:dyDescent="0.25">
      <c r="B23" s="2" t="s">
        <v>140</v>
      </c>
      <c r="C23" s="2" t="s">
        <v>113</v>
      </c>
      <c r="D23" s="2"/>
      <c r="E23" s="2" t="s">
        <v>99</v>
      </c>
      <c r="F23" s="2"/>
      <c r="G23" s="2"/>
      <c r="H23" s="37">
        <v>4</v>
      </c>
      <c r="I23" s="2"/>
      <c r="J23" s="2"/>
    </row>
    <row r="24" spans="2:12" x14ac:dyDescent="0.25">
      <c r="B24" s="2" t="s">
        <v>140</v>
      </c>
      <c r="C24" s="2" t="s">
        <v>110</v>
      </c>
      <c r="D24" s="2"/>
      <c r="E24" s="2" t="s">
        <v>126</v>
      </c>
      <c r="F24" s="2"/>
      <c r="G24" s="2"/>
      <c r="H24" s="37">
        <v>2</v>
      </c>
      <c r="I24" s="2"/>
      <c r="J24" s="2"/>
    </row>
    <row r="25" spans="2:12" x14ac:dyDescent="0.25">
      <c r="B25" s="2" t="s">
        <v>140</v>
      </c>
      <c r="C25" s="2" t="s">
        <v>111</v>
      </c>
      <c r="D25" s="2"/>
      <c r="E25" s="2" t="s">
        <v>99</v>
      </c>
      <c r="F25" s="2"/>
      <c r="G25" s="2"/>
      <c r="H25" s="37">
        <v>2</v>
      </c>
      <c r="I25" s="2"/>
      <c r="J25" s="2"/>
    </row>
    <row r="26" spans="2:12" x14ac:dyDescent="0.25">
      <c r="B26" s="2" t="s">
        <v>140</v>
      </c>
      <c r="C26" s="2" t="s">
        <v>112</v>
      </c>
      <c r="D26" s="2"/>
      <c r="E26" s="2" t="s">
        <v>99</v>
      </c>
      <c r="F26" s="2"/>
      <c r="G26" s="2"/>
      <c r="H26" s="37">
        <v>2</v>
      </c>
      <c r="I26" s="2"/>
      <c r="J26" s="2"/>
    </row>
    <row r="27" spans="2:12" x14ac:dyDescent="0.25">
      <c r="B27" s="2" t="s">
        <v>140</v>
      </c>
      <c r="C27" s="2" t="s">
        <v>109</v>
      </c>
      <c r="D27" s="2"/>
      <c r="E27" s="2" t="s">
        <v>99</v>
      </c>
      <c r="F27" s="2"/>
      <c r="G27" s="2"/>
      <c r="H27" s="37">
        <v>2</v>
      </c>
      <c r="I27" s="2"/>
      <c r="J27" s="2"/>
    </row>
    <row r="28" spans="2:12" x14ac:dyDescent="0.25">
      <c r="B28" s="2" t="s">
        <v>140</v>
      </c>
      <c r="C28" s="2" t="s">
        <v>114</v>
      </c>
      <c r="D28" s="21"/>
      <c r="E28" s="2" t="s">
        <v>104</v>
      </c>
      <c r="F28" s="2"/>
      <c r="G28" s="2"/>
      <c r="H28" s="38">
        <v>4</v>
      </c>
      <c r="I28" s="2"/>
      <c r="J28" s="2"/>
    </row>
    <row r="29" spans="2:12" x14ac:dyDescent="0.25">
      <c r="B29" s="2" t="s">
        <v>140</v>
      </c>
      <c r="C29" s="2" t="s">
        <v>115</v>
      </c>
      <c r="D29" s="21"/>
      <c r="E29" s="2" t="s">
        <v>100</v>
      </c>
      <c r="F29" s="2"/>
      <c r="G29" s="2"/>
      <c r="H29" s="38">
        <v>3</v>
      </c>
      <c r="I29" s="2"/>
      <c r="J29" s="2"/>
    </row>
    <row r="30" spans="2:12" x14ac:dyDescent="0.25">
      <c r="B30" s="2" t="s">
        <v>140</v>
      </c>
      <c r="C30" s="2" t="s">
        <v>124</v>
      </c>
      <c r="D30" s="2"/>
      <c r="E30" s="2" t="s">
        <v>100</v>
      </c>
      <c r="F30" s="2"/>
      <c r="G30" s="2"/>
      <c r="H30" s="37">
        <v>3</v>
      </c>
      <c r="I30" s="2"/>
      <c r="J30" s="2"/>
    </row>
    <row r="31" spans="2:12" x14ac:dyDescent="0.25">
      <c r="B31" s="2" t="s">
        <v>140</v>
      </c>
      <c r="C31" s="2" t="s">
        <v>116</v>
      </c>
      <c r="D31" s="21"/>
      <c r="E31" s="2" t="s">
        <v>100</v>
      </c>
      <c r="F31" s="2"/>
      <c r="G31" s="2"/>
      <c r="H31" s="38">
        <v>3</v>
      </c>
      <c r="I31" s="2"/>
      <c r="J31" s="2"/>
    </row>
    <row r="32" spans="2:12" x14ac:dyDescent="0.25">
      <c r="B32" s="2" t="s">
        <v>140</v>
      </c>
      <c r="C32" s="2" t="s">
        <v>117</v>
      </c>
      <c r="D32" s="21"/>
      <c r="E32" s="2" t="s">
        <v>100</v>
      </c>
      <c r="F32" s="2"/>
      <c r="G32" s="2"/>
      <c r="H32" s="38">
        <v>3</v>
      </c>
      <c r="I32" s="2"/>
      <c r="J32" s="2"/>
    </row>
    <row r="33" spans="2:10" x14ac:dyDescent="0.25">
      <c r="B33" s="2" t="s">
        <v>140</v>
      </c>
      <c r="C33" s="2" t="s">
        <v>118</v>
      </c>
      <c r="D33" s="21"/>
      <c r="E33" s="2" t="s">
        <v>100</v>
      </c>
      <c r="F33" s="2"/>
      <c r="G33" s="2"/>
      <c r="H33" s="38">
        <v>3</v>
      </c>
      <c r="I33" s="2"/>
      <c r="J33" s="2"/>
    </row>
    <row r="34" spans="2:10" x14ac:dyDescent="0.25">
      <c r="B34" s="2" t="s">
        <v>140</v>
      </c>
      <c r="C34" s="2" t="s">
        <v>119</v>
      </c>
      <c r="D34" s="21"/>
      <c r="E34" s="2" t="s">
        <v>99</v>
      </c>
      <c r="F34" s="2"/>
      <c r="G34" s="2"/>
      <c r="H34" s="38">
        <v>4</v>
      </c>
      <c r="I34" s="2"/>
      <c r="J34" s="2"/>
    </row>
    <row r="35" spans="2:10" x14ac:dyDescent="0.25">
      <c r="B35" s="2" t="s">
        <v>140</v>
      </c>
      <c r="C35" s="2" t="s">
        <v>120</v>
      </c>
      <c r="D35" s="21"/>
      <c r="E35" s="2" t="s">
        <v>126</v>
      </c>
      <c r="F35" s="2"/>
      <c r="G35" s="2"/>
      <c r="H35" s="38">
        <v>4</v>
      </c>
      <c r="I35" s="2"/>
      <c r="J35" s="2"/>
    </row>
    <row r="36" spans="2:10" x14ac:dyDescent="0.25">
      <c r="B36" s="2" t="s">
        <v>140</v>
      </c>
      <c r="C36" s="2" t="s">
        <v>121</v>
      </c>
      <c r="D36" s="21"/>
      <c r="E36" s="2" t="s">
        <v>99</v>
      </c>
      <c r="F36" s="2"/>
      <c r="G36" s="2"/>
      <c r="H36" s="38">
        <v>4</v>
      </c>
      <c r="I36" s="2"/>
      <c r="J36" s="2"/>
    </row>
    <row r="37" spans="2:10" x14ac:dyDescent="0.25">
      <c r="B37" s="2" t="s">
        <v>140</v>
      </c>
      <c r="C37" s="2" t="s">
        <v>122</v>
      </c>
      <c r="D37" s="21"/>
      <c r="E37" s="2" t="s">
        <v>99</v>
      </c>
      <c r="F37" s="2"/>
      <c r="G37" s="2"/>
      <c r="H37" s="38">
        <v>4</v>
      </c>
      <c r="I37" s="2"/>
      <c r="J37" s="2"/>
    </row>
    <row r="38" spans="2:10" x14ac:dyDescent="0.25">
      <c r="B38" s="2" t="s">
        <v>140</v>
      </c>
      <c r="C38" s="2" t="s">
        <v>123</v>
      </c>
      <c r="D38" s="21"/>
      <c r="E38" s="2" t="s">
        <v>99</v>
      </c>
      <c r="F38" s="2"/>
      <c r="G38" s="2"/>
      <c r="H38" s="38">
        <v>4</v>
      </c>
      <c r="I38" s="2"/>
      <c r="J38" s="2"/>
    </row>
    <row r="39" spans="2:10" x14ac:dyDescent="0.25">
      <c r="B39" s="2" t="s">
        <v>140</v>
      </c>
      <c r="C39" s="2" t="s">
        <v>129</v>
      </c>
      <c r="D39" s="21"/>
      <c r="E39" s="2" t="s">
        <v>125</v>
      </c>
      <c r="F39" s="2" t="s">
        <v>141</v>
      </c>
      <c r="G39" s="2"/>
      <c r="H39" s="38">
        <v>6</v>
      </c>
      <c r="I39" s="2"/>
      <c r="J39" s="2"/>
    </row>
    <row r="40" spans="2:10" x14ac:dyDescent="0.25">
      <c r="B40" s="2" t="s">
        <v>140</v>
      </c>
      <c r="C40" s="2" t="s">
        <v>130</v>
      </c>
      <c r="D40" s="21"/>
      <c r="E40" s="2" t="s">
        <v>125</v>
      </c>
      <c r="F40" s="2" t="s">
        <v>141</v>
      </c>
      <c r="G40" s="2"/>
      <c r="H40" s="38">
        <v>6</v>
      </c>
      <c r="I40" s="2"/>
      <c r="J40" s="2"/>
    </row>
    <row r="41" spans="2:10" x14ac:dyDescent="0.25">
      <c r="B41" s="2" t="s">
        <v>140</v>
      </c>
      <c r="C41" s="2" t="s">
        <v>127</v>
      </c>
      <c r="D41" s="21"/>
      <c r="E41" s="2" t="s">
        <v>126</v>
      </c>
      <c r="F41" s="2" t="s">
        <v>141</v>
      </c>
      <c r="G41" s="2"/>
      <c r="H41" s="38">
        <v>6</v>
      </c>
      <c r="I41" s="2"/>
      <c r="J41" s="2"/>
    </row>
    <row r="42" spans="2:10" x14ac:dyDescent="0.25">
      <c r="B42" s="2" t="s">
        <v>140</v>
      </c>
      <c r="C42" s="2" t="s">
        <v>128</v>
      </c>
      <c r="D42" s="21"/>
      <c r="E42" s="2" t="s">
        <v>126</v>
      </c>
      <c r="F42" s="2" t="s">
        <v>141</v>
      </c>
      <c r="G42" s="2"/>
      <c r="H42" s="38">
        <v>6</v>
      </c>
      <c r="I42" s="2"/>
      <c r="J42" s="2"/>
    </row>
    <row r="43" spans="2:10" x14ac:dyDescent="0.25">
      <c r="B43" s="2" t="s">
        <v>140</v>
      </c>
      <c r="C43" s="2" t="s">
        <v>131</v>
      </c>
      <c r="D43" s="21"/>
      <c r="E43" s="2" t="s">
        <v>101</v>
      </c>
      <c r="F43" s="2" t="s">
        <v>141</v>
      </c>
      <c r="G43" s="2"/>
      <c r="H43" s="38">
        <v>3</v>
      </c>
      <c r="I43" s="2"/>
      <c r="J43" s="2"/>
    </row>
    <row r="44" spans="2:10" x14ac:dyDescent="0.25">
      <c r="B44" s="2" t="s">
        <v>140</v>
      </c>
      <c r="C44" s="2" t="s">
        <v>132</v>
      </c>
      <c r="D44" s="21"/>
      <c r="E44" s="2"/>
      <c r="F44" s="2"/>
      <c r="G44" s="2"/>
      <c r="H44" s="38"/>
      <c r="I44" s="2"/>
      <c r="J44" s="2"/>
    </row>
    <row r="45" spans="2:10" x14ac:dyDescent="0.25">
      <c r="B45" s="2" t="s">
        <v>140</v>
      </c>
      <c r="C45" s="2" t="s">
        <v>133</v>
      </c>
      <c r="D45" s="21"/>
      <c r="E45" s="2"/>
      <c r="F45" s="2"/>
      <c r="G45" s="2"/>
      <c r="H45" s="38"/>
      <c r="I45" s="2"/>
      <c r="J45" s="2"/>
    </row>
    <row r="46" spans="2:10" x14ac:dyDescent="0.25">
      <c r="B46" s="2" t="s">
        <v>140</v>
      </c>
      <c r="C46" s="2" t="s">
        <v>134</v>
      </c>
      <c r="D46" s="21"/>
      <c r="E46" s="2"/>
      <c r="F46" s="2"/>
      <c r="G46" s="2"/>
      <c r="H46" s="38"/>
      <c r="I46" s="2"/>
      <c r="J46" s="2"/>
    </row>
    <row r="47" spans="2:10" x14ac:dyDescent="0.25">
      <c r="B47" s="2" t="s">
        <v>140</v>
      </c>
      <c r="C47" s="2" t="s">
        <v>135</v>
      </c>
      <c r="D47" s="21"/>
      <c r="E47" s="2"/>
      <c r="F47" s="2"/>
      <c r="G47" s="2"/>
      <c r="H47" s="38"/>
      <c r="I47" s="2"/>
      <c r="J47" s="2"/>
    </row>
    <row r="48" spans="2:10" x14ac:dyDescent="0.25">
      <c r="B48" s="2" t="s">
        <v>140</v>
      </c>
      <c r="C48" s="2" t="s">
        <v>136</v>
      </c>
      <c r="D48" s="21"/>
      <c r="E48" s="2"/>
      <c r="F48" s="2"/>
      <c r="G48" s="2"/>
      <c r="H48" s="38"/>
      <c r="I48" s="2"/>
      <c r="J48" s="2"/>
    </row>
    <row r="49" spans="2:10" x14ac:dyDescent="0.25">
      <c r="B49" s="2" t="s">
        <v>140</v>
      </c>
      <c r="C49" s="2" t="s">
        <v>137</v>
      </c>
      <c r="D49" s="21"/>
      <c r="E49" s="2"/>
      <c r="F49" s="2"/>
      <c r="G49" s="2"/>
      <c r="H49" s="38"/>
      <c r="I49" s="2"/>
      <c r="J49" s="2"/>
    </row>
    <row r="50" spans="2:10" x14ac:dyDescent="0.25">
      <c r="B50" s="2" t="s">
        <v>140</v>
      </c>
      <c r="C50" s="2" t="s">
        <v>138</v>
      </c>
      <c r="D50" s="21"/>
      <c r="E50" s="2"/>
      <c r="F50" s="2"/>
      <c r="G50" s="2"/>
      <c r="H50" s="38"/>
      <c r="I50" s="2"/>
      <c r="J50" s="2"/>
    </row>
    <row r="51" spans="2:10" x14ac:dyDescent="0.25">
      <c r="B51" s="2" t="s">
        <v>140</v>
      </c>
      <c r="C51" s="2"/>
      <c r="D51" s="21"/>
      <c r="E51" s="2"/>
      <c r="F51" s="2"/>
      <c r="G51" s="2"/>
      <c r="H51" s="38"/>
      <c r="I51" s="2"/>
      <c r="J51" s="2"/>
    </row>
    <row r="52" spans="2:10" x14ac:dyDescent="0.25">
      <c r="B52" s="2"/>
      <c r="C52" s="2"/>
      <c r="D52" s="21"/>
      <c r="E52" s="2"/>
      <c r="F52" s="2"/>
      <c r="G52" s="2"/>
      <c r="H52" s="38"/>
      <c r="I52" s="2"/>
      <c r="J52" s="2"/>
    </row>
    <row r="53" spans="2:10" x14ac:dyDescent="0.25">
      <c r="B53" s="2"/>
      <c r="C53" s="2"/>
      <c r="D53" s="21"/>
      <c r="E53" s="2"/>
      <c r="F53" s="2"/>
      <c r="G53" s="2"/>
      <c r="H53" s="38"/>
      <c r="I53" s="2"/>
      <c r="J53" s="2"/>
    </row>
    <row r="54" spans="2:10" x14ac:dyDescent="0.25">
      <c r="B54" s="2"/>
      <c r="C54" s="2"/>
      <c r="D54" s="21"/>
      <c r="E54" s="2"/>
      <c r="F54" s="2"/>
      <c r="G54" s="2"/>
      <c r="H54" s="38"/>
      <c r="I54" s="2"/>
      <c r="J54" s="2"/>
    </row>
    <row r="55" spans="2:10" x14ac:dyDescent="0.25">
      <c r="B55" s="2"/>
      <c r="C55" s="2"/>
      <c r="D55" s="21"/>
      <c r="E55" s="2"/>
      <c r="F55" s="2"/>
      <c r="G55" s="2"/>
      <c r="H55" s="38"/>
      <c r="I55" s="2"/>
      <c r="J55" s="2"/>
    </row>
    <row r="56" spans="2:10" x14ac:dyDescent="0.25">
      <c r="B56" s="2"/>
      <c r="C56" s="2"/>
      <c r="D56" s="21"/>
      <c r="E56" s="2"/>
      <c r="F56" s="2"/>
      <c r="G56" s="2"/>
      <c r="H56" s="38"/>
      <c r="I56" s="2"/>
      <c r="J56" s="2"/>
    </row>
    <row r="57" spans="2:10" x14ac:dyDescent="0.25">
      <c r="B57" s="2"/>
      <c r="C57" s="2"/>
      <c r="D57" s="21"/>
      <c r="E57" s="2"/>
      <c r="F57" s="2"/>
      <c r="G57" s="2"/>
      <c r="H57" s="38"/>
      <c r="I57" s="2"/>
      <c r="J57" s="2"/>
    </row>
    <row r="58" spans="2:10" x14ac:dyDescent="0.25">
      <c r="B58" s="2"/>
      <c r="C58" s="2"/>
      <c r="D58" s="21"/>
      <c r="E58" s="2"/>
      <c r="F58" s="2"/>
      <c r="G58" s="2"/>
      <c r="H58" s="38"/>
      <c r="I58" s="2"/>
      <c r="J58" s="2"/>
    </row>
    <row r="59" spans="2:10" x14ac:dyDescent="0.25">
      <c r="B59" s="2"/>
      <c r="C59" s="2"/>
      <c r="D59" s="21"/>
      <c r="E59" s="2"/>
      <c r="F59" s="2"/>
      <c r="G59" s="2"/>
      <c r="H59" s="38"/>
      <c r="I59" s="2"/>
      <c r="J59" s="2"/>
    </row>
    <row r="60" spans="2:10" x14ac:dyDescent="0.25">
      <c r="B60" s="2"/>
      <c r="C60" s="2"/>
      <c r="D60" s="21"/>
      <c r="E60" s="2"/>
      <c r="F60" s="2"/>
      <c r="G60" s="2"/>
      <c r="H60" s="38"/>
      <c r="I60" s="2"/>
      <c r="J60" s="2"/>
    </row>
    <row r="61" spans="2:10" x14ac:dyDescent="0.25">
      <c r="B61" s="2"/>
      <c r="C61" s="2"/>
      <c r="D61" s="21"/>
      <c r="E61" s="2"/>
      <c r="F61" s="2"/>
      <c r="G61" s="2"/>
      <c r="H61" s="38"/>
      <c r="I61" s="2"/>
      <c r="J61" s="2"/>
    </row>
    <row r="62" spans="2:10" x14ac:dyDescent="0.25">
      <c r="B62" s="2"/>
      <c r="C62" s="2"/>
      <c r="D62" s="21"/>
      <c r="E62" s="2"/>
      <c r="F62" s="2"/>
      <c r="G62" s="2"/>
      <c r="H62" s="38"/>
      <c r="I62" s="2"/>
      <c r="J62" s="2"/>
    </row>
    <row r="63" spans="2:10" x14ac:dyDescent="0.25">
      <c r="B63" s="2"/>
      <c r="C63" s="2"/>
      <c r="D63" s="21"/>
      <c r="E63" s="2"/>
      <c r="F63" s="2"/>
      <c r="G63" s="2"/>
      <c r="H63" s="38"/>
      <c r="I63" s="2"/>
      <c r="J63" s="2"/>
    </row>
    <row r="64" spans="2:10" x14ac:dyDescent="0.25">
      <c r="B64" s="2"/>
      <c r="C64" s="2"/>
      <c r="D64" s="21"/>
      <c r="E64" s="2"/>
      <c r="F64" s="2"/>
      <c r="G64" s="2"/>
      <c r="H64" s="38"/>
      <c r="I64" s="2"/>
      <c r="J64" s="2"/>
    </row>
    <row r="65" spans="2:10" x14ac:dyDescent="0.25">
      <c r="B65" s="2"/>
      <c r="C65" s="2"/>
      <c r="D65" s="21"/>
      <c r="E65" s="2"/>
      <c r="F65" s="2"/>
      <c r="G65" s="2"/>
      <c r="H65" s="38"/>
      <c r="I65" s="2"/>
      <c r="J65" s="2"/>
    </row>
    <row r="66" spans="2:10" x14ac:dyDescent="0.25">
      <c r="B66" s="2"/>
      <c r="C66" s="2"/>
      <c r="D66" s="21"/>
      <c r="E66" s="2"/>
      <c r="F66" s="2"/>
      <c r="G66" s="2"/>
      <c r="H66" s="38"/>
      <c r="I66" s="2"/>
      <c r="J66" s="2"/>
    </row>
    <row r="67" spans="2:10" x14ac:dyDescent="0.25">
      <c r="B67" s="2"/>
      <c r="C67" s="2"/>
      <c r="D67" s="21"/>
      <c r="E67" s="2"/>
      <c r="F67" s="2"/>
      <c r="G67" s="2"/>
      <c r="H67" s="38"/>
      <c r="I67" s="2"/>
      <c r="J67" s="2"/>
    </row>
    <row r="68" spans="2:10" x14ac:dyDescent="0.25">
      <c r="B68" s="2"/>
      <c r="C68" s="2"/>
      <c r="D68" s="21"/>
      <c r="E68" s="2"/>
      <c r="F68" s="2"/>
      <c r="G68" s="2"/>
      <c r="H68" s="38"/>
      <c r="I68" s="2"/>
      <c r="J68" s="2"/>
    </row>
    <row r="69" spans="2:10" x14ac:dyDescent="0.25">
      <c r="B69" s="2"/>
      <c r="C69" s="2"/>
      <c r="D69" s="21"/>
      <c r="E69" s="2"/>
      <c r="F69" s="2"/>
      <c r="G69" s="2"/>
      <c r="H69" s="38"/>
      <c r="I69" s="2"/>
      <c r="J69" s="2"/>
    </row>
    <row r="70" spans="2:10" x14ac:dyDescent="0.25">
      <c r="B70" s="2"/>
      <c r="C70" s="2"/>
      <c r="D70" s="21"/>
      <c r="E70" s="2"/>
      <c r="F70" s="2"/>
      <c r="G70" s="2"/>
      <c r="H70" s="38"/>
      <c r="I70" s="2"/>
      <c r="J70" s="2"/>
    </row>
    <row r="71" spans="2:10" x14ac:dyDescent="0.25">
      <c r="B71" s="2"/>
      <c r="C71" s="2"/>
      <c r="D71" s="21"/>
      <c r="E71" s="2"/>
      <c r="F71" s="2"/>
      <c r="G71" s="2"/>
      <c r="H71" s="38"/>
      <c r="I71" s="2"/>
      <c r="J71" s="2"/>
    </row>
    <row r="72" spans="2:10" x14ac:dyDescent="0.25">
      <c r="B72" s="2"/>
      <c r="C72" s="2"/>
      <c r="D72" s="21"/>
      <c r="E72" s="2"/>
      <c r="F72" s="2"/>
      <c r="G72" s="2"/>
      <c r="H72" s="38"/>
      <c r="I72" s="2"/>
      <c r="J72" s="2"/>
    </row>
    <row r="73" spans="2:10" x14ac:dyDescent="0.25">
      <c r="B73" s="2"/>
      <c r="C73" s="2"/>
      <c r="D73" s="21"/>
      <c r="E73" s="2"/>
      <c r="F73" s="2"/>
      <c r="G73" s="2"/>
      <c r="H73" s="38"/>
      <c r="I73" s="2"/>
      <c r="J73" s="2"/>
    </row>
    <row r="74" spans="2:10" x14ac:dyDescent="0.25">
      <c r="B74" s="2"/>
      <c r="C74" s="2"/>
      <c r="D74" s="21"/>
      <c r="E74" s="2"/>
      <c r="F74" s="2"/>
      <c r="G74" s="2"/>
      <c r="H74" s="38"/>
      <c r="I74" s="2"/>
      <c r="J74" s="2"/>
    </row>
    <row r="75" spans="2:10" x14ac:dyDescent="0.25">
      <c r="B75" s="2"/>
      <c r="C75" s="2"/>
      <c r="D75" s="21"/>
      <c r="E75" s="2"/>
      <c r="F75" s="2"/>
      <c r="G75" s="2"/>
      <c r="H75" s="38"/>
      <c r="I75" s="2"/>
      <c r="J75" s="2"/>
    </row>
    <row r="76" spans="2:10" x14ac:dyDescent="0.25">
      <c r="B76" s="2"/>
      <c r="C76" s="2"/>
      <c r="D76" s="21"/>
      <c r="E76" s="2"/>
      <c r="F76" s="2"/>
      <c r="G76" s="2"/>
      <c r="H76" s="38"/>
      <c r="I76" s="2"/>
      <c r="J76" s="2"/>
    </row>
    <row r="77" spans="2:10" x14ac:dyDescent="0.25">
      <c r="B77" s="2"/>
      <c r="C77" s="2"/>
      <c r="D77" s="21"/>
      <c r="E77" s="2"/>
      <c r="F77" s="2"/>
      <c r="G77" s="2"/>
      <c r="H77" s="38"/>
      <c r="I77" s="2"/>
      <c r="J77" s="2"/>
    </row>
    <row r="78" spans="2:10" x14ac:dyDescent="0.25">
      <c r="B78" s="2"/>
      <c r="C78" s="2"/>
      <c r="D78" s="21"/>
      <c r="E78" s="2"/>
      <c r="F78" s="2"/>
      <c r="G78" s="2"/>
      <c r="H78" s="38"/>
      <c r="I78" s="2"/>
      <c r="J78" s="2"/>
    </row>
    <row r="79" spans="2:10" x14ac:dyDescent="0.25">
      <c r="B79" s="2"/>
      <c r="C79" s="2"/>
      <c r="D79" s="21"/>
      <c r="E79" s="2"/>
      <c r="F79" s="2"/>
      <c r="G79" s="2"/>
      <c r="H79" s="38"/>
      <c r="I79" s="2"/>
      <c r="J79" s="2"/>
    </row>
    <row r="80" spans="2:10" x14ac:dyDescent="0.25">
      <c r="B80" s="2"/>
      <c r="C80" s="2"/>
      <c r="D80" s="21"/>
      <c r="E80" s="2"/>
      <c r="F80" s="2"/>
      <c r="G80" s="2"/>
      <c r="H80" s="38"/>
      <c r="I80" s="2"/>
      <c r="J80" s="2"/>
    </row>
    <row r="81" spans="2:10" x14ac:dyDescent="0.25">
      <c r="B81" s="2"/>
      <c r="C81" s="2"/>
      <c r="D81" s="21"/>
      <c r="E81" s="2"/>
      <c r="F81" s="2"/>
      <c r="G81" s="2"/>
      <c r="H81" s="38"/>
      <c r="I81" s="2"/>
      <c r="J81" s="2"/>
    </row>
    <row r="82" spans="2:10" x14ac:dyDescent="0.25">
      <c r="B82" s="2"/>
      <c r="C82" s="2"/>
      <c r="D82" s="21"/>
      <c r="E82" s="2"/>
      <c r="F82" s="2"/>
      <c r="G82" s="2"/>
      <c r="H82" s="38"/>
      <c r="I82" s="2"/>
      <c r="J82" s="2"/>
    </row>
    <row r="83" spans="2:10" x14ac:dyDescent="0.25">
      <c r="B83" s="2"/>
      <c r="C83" s="2"/>
      <c r="D83" s="21"/>
      <c r="E83" s="2"/>
      <c r="F83" s="2"/>
      <c r="G83" s="2"/>
      <c r="H83" s="38"/>
      <c r="I83" s="2"/>
      <c r="J83" s="2"/>
    </row>
    <row r="84" spans="2:10" x14ac:dyDescent="0.25">
      <c r="B84" s="2"/>
      <c r="C84" s="2"/>
      <c r="D84" s="21"/>
      <c r="E84" s="2"/>
      <c r="F84" s="2"/>
      <c r="G84" s="2"/>
      <c r="H84" s="38"/>
      <c r="I84" s="2"/>
      <c r="J84" s="2"/>
    </row>
    <row r="85" spans="2:10" x14ac:dyDescent="0.25">
      <c r="B85" s="2"/>
      <c r="C85" s="2"/>
      <c r="D85" s="21"/>
      <c r="E85" s="2"/>
      <c r="F85" s="2"/>
      <c r="G85" s="2"/>
      <c r="H85" s="38"/>
      <c r="I85" s="2"/>
      <c r="J85" s="2"/>
    </row>
    <row r="86" spans="2:10" x14ac:dyDescent="0.25">
      <c r="B86" s="2"/>
      <c r="C86" s="2"/>
      <c r="D86" s="21"/>
      <c r="E86" s="2"/>
      <c r="F86" s="2"/>
      <c r="G86" s="2"/>
      <c r="H86" s="38"/>
      <c r="I86" s="2"/>
      <c r="J86" s="2"/>
    </row>
    <row r="87" spans="2:10" x14ac:dyDescent="0.25">
      <c r="B87" s="2"/>
      <c r="C87" s="2"/>
      <c r="D87" s="21"/>
      <c r="E87" s="2"/>
      <c r="F87" s="2"/>
      <c r="G87" s="2"/>
      <c r="H87" s="38"/>
      <c r="I87" s="2"/>
      <c r="J87" s="2"/>
    </row>
    <row r="88" spans="2:10" x14ac:dyDescent="0.25">
      <c r="B88" s="2"/>
      <c r="C88" s="2"/>
      <c r="D88" s="21"/>
      <c r="E88" s="2"/>
      <c r="F88" s="2"/>
      <c r="G88" s="2"/>
      <c r="H88" s="38"/>
      <c r="I88" s="2"/>
      <c r="J88" s="2"/>
    </row>
    <row r="89" spans="2:10" x14ac:dyDescent="0.25">
      <c r="B89" s="2"/>
      <c r="C89" s="2"/>
      <c r="D89" s="21"/>
      <c r="E89" s="2"/>
      <c r="F89" s="2"/>
      <c r="G89" s="2"/>
      <c r="H89" s="38"/>
      <c r="I89" s="2"/>
      <c r="J89" s="2"/>
    </row>
    <row r="90" spans="2:10" x14ac:dyDescent="0.25">
      <c r="B90" s="2"/>
      <c r="C90" s="2"/>
      <c r="D90" s="21"/>
      <c r="E90" s="2"/>
      <c r="F90" s="2"/>
      <c r="G90" s="2"/>
      <c r="H90" s="38"/>
      <c r="I90" s="2"/>
      <c r="J90" s="2"/>
    </row>
    <row r="91" spans="2:10" x14ac:dyDescent="0.25">
      <c r="B91" s="2"/>
      <c r="C91" s="2"/>
      <c r="D91" s="21"/>
      <c r="E91" s="2"/>
      <c r="F91" s="2"/>
      <c r="G91" s="2"/>
      <c r="H91" s="38"/>
      <c r="I91" s="2"/>
      <c r="J91" s="2"/>
    </row>
    <row r="92" spans="2:10" x14ac:dyDescent="0.25">
      <c r="B92" s="2"/>
      <c r="C92" s="2"/>
      <c r="D92" s="21"/>
      <c r="E92" s="2"/>
      <c r="F92" s="2"/>
      <c r="G92" s="2"/>
      <c r="H92" s="38"/>
      <c r="I92" s="2"/>
      <c r="J92" s="2"/>
    </row>
    <row r="93" spans="2:10" x14ac:dyDescent="0.25">
      <c r="B93" s="2"/>
      <c r="C93" s="2"/>
      <c r="D93" s="21"/>
      <c r="E93" s="2"/>
      <c r="F93" s="2"/>
      <c r="G93" s="2"/>
      <c r="H93" s="38"/>
      <c r="I93" s="2"/>
      <c r="J93" s="2"/>
    </row>
    <row r="94" spans="2:10" x14ac:dyDescent="0.25">
      <c r="B94" s="2"/>
      <c r="C94" s="2"/>
      <c r="D94" s="21"/>
      <c r="E94" s="2"/>
      <c r="F94" s="2"/>
      <c r="G94" s="2"/>
      <c r="H94" s="38"/>
      <c r="I94" s="2"/>
      <c r="J94" s="2"/>
    </row>
    <row r="95" spans="2:10" x14ac:dyDescent="0.25">
      <c r="B95" s="2"/>
      <c r="C95" s="2"/>
      <c r="D95" s="21"/>
      <c r="E95" s="2"/>
      <c r="F95" s="2"/>
      <c r="G95" s="2"/>
      <c r="H95" s="38"/>
      <c r="I95" s="2"/>
      <c r="J95" s="2"/>
    </row>
    <row r="96" spans="2:10" x14ac:dyDescent="0.25">
      <c r="B96" s="2"/>
      <c r="C96" s="2"/>
      <c r="D96" s="21"/>
      <c r="E96" s="2"/>
      <c r="F96" s="2"/>
      <c r="G96" s="2"/>
      <c r="H96" s="38"/>
      <c r="I96" s="2"/>
      <c r="J96" s="2"/>
    </row>
    <row r="97" spans="2:10" x14ac:dyDescent="0.25">
      <c r="B97" s="2"/>
      <c r="C97" s="2"/>
      <c r="D97" s="21"/>
      <c r="E97" s="2"/>
      <c r="F97" s="2"/>
      <c r="G97" s="2"/>
      <c r="H97" s="38"/>
      <c r="I97" s="2"/>
      <c r="J97" s="2"/>
    </row>
    <row r="98" spans="2:10" x14ac:dyDescent="0.25">
      <c r="B98" s="2"/>
      <c r="C98" s="2"/>
      <c r="D98" s="21"/>
      <c r="E98" s="2"/>
      <c r="F98" s="2"/>
      <c r="G98" s="2"/>
      <c r="H98" s="38"/>
      <c r="I98" s="2"/>
      <c r="J98" s="2"/>
    </row>
    <row r="99" spans="2:10" x14ac:dyDescent="0.25">
      <c r="B99" s="2"/>
      <c r="C99" s="2"/>
      <c r="D99" s="21"/>
      <c r="E99" s="2"/>
      <c r="F99" s="2"/>
      <c r="G99" s="2"/>
      <c r="H99" s="38"/>
      <c r="I99" s="2"/>
      <c r="J99" s="2"/>
    </row>
    <row r="100" spans="2:10" x14ac:dyDescent="0.25">
      <c r="B100" s="2"/>
      <c r="C100" s="2"/>
      <c r="D100" s="21"/>
      <c r="E100" s="2"/>
      <c r="F100" s="2"/>
      <c r="G100" s="2"/>
      <c r="H100" s="38"/>
      <c r="I100" s="2"/>
      <c r="J100" s="2"/>
    </row>
    <row r="101" spans="2:10" x14ac:dyDescent="0.25">
      <c r="B101" s="2"/>
      <c r="C101" s="2"/>
      <c r="D101" s="21"/>
      <c r="E101" s="2"/>
      <c r="F101" s="2"/>
      <c r="G101" s="2"/>
      <c r="H101" s="38"/>
      <c r="I101" s="2"/>
      <c r="J101" s="2"/>
    </row>
    <row r="102" spans="2:10" x14ac:dyDescent="0.25">
      <c r="B102" s="2"/>
      <c r="C102" s="2"/>
      <c r="D102" s="21"/>
      <c r="E102" s="2"/>
      <c r="F102" s="2"/>
      <c r="G102" s="2"/>
      <c r="H102" s="38"/>
      <c r="I102" s="2"/>
      <c r="J102" s="2"/>
    </row>
    <row r="103" spans="2:10" x14ac:dyDescent="0.25">
      <c r="B103" s="2"/>
      <c r="C103" s="2"/>
      <c r="D103" s="21"/>
      <c r="E103" s="2"/>
      <c r="F103" s="2"/>
      <c r="G103" s="2"/>
      <c r="H103" s="38"/>
      <c r="I103" s="2"/>
      <c r="J103" s="2"/>
    </row>
    <row r="104" spans="2:10" x14ac:dyDescent="0.25">
      <c r="B104" s="2"/>
      <c r="C104" s="2"/>
      <c r="D104" s="21"/>
      <c r="E104" s="2"/>
      <c r="F104" s="2"/>
      <c r="G104" s="2"/>
      <c r="H104" s="38"/>
      <c r="I104" s="2"/>
      <c r="J104" s="2"/>
    </row>
    <row r="105" spans="2:10" x14ac:dyDescent="0.25">
      <c r="B105" s="2"/>
      <c r="C105" s="2"/>
      <c r="D105" s="21"/>
      <c r="E105" s="2"/>
      <c r="F105" s="2"/>
      <c r="G105" s="2"/>
      <c r="H105" s="38"/>
      <c r="I105" s="2"/>
      <c r="J105" s="2"/>
    </row>
    <row r="106" spans="2:10" x14ac:dyDescent="0.25">
      <c r="B106" s="2"/>
      <c r="C106" s="2"/>
      <c r="D106" s="21"/>
      <c r="E106" s="2"/>
      <c r="F106" s="2"/>
      <c r="G106" s="2"/>
      <c r="H106" s="38"/>
      <c r="I106" s="2"/>
      <c r="J106" s="2"/>
    </row>
    <row r="107" spans="2:10" x14ac:dyDescent="0.25">
      <c r="B107" s="2"/>
      <c r="C107" s="2"/>
      <c r="D107" s="21"/>
      <c r="E107" s="2"/>
      <c r="F107" s="2"/>
      <c r="G107" s="2"/>
      <c r="H107" s="38"/>
      <c r="I107" s="2"/>
      <c r="J107" s="2"/>
    </row>
    <row r="108" spans="2:10" x14ac:dyDescent="0.25">
      <c r="B108" s="2"/>
      <c r="C108" s="2"/>
      <c r="D108" s="21"/>
      <c r="E108" s="2"/>
      <c r="F108" s="2"/>
      <c r="G108" s="2"/>
      <c r="H108" s="38"/>
      <c r="I108" s="2"/>
      <c r="J108" s="2"/>
    </row>
    <row r="109" spans="2:10" x14ac:dyDescent="0.25">
      <c r="B109" s="2"/>
      <c r="C109" s="2"/>
      <c r="D109" s="21"/>
      <c r="E109" s="2"/>
      <c r="F109" s="2"/>
      <c r="G109" s="2"/>
      <c r="H109" s="38"/>
      <c r="I109" s="2"/>
      <c r="J109" s="2"/>
    </row>
    <row r="110" spans="2:10" x14ac:dyDescent="0.25">
      <c r="B110" s="2"/>
      <c r="C110" s="2"/>
      <c r="D110" s="21"/>
      <c r="E110" s="2"/>
      <c r="F110" s="2"/>
      <c r="G110" s="2"/>
      <c r="H110" s="38"/>
      <c r="I110" s="2"/>
      <c r="J110" s="2"/>
    </row>
    <row r="111" spans="2:10" x14ac:dyDescent="0.25">
      <c r="B111" s="2"/>
      <c r="C111" s="2"/>
      <c r="D111" s="21"/>
      <c r="E111" s="2"/>
      <c r="F111" s="2"/>
      <c r="G111" s="2"/>
      <c r="H111" s="38"/>
      <c r="I111" s="2"/>
      <c r="J111" s="2"/>
    </row>
    <row r="112" spans="2:10" x14ac:dyDescent="0.25">
      <c r="B112" s="2"/>
      <c r="C112" s="2"/>
      <c r="D112" s="21"/>
      <c r="E112" s="2"/>
      <c r="F112" s="2"/>
      <c r="G112" s="2"/>
      <c r="H112" s="38"/>
      <c r="I112" s="2"/>
      <c r="J112" s="2"/>
    </row>
    <row r="113" spans="2:10" x14ac:dyDescent="0.25">
      <c r="B113" s="2"/>
      <c r="C113" s="2"/>
      <c r="D113" s="21"/>
      <c r="E113" s="2"/>
      <c r="F113" s="2"/>
      <c r="G113" s="2"/>
      <c r="H113" s="38"/>
      <c r="I113" s="2"/>
      <c r="J113" s="2"/>
    </row>
    <row r="114" spans="2:10" x14ac:dyDescent="0.25">
      <c r="B114" s="2"/>
      <c r="C114" s="2"/>
      <c r="D114" s="21"/>
      <c r="E114" s="2"/>
      <c r="F114" s="2"/>
      <c r="G114" s="2"/>
      <c r="H114" s="38"/>
      <c r="I114" s="2"/>
      <c r="J114" s="2"/>
    </row>
    <row r="115" spans="2:10" x14ac:dyDescent="0.25">
      <c r="B115" s="2"/>
      <c r="C115" s="2"/>
      <c r="D115" s="21"/>
      <c r="E115" s="2"/>
      <c r="F115" s="2"/>
      <c r="G115" s="2"/>
      <c r="H115" s="38"/>
      <c r="I115" s="2"/>
      <c r="J115" s="2"/>
    </row>
    <row r="116" spans="2:10" x14ac:dyDescent="0.25">
      <c r="B116" s="2"/>
      <c r="C116" s="2"/>
      <c r="D116" s="21"/>
      <c r="E116" s="2"/>
      <c r="F116" s="2"/>
      <c r="G116" s="2"/>
      <c r="H116" s="38"/>
      <c r="I116" s="2"/>
      <c r="J116" s="2"/>
    </row>
    <row r="117" spans="2:10" x14ac:dyDescent="0.25">
      <c r="B117" s="2"/>
      <c r="C117" s="2"/>
      <c r="D117" s="21"/>
      <c r="E117" s="2"/>
      <c r="F117" s="2"/>
      <c r="G117" s="2"/>
      <c r="H117" s="38"/>
      <c r="I117" s="2"/>
      <c r="J117" s="2"/>
    </row>
    <row r="118" spans="2:10" x14ac:dyDescent="0.25">
      <c r="B118" s="2"/>
      <c r="C118" s="2"/>
      <c r="D118" s="21"/>
      <c r="E118" s="2"/>
      <c r="F118" s="2"/>
      <c r="G118" s="2"/>
      <c r="H118" s="38"/>
      <c r="I118" s="2"/>
      <c r="J118" s="2"/>
    </row>
    <row r="119" spans="2:10" x14ac:dyDescent="0.25">
      <c r="B119" s="2"/>
      <c r="C119" s="2"/>
      <c r="D119" s="21"/>
      <c r="E119" s="2"/>
      <c r="F119" s="2"/>
      <c r="G119" s="2"/>
      <c r="H119" s="38"/>
      <c r="I119" s="2"/>
      <c r="J119" s="2"/>
    </row>
    <row r="120" spans="2:10" x14ac:dyDescent="0.25">
      <c r="B120" s="2"/>
      <c r="C120" s="2"/>
      <c r="D120" s="21"/>
      <c r="E120" s="2"/>
      <c r="F120" s="2"/>
      <c r="G120" s="2"/>
      <c r="H120" s="38"/>
      <c r="I120" s="2"/>
      <c r="J120" s="2"/>
    </row>
    <row r="121" spans="2:10" x14ac:dyDescent="0.25">
      <c r="B121" s="2"/>
      <c r="C121" s="2"/>
      <c r="D121" s="21"/>
      <c r="E121" s="2"/>
      <c r="F121" s="2"/>
      <c r="G121" s="2"/>
      <c r="H121" s="38"/>
      <c r="I121" s="2"/>
      <c r="J121" s="2"/>
    </row>
    <row r="122" spans="2:10" x14ac:dyDescent="0.25">
      <c r="B122" s="2"/>
      <c r="C122" s="2"/>
      <c r="D122" s="21"/>
      <c r="E122" s="2"/>
      <c r="F122" s="2"/>
      <c r="G122" s="2"/>
      <c r="H122" s="38"/>
      <c r="I122" s="2"/>
      <c r="J122" s="2"/>
    </row>
    <row r="123" spans="2:10" x14ac:dyDescent="0.25">
      <c r="B123" s="2"/>
      <c r="C123" s="2"/>
      <c r="D123" s="21"/>
      <c r="E123" s="2"/>
      <c r="F123" s="2"/>
      <c r="G123" s="2"/>
      <c r="H123" s="38"/>
      <c r="I123" s="2"/>
      <c r="J123" s="2"/>
    </row>
    <row r="124" spans="2:10" x14ac:dyDescent="0.25">
      <c r="B124" s="2"/>
      <c r="C124" s="2"/>
      <c r="D124" s="21"/>
      <c r="E124" s="2"/>
      <c r="F124" s="2"/>
      <c r="G124" s="2"/>
      <c r="H124" s="38"/>
      <c r="I124" s="2"/>
      <c r="J124" s="2"/>
    </row>
    <row r="125" spans="2:10" x14ac:dyDescent="0.25">
      <c r="B125" s="2"/>
      <c r="C125" s="2"/>
      <c r="D125" s="21"/>
      <c r="E125" s="2"/>
      <c r="F125" s="2"/>
      <c r="G125" s="2"/>
      <c r="H125" s="38"/>
      <c r="I125" s="2"/>
      <c r="J125" s="2"/>
    </row>
    <row r="126" spans="2:10" x14ac:dyDescent="0.25">
      <c r="B126" s="2"/>
      <c r="C126" s="2"/>
      <c r="D126" s="21"/>
      <c r="E126" s="2"/>
      <c r="F126" s="2"/>
      <c r="G126" s="2"/>
      <c r="H126" s="38"/>
      <c r="I126" s="2"/>
      <c r="J126" s="2"/>
    </row>
    <row r="127" spans="2:10" x14ac:dyDescent="0.25">
      <c r="B127" s="2"/>
      <c r="C127" s="2"/>
      <c r="D127" s="21"/>
      <c r="E127" s="2"/>
      <c r="F127" s="2"/>
      <c r="G127" s="2"/>
      <c r="H127" s="38"/>
      <c r="I127" s="2"/>
      <c r="J127" s="2"/>
    </row>
    <row r="128" spans="2:10" x14ac:dyDescent="0.25">
      <c r="B128" s="2"/>
      <c r="C128" s="2"/>
      <c r="D128" s="21"/>
      <c r="E128" s="2"/>
      <c r="F128" s="2"/>
      <c r="G128" s="2"/>
      <c r="H128" s="38"/>
      <c r="I128" s="2"/>
      <c r="J128" s="2"/>
    </row>
    <row r="129" spans="2:10" x14ac:dyDescent="0.25">
      <c r="B129" s="2"/>
      <c r="C129" s="2"/>
      <c r="D129" s="21"/>
      <c r="E129" s="2"/>
      <c r="F129" s="2"/>
      <c r="G129" s="2"/>
      <c r="H129" s="38"/>
      <c r="I129" s="2"/>
      <c r="J129" s="2"/>
    </row>
    <row r="130" spans="2:10" x14ac:dyDescent="0.25">
      <c r="B130" s="2"/>
      <c r="C130" s="2"/>
      <c r="D130" s="21"/>
      <c r="E130" s="2"/>
      <c r="F130" s="2"/>
      <c r="G130" s="2"/>
      <c r="H130" s="38"/>
      <c r="I130" s="2"/>
      <c r="J130" s="2"/>
    </row>
    <row r="131" spans="2:10" x14ac:dyDescent="0.25">
      <c r="B131" s="2"/>
      <c r="C131" s="2"/>
      <c r="D131" s="21"/>
      <c r="E131" s="2"/>
      <c r="F131" s="2"/>
      <c r="G131" s="2"/>
      <c r="H131" s="38"/>
      <c r="I131" s="2"/>
      <c r="J131" s="2"/>
    </row>
    <row r="132" spans="2:10" x14ac:dyDescent="0.25">
      <c r="B132" s="2"/>
      <c r="C132" s="2"/>
      <c r="D132" s="21"/>
      <c r="E132" s="2"/>
      <c r="F132" s="2"/>
      <c r="G132" s="2"/>
      <c r="H132" s="38"/>
      <c r="I132" s="2"/>
      <c r="J132" s="2"/>
    </row>
    <row r="133" spans="2:10" x14ac:dyDescent="0.25">
      <c r="B133" s="2"/>
      <c r="C133" s="2"/>
      <c r="D133" s="2"/>
      <c r="E133" s="2"/>
      <c r="F133" s="2"/>
      <c r="G133" s="2"/>
      <c r="H133" s="2"/>
      <c r="I133" s="2"/>
      <c r="J133" s="2"/>
    </row>
    <row r="134" spans="2:10" x14ac:dyDescent="0.25">
      <c r="B134" s="2"/>
      <c r="C134" s="2"/>
      <c r="D134" s="2"/>
      <c r="E134" s="2"/>
      <c r="F134" s="2"/>
      <c r="G134" s="2"/>
      <c r="H134" s="2"/>
      <c r="I134" s="2"/>
      <c r="J134" s="2"/>
    </row>
    <row r="135" spans="2:10" x14ac:dyDescent="0.25">
      <c r="B135" s="2"/>
      <c r="C135" s="2"/>
      <c r="D135" s="2"/>
      <c r="E135" s="2"/>
      <c r="F135" s="2"/>
      <c r="G135" s="2"/>
      <c r="H135" s="2"/>
      <c r="I135" s="2"/>
      <c r="J135" s="2"/>
    </row>
    <row r="136" spans="2:10" x14ac:dyDescent="0.25">
      <c r="B136" s="2"/>
      <c r="C136" s="2"/>
      <c r="D136" s="2"/>
      <c r="E136" s="2"/>
      <c r="F136" s="2"/>
      <c r="G136" s="2"/>
      <c r="H136" s="2"/>
      <c r="I136" s="2"/>
      <c r="J136" s="2"/>
    </row>
    <row r="137" spans="2:10" x14ac:dyDescent="0.25">
      <c r="B137" s="2"/>
      <c r="C137" s="2"/>
      <c r="D137" s="2"/>
      <c r="E137" s="2"/>
      <c r="F137" s="2"/>
      <c r="G137" s="2"/>
      <c r="H137" s="2"/>
      <c r="I137" s="2"/>
      <c r="J137" s="2"/>
    </row>
    <row r="138" spans="2:10" x14ac:dyDescent="0.25">
      <c r="B138" s="2"/>
      <c r="C138" s="2"/>
      <c r="D138" s="2"/>
      <c r="E138" s="2"/>
      <c r="F138" s="2"/>
      <c r="G138" s="2"/>
      <c r="H138" s="2"/>
      <c r="I138" s="2"/>
      <c r="J138" s="2"/>
    </row>
    <row r="139" spans="2:10" x14ac:dyDescent="0.25">
      <c r="B139" s="2"/>
      <c r="C139" s="2"/>
      <c r="D139" s="2"/>
      <c r="E139" s="2"/>
      <c r="F139" s="2"/>
      <c r="G139" s="2"/>
      <c r="H139" s="2"/>
      <c r="I139" s="2"/>
      <c r="J139" s="2"/>
    </row>
    <row r="140" spans="2:10" x14ac:dyDescent="0.25">
      <c r="B140" s="2"/>
      <c r="C140" s="2"/>
      <c r="D140" s="2"/>
      <c r="E140" s="2"/>
      <c r="F140" s="2"/>
      <c r="G140" s="2"/>
      <c r="H140" s="2"/>
      <c r="I140" s="2"/>
      <c r="J140" s="2"/>
    </row>
    <row r="141" spans="2:10" x14ac:dyDescent="0.25">
      <c r="B141" s="2"/>
      <c r="C141" s="2"/>
      <c r="D141" s="2"/>
      <c r="E141" s="2"/>
      <c r="F141" s="2"/>
      <c r="G141" s="2"/>
      <c r="H141" s="2"/>
      <c r="I141" s="2"/>
      <c r="J141" s="2"/>
    </row>
    <row r="142" spans="2:10" x14ac:dyDescent="0.25">
      <c r="B142" s="2"/>
      <c r="C142" s="2"/>
      <c r="D142" s="2"/>
      <c r="E142" s="2"/>
      <c r="F142" s="2"/>
      <c r="G142" s="2"/>
      <c r="H142" s="2"/>
      <c r="I142" s="2"/>
      <c r="J142" s="2"/>
    </row>
    <row r="143" spans="2:10" x14ac:dyDescent="0.25">
      <c r="B143" s="2"/>
      <c r="C143" s="2"/>
      <c r="D143" s="2"/>
      <c r="E143" s="2"/>
      <c r="F143" s="2"/>
      <c r="G143" s="2"/>
      <c r="H143" s="2"/>
      <c r="I143" s="2"/>
      <c r="J143" s="2"/>
    </row>
    <row r="144" spans="2:10" x14ac:dyDescent="0.25">
      <c r="B144" s="2"/>
      <c r="C144" s="2"/>
      <c r="D144" s="2"/>
      <c r="E144" s="2"/>
      <c r="F144" s="2"/>
      <c r="G144" s="2"/>
      <c r="H144" s="2"/>
      <c r="I144" s="2"/>
      <c r="J144" s="2"/>
    </row>
    <row r="145" spans="2:10" x14ac:dyDescent="0.25">
      <c r="B145" s="2"/>
      <c r="C145" s="2"/>
      <c r="D145" s="2"/>
      <c r="E145" s="2"/>
      <c r="F145" s="2"/>
      <c r="G145" s="2"/>
      <c r="H145" s="2"/>
      <c r="I145" s="2"/>
      <c r="J145" s="2"/>
    </row>
    <row r="146" spans="2:10" x14ac:dyDescent="0.25">
      <c r="B146" s="2"/>
      <c r="C146" s="2"/>
      <c r="D146" s="2"/>
      <c r="E146" s="2"/>
      <c r="F146" s="2"/>
      <c r="G146" s="2"/>
      <c r="H146" s="2"/>
      <c r="I146" s="2"/>
      <c r="J146" s="2"/>
    </row>
    <row r="147" spans="2:10" x14ac:dyDescent="0.25">
      <c r="B147" s="2"/>
      <c r="C147" s="2"/>
      <c r="D147" s="2"/>
      <c r="E147" s="2"/>
      <c r="F147" s="2"/>
      <c r="G147" s="2"/>
      <c r="H147" s="2"/>
      <c r="I147" s="2"/>
      <c r="J147" s="2"/>
    </row>
    <row r="148" spans="2:10" x14ac:dyDescent="0.25">
      <c r="B148" s="2"/>
      <c r="C148" s="2"/>
      <c r="D148" s="2"/>
      <c r="E148" s="2"/>
      <c r="F148" s="2"/>
      <c r="G148" s="2"/>
      <c r="H148" s="2"/>
      <c r="I148" s="2"/>
      <c r="J148" s="2"/>
    </row>
    <row r="149" spans="2:10" x14ac:dyDescent="0.25">
      <c r="B149" s="2"/>
      <c r="C149" s="2"/>
      <c r="D149" s="2"/>
      <c r="E149" s="2"/>
      <c r="F149" s="2"/>
      <c r="G149" s="2"/>
      <c r="H149" s="2"/>
      <c r="I149" s="2"/>
      <c r="J149" s="2"/>
    </row>
    <row r="150" spans="2:10" x14ac:dyDescent="0.25">
      <c r="B150" s="2"/>
      <c r="C150" s="2"/>
      <c r="D150" s="2"/>
      <c r="E150" s="2"/>
      <c r="F150" s="2"/>
      <c r="G150" s="2"/>
      <c r="H150" s="2"/>
      <c r="I150" s="2"/>
      <c r="J150" s="2"/>
    </row>
    <row r="151" spans="2:10" x14ac:dyDescent="0.25">
      <c r="B151" s="2"/>
      <c r="C151" s="2"/>
      <c r="D151" s="2"/>
      <c r="E151" s="2"/>
      <c r="F151" s="2"/>
      <c r="G151" s="2"/>
      <c r="H151" s="2"/>
      <c r="I151" s="2"/>
      <c r="J151" s="2"/>
    </row>
    <row r="152" spans="2:10" x14ac:dyDescent="0.25">
      <c r="B152" s="2"/>
      <c r="C152" s="2"/>
      <c r="D152" s="2"/>
      <c r="E152" s="2"/>
      <c r="F152" s="2"/>
      <c r="G152" s="2"/>
      <c r="H152" s="2"/>
      <c r="I152" s="2"/>
      <c r="J152" s="2"/>
    </row>
    <row r="153" spans="2:10" x14ac:dyDescent="0.25">
      <c r="B153" s="2"/>
      <c r="C153" s="2"/>
      <c r="D153" s="2"/>
      <c r="E153" s="2"/>
      <c r="F153" s="2"/>
      <c r="G153" s="2"/>
      <c r="H153" s="2"/>
      <c r="I153" s="2"/>
      <c r="J153" s="2"/>
    </row>
    <row r="154" spans="2:10" x14ac:dyDescent="0.25">
      <c r="B154" s="2"/>
      <c r="C154" s="2"/>
      <c r="D154" s="2"/>
      <c r="E154" s="2"/>
      <c r="F154" s="2"/>
      <c r="G154" s="2"/>
      <c r="H154" s="2"/>
      <c r="I154" s="2"/>
      <c r="J154" s="2"/>
    </row>
    <row r="155" spans="2:10" x14ac:dyDescent="0.25">
      <c r="B155" s="2"/>
      <c r="C155" s="2"/>
      <c r="D155" s="2"/>
      <c r="E155" s="2"/>
      <c r="F155" s="2"/>
      <c r="G155" s="2"/>
      <c r="H155" s="2"/>
      <c r="I155" s="2"/>
      <c r="J155" s="2"/>
    </row>
    <row r="156" spans="2:10" x14ac:dyDescent="0.25">
      <c r="B156" s="2"/>
      <c r="C156" s="2"/>
      <c r="D156" s="2"/>
      <c r="E156" s="2"/>
      <c r="F156" s="2"/>
      <c r="G156" s="2"/>
      <c r="H156" s="2"/>
      <c r="I156" s="2"/>
      <c r="J156" s="2"/>
    </row>
    <row r="157" spans="2:10" x14ac:dyDescent="0.25">
      <c r="B157" s="2"/>
      <c r="C157" s="2"/>
      <c r="D157" s="2"/>
      <c r="E157" s="2"/>
      <c r="F157" s="2"/>
      <c r="G157" s="2"/>
      <c r="H157" s="2"/>
      <c r="I157" s="2"/>
      <c r="J157" s="2"/>
    </row>
    <row r="158" spans="2:10" x14ac:dyDescent="0.25">
      <c r="B158" s="2"/>
      <c r="C158" s="2"/>
      <c r="D158" s="2"/>
      <c r="E158" s="2"/>
      <c r="F158" s="2"/>
      <c r="G158" s="2"/>
      <c r="H158" s="2"/>
      <c r="I158" s="2"/>
      <c r="J158" s="2"/>
    </row>
    <row r="159" spans="2:10" x14ac:dyDescent="0.25">
      <c r="B159" s="2"/>
      <c r="C159" s="2"/>
      <c r="D159" s="2"/>
      <c r="E159" s="2"/>
      <c r="F159" s="2"/>
      <c r="G159" s="2"/>
      <c r="H159" s="2"/>
      <c r="I159" s="2"/>
      <c r="J159" s="2"/>
    </row>
    <row r="160" spans="2:10" x14ac:dyDescent="0.25">
      <c r="B160" s="2"/>
      <c r="C160" s="2"/>
      <c r="D160" s="2"/>
      <c r="E160" s="2"/>
      <c r="F160" s="2"/>
      <c r="G160" s="2"/>
      <c r="H160" s="2"/>
      <c r="I160" s="2"/>
      <c r="J160" s="2"/>
    </row>
    <row r="161" spans="2:10" x14ac:dyDescent="0.25">
      <c r="B161" s="2"/>
      <c r="C161" s="2"/>
      <c r="D161" s="2"/>
      <c r="E161" s="2"/>
      <c r="F161" s="2"/>
      <c r="G161" s="2"/>
      <c r="H161" s="2"/>
      <c r="I161" s="2"/>
      <c r="J161" s="2"/>
    </row>
    <row r="162" spans="2:10" x14ac:dyDescent="0.25">
      <c r="B162" s="2"/>
      <c r="C162" s="2"/>
      <c r="D162" s="2"/>
      <c r="E162" s="2"/>
      <c r="F162" s="2"/>
      <c r="G162" s="2"/>
      <c r="H162" s="2"/>
      <c r="I162" s="2"/>
      <c r="J162" s="2"/>
    </row>
    <row r="163" spans="2:10" x14ac:dyDescent="0.25">
      <c r="B163" s="2"/>
      <c r="C163" s="2"/>
      <c r="D163" s="2"/>
      <c r="E163" s="2"/>
      <c r="F163" s="2"/>
      <c r="G163" s="2"/>
      <c r="H163" s="2"/>
      <c r="I163" s="2"/>
      <c r="J163" s="2"/>
    </row>
    <row r="164" spans="2:10" x14ac:dyDescent="0.25">
      <c r="B164" s="2"/>
      <c r="C164" s="2"/>
      <c r="D164" s="2"/>
      <c r="E164" s="2"/>
      <c r="F164" s="2"/>
      <c r="G164" s="2"/>
      <c r="H164" s="2"/>
      <c r="I164" s="2"/>
      <c r="J164" s="2"/>
    </row>
    <row r="165" spans="2:10" x14ac:dyDescent="0.25">
      <c r="B165" s="2"/>
      <c r="C165" s="2"/>
      <c r="D165" s="2"/>
      <c r="E165" s="2"/>
      <c r="F165" s="2"/>
      <c r="G165" s="2"/>
      <c r="H165" s="2"/>
      <c r="I165" s="2"/>
      <c r="J165" s="2"/>
    </row>
    <row r="166" spans="2:10" x14ac:dyDescent="0.25">
      <c r="B166" s="2"/>
      <c r="C166" s="2"/>
      <c r="D166" s="2"/>
      <c r="E166" s="2"/>
      <c r="F166" s="2"/>
      <c r="G166" s="2"/>
      <c r="H166" s="2"/>
      <c r="I166" s="2"/>
      <c r="J166" s="2"/>
    </row>
    <row r="167" spans="2:10" x14ac:dyDescent="0.25">
      <c r="B167" s="166" t="s">
        <v>18</v>
      </c>
      <c r="C167" s="166"/>
      <c r="D167" s="166"/>
      <c r="E167" s="166"/>
      <c r="F167" s="166"/>
      <c r="G167" s="166"/>
      <c r="H167" s="166"/>
      <c r="I167" s="166"/>
      <c r="J167" s="2"/>
    </row>
    <row r="168" spans="2:10" x14ac:dyDescent="0.25">
      <c r="J168" s="166"/>
    </row>
    <row r="169" spans="2:10" hidden="1" x14ac:dyDescent="0.25"/>
    <row r="170" spans="2:10" hidden="1" x14ac:dyDescent="0.25"/>
    <row r="171" spans="2:10" hidden="1" x14ac:dyDescent="0.25"/>
    <row r="172" spans="2:10" hidden="1" x14ac:dyDescent="0.25"/>
    <row r="173" spans="2:10" hidden="1" x14ac:dyDescent="0.25"/>
    <row r="174" spans="2:10" hidden="1" x14ac:dyDescent="0.25"/>
    <row r="175" spans="2:10" hidden="1" x14ac:dyDescent="0.25"/>
    <row r="176" spans="2:10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x14ac:dyDescent="0.25"/>
    <row r="228" hidden="1" x14ac:dyDescent="0.25"/>
  </sheetData>
  <conditionalFormatting sqref="I9">
    <cfRule type="containsText" dxfId="9" priority="1" operator="containsText" text="No errors in data entry">
      <formula>NOT(ISERROR(SEARCH("No errors in data entry",I9)))</formula>
    </cfRule>
  </conditionalFormatting>
  <dataValidations count="5">
    <dataValidation type="list" allowBlank="1" showInputMessage="1" showErrorMessage="1" sqref="B170:B1048576 B166">
      <formula1>ProjectList</formula1>
    </dataValidation>
    <dataValidation type="list" allowBlank="1" showInputMessage="1" showErrorMessage="1" errorTitle="Enter resource name from list" error="Enter resource name from list" sqref="E17:E52">
      <formula1>Resource_Name_List</formula1>
    </dataValidation>
    <dataValidation type="list" allowBlank="1" showInputMessage="1" showErrorMessage="1" sqref="F17:G52">
      <formula1>Predecessor_lov</formula1>
    </dataValidation>
    <dataValidation type="list" allowBlank="1" showInputMessage="1" showErrorMessage="1" errorTitle="Please enter Project Name" error="Please enter Project Name" promptTitle="Please enter Project Name" prompt="Please enter Project Name" sqref="B17:B165">
      <formula1>Project_Name_List</formula1>
    </dataValidation>
    <dataValidation type="whole" operator="greaterThanOrEqual" allowBlank="1" showInputMessage="1" showErrorMessage="1" errorTitle="Please enter duration in hours" error="Minimum number is 1" promptTitle="Please enter duration in hours" prompt="Minimum number is 1" sqref="H17:H52">
      <formula1>1</formula1>
    </dataValidation>
  </dataValidations>
  <pageMargins left="0.7" right="0.7" top="0.75" bottom="0.75" header="0.3" footer="0.3"/>
  <pageSetup scale="52" fitToHeight="0" orientation="landscape" r:id="rId1"/>
  <headerFooter>
    <oddFooter>&amp;Lindzara Project Planner (Basic)&amp;Cwww.indzara.com&amp;RTemplate from indzara</oddFooter>
  </headerFooter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CDD61"/>
    <pageSetUpPr fitToPage="1"/>
  </sheetPr>
  <dimension ref="A1:DL161"/>
  <sheetViews>
    <sheetView showGridLines="0" zoomScale="85" zoomScaleNormal="85" workbookViewId="0">
      <pane ySplit="7" topLeftCell="A26" activePane="bottomLeft" state="frozen"/>
      <selection activeCell="AU2" sqref="AU2"/>
      <selection pane="bottomLeft" activeCell="B37" sqref="B37"/>
    </sheetView>
  </sheetViews>
  <sheetFormatPr defaultColWidth="0" defaultRowHeight="15" zeroHeight="1" x14ac:dyDescent="0.25"/>
  <cols>
    <col min="1" max="1" width="22.140625" style="70" customWidth="1"/>
    <col min="2" max="2" width="37.7109375" style="70" customWidth="1"/>
    <col min="3" max="3" width="23.7109375" style="70" customWidth="1"/>
    <col min="4" max="14" width="14.28515625" style="70" hidden="1" customWidth="1"/>
    <col min="15" max="15" width="2.85546875" style="70" hidden="1" customWidth="1"/>
    <col min="16" max="75" width="4.85546875" style="70" customWidth="1"/>
    <col min="76" max="76" width="4" style="74" customWidth="1"/>
    <col min="77" max="78" width="5.140625" style="74" customWidth="1"/>
    <col min="79" max="81" width="7.140625" style="74" hidden="1" customWidth="1"/>
    <col min="82" max="82" width="14" style="74" hidden="1" customWidth="1"/>
    <col min="83" max="105" width="7.140625" style="74" hidden="1" customWidth="1"/>
    <col min="106" max="116" width="0" style="70" hidden="1" customWidth="1"/>
    <col min="117" max="16384" width="9.140625" style="70" hidden="1"/>
  </cols>
  <sheetData>
    <row r="1" spans="1:116" x14ac:dyDescent="0.25">
      <c r="I1" s="73"/>
    </row>
    <row r="2" spans="1:116" x14ac:dyDescent="0.25"/>
    <row r="3" spans="1:116" x14ac:dyDescent="0.25"/>
    <row r="4" spans="1:116" x14ac:dyDescent="0.25"/>
    <row r="5" spans="1:116" x14ac:dyDescent="0.25"/>
    <row r="6" spans="1:116" x14ac:dyDescent="0.25">
      <c r="G6" s="75"/>
      <c r="P6" s="76">
        <f>(P7)</f>
        <v>42331</v>
      </c>
      <c r="Q6" s="77" t="str">
        <f>IF(MONTH(P7)=MONTH(Q7),"",Q7)</f>
        <v/>
      </c>
      <c r="R6" s="77" t="str">
        <f t="shared" ref="R6:BW6" si="0">IF(MONTH(Q7)=MONTH(R7),"",R7)</f>
        <v/>
      </c>
      <c r="S6" s="77" t="str">
        <f t="shared" si="0"/>
        <v/>
      </c>
      <c r="T6" s="77" t="str">
        <f t="shared" si="0"/>
        <v/>
      </c>
      <c r="U6" s="77" t="str">
        <f t="shared" si="0"/>
        <v/>
      </c>
      <c r="V6" s="77">
        <f t="shared" si="0"/>
        <v>42339</v>
      </c>
      <c r="W6" s="77" t="str">
        <f t="shared" si="0"/>
        <v/>
      </c>
      <c r="X6" s="77" t="str">
        <f t="shared" si="0"/>
        <v/>
      </c>
      <c r="Y6" s="77" t="str">
        <f t="shared" si="0"/>
        <v/>
      </c>
      <c r="Z6" s="77" t="str">
        <f t="shared" si="0"/>
        <v/>
      </c>
      <c r="AA6" s="77" t="str">
        <f t="shared" si="0"/>
        <v/>
      </c>
      <c r="AB6" s="77" t="str">
        <f t="shared" si="0"/>
        <v/>
      </c>
      <c r="AC6" s="77" t="str">
        <f t="shared" si="0"/>
        <v/>
      </c>
      <c r="AD6" s="77" t="str">
        <f t="shared" si="0"/>
        <v/>
      </c>
      <c r="AE6" s="76" t="str">
        <f t="shared" si="0"/>
        <v/>
      </c>
      <c r="AF6" s="77" t="str">
        <f t="shared" si="0"/>
        <v/>
      </c>
      <c r="AG6" s="77" t="str">
        <f t="shared" si="0"/>
        <v/>
      </c>
      <c r="AH6" s="77" t="str">
        <f t="shared" si="0"/>
        <v/>
      </c>
      <c r="AI6" s="77" t="str">
        <f t="shared" si="0"/>
        <v/>
      </c>
      <c r="AJ6" s="77" t="str">
        <f t="shared" si="0"/>
        <v/>
      </c>
      <c r="AK6" s="77" t="str">
        <f t="shared" si="0"/>
        <v/>
      </c>
      <c r="AL6" s="77" t="str">
        <f t="shared" si="0"/>
        <v/>
      </c>
      <c r="AM6" s="77" t="str">
        <f t="shared" si="0"/>
        <v/>
      </c>
      <c r="AN6" s="77" t="str">
        <f t="shared" si="0"/>
        <v/>
      </c>
      <c r="AO6" s="77" t="str">
        <f t="shared" si="0"/>
        <v/>
      </c>
      <c r="AP6" s="77" t="str">
        <f t="shared" si="0"/>
        <v/>
      </c>
      <c r="AQ6" s="77" t="str">
        <f t="shared" si="0"/>
        <v/>
      </c>
      <c r="AR6" s="77" t="str">
        <f t="shared" si="0"/>
        <v/>
      </c>
      <c r="AS6" s="77">
        <f t="shared" si="0"/>
        <v>42370</v>
      </c>
      <c r="AT6" s="77" t="str">
        <f t="shared" si="0"/>
        <v/>
      </c>
      <c r="AU6" s="77" t="str">
        <f t="shared" si="0"/>
        <v/>
      </c>
      <c r="AV6" s="77" t="str">
        <f t="shared" si="0"/>
        <v/>
      </c>
      <c r="AW6" s="77" t="str">
        <f t="shared" si="0"/>
        <v/>
      </c>
      <c r="AX6" s="77" t="str">
        <f t="shared" si="0"/>
        <v/>
      </c>
      <c r="AY6" s="76" t="str">
        <f t="shared" si="0"/>
        <v/>
      </c>
      <c r="AZ6" s="77" t="str">
        <f t="shared" si="0"/>
        <v/>
      </c>
      <c r="BA6" s="77" t="str">
        <f t="shared" si="0"/>
        <v/>
      </c>
      <c r="BB6" s="77" t="str">
        <f t="shared" si="0"/>
        <v/>
      </c>
      <c r="BC6" s="77" t="str">
        <f t="shared" si="0"/>
        <v/>
      </c>
      <c r="BD6" s="77" t="str">
        <f t="shared" si="0"/>
        <v/>
      </c>
      <c r="BE6" s="77" t="str">
        <f t="shared" si="0"/>
        <v/>
      </c>
      <c r="BF6" s="77" t="str">
        <f t="shared" si="0"/>
        <v/>
      </c>
      <c r="BG6" s="77" t="str">
        <f t="shared" si="0"/>
        <v/>
      </c>
      <c r="BH6" s="77" t="str">
        <f t="shared" si="0"/>
        <v/>
      </c>
      <c r="BI6" s="77" t="str">
        <f t="shared" si="0"/>
        <v/>
      </c>
      <c r="BJ6" s="77" t="str">
        <f t="shared" si="0"/>
        <v/>
      </c>
      <c r="BK6" s="77" t="str">
        <f t="shared" si="0"/>
        <v/>
      </c>
      <c r="BL6" s="77" t="str">
        <f t="shared" si="0"/>
        <v/>
      </c>
      <c r="BM6" s="77" t="str">
        <f t="shared" si="0"/>
        <v/>
      </c>
      <c r="BN6" s="77">
        <f t="shared" si="0"/>
        <v>42401</v>
      </c>
      <c r="BO6" s="77" t="str">
        <f t="shared" si="0"/>
        <v/>
      </c>
      <c r="BP6" s="77" t="str">
        <f t="shared" si="0"/>
        <v/>
      </c>
      <c r="BQ6" s="77" t="str">
        <f t="shared" si="0"/>
        <v/>
      </c>
      <c r="BR6" s="77" t="str">
        <f t="shared" si="0"/>
        <v/>
      </c>
      <c r="BS6" s="77" t="str">
        <f t="shared" si="0"/>
        <v/>
      </c>
      <c r="BT6" s="76" t="str">
        <f t="shared" si="0"/>
        <v/>
      </c>
      <c r="BU6" s="77" t="str">
        <f t="shared" si="0"/>
        <v/>
      </c>
      <c r="BV6" s="77" t="str">
        <f t="shared" si="0"/>
        <v/>
      </c>
      <c r="BW6" s="77" t="str">
        <f t="shared" si="0"/>
        <v/>
      </c>
    </row>
    <row r="7" spans="1:116" ht="43.5" customHeight="1" x14ac:dyDescent="0.25">
      <c r="A7" s="78" t="s">
        <v>3</v>
      </c>
      <c r="B7" s="79" t="s">
        <v>6</v>
      </c>
      <c r="C7" s="79" t="s">
        <v>7</v>
      </c>
      <c r="D7" s="79" t="s">
        <v>33</v>
      </c>
      <c r="E7" s="79" t="s">
        <v>8</v>
      </c>
      <c r="F7" s="79" t="s">
        <v>9</v>
      </c>
      <c r="G7" s="79" t="s">
        <v>34</v>
      </c>
      <c r="H7" s="79" t="s">
        <v>93</v>
      </c>
      <c r="I7" s="79" t="s">
        <v>17</v>
      </c>
      <c r="J7" s="79" t="s">
        <v>15</v>
      </c>
      <c r="K7" s="79" t="s">
        <v>91</v>
      </c>
      <c r="L7" s="79" t="s">
        <v>35</v>
      </c>
      <c r="M7" s="79" t="s">
        <v>48</v>
      </c>
      <c r="N7" s="79" t="s">
        <v>92</v>
      </c>
      <c r="O7" s="80"/>
      <c r="P7" s="81">
        <f>StartDate</f>
        <v>42331</v>
      </c>
      <c r="Q7" s="82">
        <f t="shared" ref="Q7:AV7" si="1">WORKDAY(P7,1,Holidays)</f>
        <v>42332</v>
      </c>
      <c r="R7" s="82">
        <f t="shared" si="1"/>
        <v>42333</v>
      </c>
      <c r="S7" s="82">
        <f t="shared" si="1"/>
        <v>42334</v>
      </c>
      <c r="T7" s="82">
        <f t="shared" si="1"/>
        <v>42335</v>
      </c>
      <c r="U7" s="82">
        <f t="shared" si="1"/>
        <v>42338</v>
      </c>
      <c r="V7" s="82">
        <f t="shared" si="1"/>
        <v>42339</v>
      </c>
      <c r="W7" s="82">
        <f t="shared" si="1"/>
        <v>42340</v>
      </c>
      <c r="X7" s="82">
        <f t="shared" si="1"/>
        <v>42341</v>
      </c>
      <c r="Y7" s="82">
        <f t="shared" si="1"/>
        <v>42342</v>
      </c>
      <c r="Z7" s="82">
        <f t="shared" si="1"/>
        <v>42345</v>
      </c>
      <c r="AA7" s="82">
        <f t="shared" si="1"/>
        <v>42346</v>
      </c>
      <c r="AB7" s="82">
        <f t="shared" si="1"/>
        <v>42347</v>
      </c>
      <c r="AC7" s="82">
        <f t="shared" si="1"/>
        <v>42348</v>
      </c>
      <c r="AD7" s="82">
        <f t="shared" si="1"/>
        <v>42349</v>
      </c>
      <c r="AE7" s="82">
        <f t="shared" si="1"/>
        <v>42352</v>
      </c>
      <c r="AF7" s="82">
        <f t="shared" si="1"/>
        <v>42353</v>
      </c>
      <c r="AG7" s="82">
        <f t="shared" si="1"/>
        <v>42354</v>
      </c>
      <c r="AH7" s="82">
        <f t="shared" si="1"/>
        <v>42355</v>
      </c>
      <c r="AI7" s="82">
        <f t="shared" si="1"/>
        <v>42356</v>
      </c>
      <c r="AJ7" s="82">
        <f t="shared" si="1"/>
        <v>42359</v>
      </c>
      <c r="AK7" s="82">
        <f t="shared" si="1"/>
        <v>42360</v>
      </c>
      <c r="AL7" s="82">
        <f t="shared" si="1"/>
        <v>42361</v>
      </c>
      <c r="AM7" s="82">
        <f t="shared" si="1"/>
        <v>42362</v>
      </c>
      <c r="AN7" s="82">
        <f t="shared" si="1"/>
        <v>42363</v>
      </c>
      <c r="AO7" s="82">
        <f t="shared" si="1"/>
        <v>42366</v>
      </c>
      <c r="AP7" s="82">
        <f t="shared" si="1"/>
        <v>42367</v>
      </c>
      <c r="AQ7" s="82">
        <f t="shared" si="1"/>
        <v>42368</v>
      </c>
      <c r="AR7" s="82">
        <f t="shared" si="1"/>
        <v>42369</v>
      </c>
      <c r="AS7" s="82">
        <f t="shared" si="1"/>
        <v>42370</v>
      </c>
      <c r="AT7" s="82">
        <f t="shared" si="1"/>
        <v>42373</v>
      </c>
      <c r="AU7" s="82">
        <f t="shared" si="1"/>
        <v>42374</v>
      </c>
      <c r="AV7" s="82">
        <f t="shared" si="1"/>
        <v>42375</v>
      </c>
      <c r="AW7" s="82">
        <f t="shared" ref="AW7:BW7" si="2">WORKDAY(AV7,1,Holidays)</f>
        <v>42376</v>
      </c>
      <c r="AX7" s="82">
        <f t="shared" si="2"/>
        <v>42377</v>
      </c>
      <c r="AY7" s="82">
        <f t="shared" si="2"/>
        <v>42380</v>
      </c>
      <c r="AZ7" s="82">
        <f t="shared" si="2"/>
        <v>42381</v>
      </c>
      <c r="BA7" s="82">
        <f t="shared" si="2"/>
        <v>42382</v>
      </c>
      <c r="BB7" s="82">
        <f t="shared" si="2"/>
        <v>42383</v>
      </c>
      <c r="BC7" s="82">
        <f t="shared" si="2"/>
        <v>42384</v>
      </c>
      <c r="BD7" s="82">
        <f t="shared" si="2"/>
        <v>42387</v>
      </c>
      <c r="BE7" s="82">
        <f t="shared" si="2"/>
        <v>42388</v>
      </c>
      <c r="BF7" s="82">
        <f t="shared" si="2"/>
        <v>42389</v>
      </c>
      <c r="BG7" s="82">
        <f t="shared" si="2"/>
        <v>42390</v>
      </c>
      <c r="BH7" s="82">
        <f t="shared" si="2"/>
        <v>42391</v>
      </c>
      <c r="BI7" s="82">
        <f t="shared" si="2"/>
        <v>42394</v>
      </c>
      <c r="BJ7" s="82">
        <f t="shared" si="2"/>
        <v>42395</v>
      </c>
      <c r="BK7" s="82">
        <f t="shared" si="2"/>
        <v>42396</v>
      </c>
      <c r="BL7" s="82">
        <f t="shared" si="2"/>
        <v>42397</v>
      </c>
      <c r="BM7" s="82">
        <f t="shared" si="2"/>
        <v>42398</v>
      </c>
      <c r="BN7" s="82">
        <f t="shared" si="2"/>
        <v>42401</v>
      </c>
      <c r="BO7" s="82">
        <f t="shared" si="2"/>
        <v>42402</v>
      </c>
      <c r="BP7" s="82">
        <f t="shared" si="2"/>
        <v>42403</v>
      </c>
      <c r="BQ7" s="82">
        <f t="shared" si="2"/>
        <v>42404</v>
      </c>
      <c r="BR7" s="82">
        <f t="shared" si="2"/>
        <v>42405</v>
      </c>
      <c r="BS7" s="82">
        <f t="shared" si="2"/>
        <v>42408</v>
      </c>
      <c r="BT7" s="82">
        <f t="shared" si="2"/>
        <v>42409</v>
      </c>
      <c r="BU7" s="82">
        <f t="shared" si="2"/>
        <v>42410</v>
      </c>
      <c r="BV7" s="82">
        <f t="shared" si="2"/>
        <v>42411</v>
      </c>
      <c r="BW7" s="83">
        <f t="shared" si="2"/>
        <v>42412</v>
      </c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</row>
    <row r="8" spans="1:116" ht="7.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8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</row>
    <row r="9" spans="1:116" x14ac:dyDescent="0.25">
      <c r="A9" s="89" t="str">
        <f>IFERROR(IF(COUNTA(Tbl_Task_List[Task Name])=0,"",INDEX(Tbl_Project_List[],MATCH(SMALL(Tbl_Project_List[[#Data],[Priority]],1),Tbl_Project_List[[#Data],[Priority]],0),1)),"")</f>
        <v>Tekun</v>
      </c>
      <c r="B9" s="89" t="str">
        <f t="array" ref="B9">IFERROR(INDEX((Tbl_Task_List[[#Data],[Task Name]]), SMALL(IF(A9=(Tbl_Task_List[[#Data],[Project Name]]),ROW(Tbl_Task_List[[#Data],[Project Name]]),""),COUNTIF($A$9:$A9,A9))-ROW(Tbl_Task_List[[#Headers],[Task Name]]),1),"")</f>
        <v>Login Page</v>
      </c>
      <c r="C9" s="90" t="str">
        <f t="array" ref="C9">IFERROR(INDEX((Tbl_Task_List[[#Data],[Resource Name]]), SMALL(IF(A9=(Tbl_Task_List[[#Data],[Project Name]]),ROW(Tbl_Task_List[[#Data],[Project Name]]),""),COUNTIF($A$9:$A9,A9))-ROW(Tbl_Task_List[[#Headers],[Resource Name]]),1),"")</f>
        <v>Sayeem</v>
      </c>
      <c r="D9" s="91">
        <f t="array" ref="D9">IFERROR(INDEX((Tbl_Task_List[[#Data],[Planned Duration (Hours)]]), SMALL(IF(A9=(Tbl_Task_List[[#Data],[Project Name]]),ROW(Tbl_Task_List[[#Data],[Project Name]]),""),COUNTIF($A$9:$A9,A9))-ROW(Tbl_Task_List[[#Headers],[Planned Duration (Hours)]]),1),"")</f>
        <v>2</v>
      </c>
      <c r="E9" s="70">
        <f t="array" ref="E9">IFERROR(INDEX((Tbl_Task_List[[#Data],[Predecessor 1]]), SMALL(IF(A9=(Tbl_Task_List[[#Data],[Project Name]]),ROW(Tbl_Task_List[[#Data],[Project Name]]),""),COUNTIF($A$9:$A9,A9))-ROW(Tbl_Task_List[[#Headers],[Predecessor 1]]),1),"")</f>
        <v>0</v>
      </c>
      <c r="F9" s="70">
        <f t="array" ref="F9">IFERROR(INDEX((Tbl_Task_List[[#Data],[Predecessor 2]]), SMALL(IF(A9=(Tbl_Task_List[[#Data],[Project Name]]),ROW(Tbl_Task_List[[#Data],[Project Name]]),""),COUNTIF($A$9:$A9,A9))-ROW(Tbl_Task_List[[#Headers],[Predecessor 2]]),1),"")</f>
        <v>0</v>
      </c>
      <c r="G9" s="70" t="str">
        <f t="shared" ref="G9:G40" si="3">CONCATENATE(A9," ",B9)</f>
        <v>Tekun Login Page</v>
      </c>
      <c r="H9" s="75">
        <f>IFERROR(MAX(INDEX(Tbl_Project_List[Start Date],MATCH($A9,Tbl_Project_List[Project Name],0),1), StartDate, IFERROR(WORKDAY(INDEX($K$9:$K$158,MATCH($E9,$G$9:$G$158,0),1),1,Holidays),0),IFERROR(WORKDAY( INDEX($K$9:$K$158,MATCH($F9,$G$9:$G$158,0),1),1,Holidays),0)),"")</f>
        <v>42331</v>
      </c>
      <c r="I9" s="92">
        <f>IFERROR(MATCH(J9,$P$7:$BW$7)-MATCH(H9,$P$7:$BW$7,0),"")</f>
        <v>0</v>
      </c>
      <c r="J9" s="75">
        <f t="array" ref="J9">IF(ISNUMBER(D9),IFERROR(INDEX($A$7:$BW$7,1,SMALL(IF(P9:BW9&gt;0,COLUMN(P9:BW9),""),1)),WORKDAY($BW$7,2,Holidays)),"")</f>
        <v>42331</v>
      </c>
      <c r="K9" s="75">
        <f t="array" ref="K9">IF(ISNUMBER(D9),IF(SUM(P9:BW9)=D9,IFERROR(INDEX($A$7:$BW$7,1,LARGE(IF(P9:BW9&gt;0,COLUMN(P9:BW9),""),1)),""),WORKDAY($BW$7,1,Holidays)),"")</f>
        <v>42331</v>
      </c>
      <c r="L9" s="92">
        <f ca="1">IFERROR(COUNTIF(INDIRECT(ADDRESS(ROW($L9),MATCH($J9,$A$7:$BW$7,0),1,1,)):INDIRECT(ADDRESS(ROW($L9),MATCH(MIN($K9,$BW$7),$A$7:$BW$7,0),1,1,)),0),"")</f>
        <v>0</v>
      </c>
      <c r="M9" s="92">
        <f>IF(LEN(A9)&gt;0,SUM(P9:BW9),"")</f>
        <v>2</v>
      </c>
      <c r="N9" s="93">
        <f>IF(ISNUMBER(D9),IF(D9=M9,1, 0),"")</f>
        <v>1</v>
      </c>
      <c r="O9" s="86"/>
      <c r="P9" s="93">
        <f>IF((P$7&gt;IFERROR(MAX(IFERROR(INDEX(Tbl_Project_List[Start Date],MATCH($A9,Tbl_Project_List[Project Name],0),1)-1,0),IFERROR(INDEX($K$9:$K$158,MATCH($E9,$G$9:$G$158,0),1),0),IFERROR(INDEX($K$9:$K$158,MATCH($F9,$G$9:$G$158,0),1),0)),0)), IFERROR(MIN($D9-SUM($O9:O9), INDEX(Tbl_Resource_List[Hours Available per Day], MATCH($C9,Tbl_Resource_List[Resource Name],0),1)-SUMIF($C$8:$C8,$C9,P$8:P8)),0),0)</f>
        <v>2</v>
      </c>
      <c r="Q9" s="93">
        <f>IF((Q$7&gt;IFERROR(MAX(IFERROR(INDEX(Tbl_Project_List[Start Date],MATCH($A9,Tbl_Project_List[Project Name],0),1)-1,0),IFERROR(INDEX($K$9:$K$158,MATCH($E9,$G$9:$G$158,0),1),0),IFERROR(INDEX($K$9:$K$158,MATCH($F9,$G$9:$G$158,0),1),0)),0)), IFERROR(MIN($D9-SUM($O9:P9), INDEX(Tbl_Resource_List[Hours Available per Day], MATCH($C9,Tbl_Resource_List[Resource Name],0),1)-SUMIF($C$8:$C8,$C9,Q$8:Q8)),0),0)</f>
        <v>0</v>
      </c>
      <c r="R9" s="93">
        <f>IF((R$7&gt;IFERROR(MAX(IFERROR(INDEX(Tbl_Project_List[Start Date],MATCH($A9,Tbl_Project_List[Project Name],0),1)-1,0),IFERROR(INDEX($K$9:$K$158,MATCH($E9,$G$9:$G$158,0),1),0),IFERROR(INDEX($K$9:$K$158,MATCH($F9,$G$9:$G$158,0),1),0)),0)), IFERROR(MIN($D9-SUM($O9:Q9), INDEX(Tbl_Resource_List[Hours Available per Day], MATCH($C9,Tbl_Resource_List[Resource Name],0),1)-SUMIF($C$8:$C8,$C9,R$8:R8)),0),0)</f>
        <v>0</v>
      </c>
      <c r="S9" s="93">
        <f>IF((S$7&gt;IFERROR(MAX(IFERROR(INDEX(Tbl_Project_List[Start Date],MATCH($A9,Tbl_Project_List[Project Name],0),1)-1,0),IFERROR(INDEX($K$9:$K$158,MATCH($E9,$G$9:$G$158,0),1),0),IFERROR(INDEX($K$9:$K$158,MATCH($F9,$G$9:$G$158,0),1),0)),0)), IFERROR(MIN($D9-SUM($O9:R9), INDEX(Tbl_Resource_List[Hours Available per Day], MATCH($C9,Tbl_Resource_List[Resource Name],0),1)-SUMIF($C$8:$C8,$C9,S$8:S8)),0),0)</f>
        <v>0</v>
      </c>
      <c r="T9" s="93">
        <f>IF((T$7&gt;IFERROR(MAX(IFERROR(INDEX(Tbl_Project_List[Start Date],MATCH($A9,Tbl_Project_List[Project Name],0),1)-1,0),IFERROR(INDEX($K$9:$K$158,MATCH($E9,$G$9:$G$158,0),1),0),IFERROR(INDEX($K$9:$K$158,MATCH($F9,$G$9:$G$158,0),1),0)),0)), IFERROR(MIN($D9-SUM($O9:S9), INDEX(Tbl_Resource_List[Hours Available per Day], MATCH($C9,Tbl_Resource_List[Resource Name],0),1)-SUMIF($C$8:$C8,$C9,T$8:T8)),0),0)</f>
        <v>0</v>
      </c>
      <c r="U9" s="93">
        <f>IF((U$7&gt;IFERROR(MAX(IFERROR(INDEX(Tbl_Project_List[Start Date],MATCH($A9,Tbl_Project_List[Project Name],0),1)-1,0),IFERROR(INDEX($K$9:$K$158,MATCH($E9,$G$9:$G$158,0),1),0),IFERROR(INDEX($K$9:$K$158,MATCH($F9,$G$9:$G$158,0),1),0)),0)), IFERROR(MIN($D9-SUM($O9:T9), INDEX(Tbl_Resource_List[Hours Available per Day], MATCH($C9,Tbl_Resource_List[Resource Name],0),1)-SUMIF($C$8:$C8,$C9,U$8:U8)),0),0)</f>
        <v>0</v>
      </c>
      <c r="V9" s="93">
        <f>IF((V$7&gt;IFERROR(MAX(IFERROR(INDEX(Tbl_Project_List[Start Date],MATCH($A9,Tbl_Project_List[Project Name],0),1)-1,0),IFERROR(INDEX($K$9:$K$158,MATCH($E9,$G$9:$G$158,0),1),0),IFERROR(INDEX($K$9:$K$158,MATCH($F9,$G$9:$G$158,0),1),0)),0)), IFERROR(MIN($D9-SUM($O9:U9), INDEX(Tbl_Resource_List[Hours Available per Day], MATCH($C9,Tbl_Resource_List[Resource Name],0),1)-SUMIF($C$8:$C8,$C9,V$8:V8)),0),0)</f>
        <v>0</v>
      </c>
      <c r="W9" s="93">
        <f>IF((W$7&gt;IFERROR(MAX(IFERROR(INDEX(Tbl_Project_List[Start Date],MATCH($A9,Tbl_Project_List[Project Name],0),1)-1,0),IFERROR(INDEX($K$9:$K$158,MATCH($E9,$G$9:$G$158,0),1),0),IFERROR(INDEX($K$9:$K$158,MATCH($F9,$G$9:$G$158,0),1),0)),0)), IFERROR(MIN($D9-SUM($O9:V9), INDEX(Tbl_Resource_List[Hours Available per Day], MATCH($C9,Tbl_Resource_List[Resource Name],0),1)-SUMIF($C$8:$C8,$C9,W$8:W8)),0),0)</f>
        <v>0</v>
      </c>
      <c r="X9" s="93">
        <f>IF((X$7&gt;IFERROR(MAX(IFERROR(INDEX(Tbl_Project_List[Start Date],MATCH($A9,Tbl_Project_List[Project Name],0),1)-1,0),IFERROR(INDEX($K$9:$K$158,MATCH($E9,$G$9:$G$158,0),1),0),IFERROR(INDEX($K$9:$K$158,MATCH($F9,$G$9:$G$158,0),1),0)),0)), IFERROR(MIN($D9-SUM($O9:W9), INDEX(Tbl_Resource_List[Hours Available per Day], MATCH($C9,Tbl_Resource_List[Resource Name],0),1)-SUMIF($C$8:$C8,$C9,X$8:X8)),0),0)</f>
        <v>0</v>
      </c>
      <c r="Y9" s="93">
        <f>IF((Y$7&gt;IFERROR(MAX(IFERROR(INDEX(Tbl_Project_List[Start Date],MATCH($A9,Tbl_Project_List[Project Name],0),1)-1,0),IFERROR(INDEX($K$9:$K$158,MATCH($E9,$G$9:$G$158,0),1),0),IFERROR(INDEX($K$9:$K$158,MATCH($F9,$G$9:$G$158,0),1),0)),0)), IFERROR(MIN($D9-SUM($O9:X9), INDEX(Tbl_Resource_List[Hours Available per Day], MATCH($C9,Tbl_Resource_List[Resource Name],0),1)-SUMIF($C$8:$C8,$C9,Y$8:Y8)),0),0)</f>
        <v>0</v>
      </c>
      <c r="Z9" s="93">
        <f>IF((Z$7&gt;IFERROR(MAX(IFERROR(INDEX(Tbl_Project_List[Start Date],MATCH($A9,Tbl_Project_List[Project Name],0),1)-1,0),IFERROR(INDEX($K$9:$K$158,MATCH($E9,$G$9:$G$158,0),1),0),IFERROR(INDEX($K$9:$K$158,MATCH($F9,$G$9:$G$158,0),1),0)),0)), IFERROR(MIN($D9-SUM($O9:Y9), INDEX(Tbl_Resource_List[Hours Available per Day], MATCH($C9,Tbl_Resource_List[Resource Name],0),1)-SUMIF($C$8:$C8,$C9,Z$8:Z8)),0),0)</f>
        <v>0</v>
      </c>
      <c r="AA9" s="93">
        <f>IF((AA$7&gt;IFERROR(MAX(IFERROR(INDEX(Tbl_Project_List[Start Date],MATCH($A9,Tbl_Project_List[Project Name],0),1)-1,0),IFERROR(INDEX($K$9:$K$158,MATCH($E9,$G$9:$G$158,0),1),0),IFERROR(INDEX($K$9:$K$158,MATCH($F9,$G$9:$G$158,0),1),0)),0)), IFERROR(MIN($D9-SUM($O9:Z9), INDEX(Tbl_Resource_List[Hours Available per Day], MATCH($C9,Tbl_Resource_List[Resource Name],0),1)-SUMIF($C$8:$C8,$C9,AA$8:AA8)),0),0)</f>
        <v>0</v>
      </c>
      <c r="AB9" s="93">
        <f>IF((AB$7&gt;IFERROR(MAX(IFERROR(INDEX(Tbl_Project_List[Start Date],MATCH($A9,Tbl_Project_List[Project Name],0),1)-1,0),IFERROR(INDEX($K$9:$K$158,MATCH($E9,$G$9:$G$158,0),1),0),IFERROR(INDEX($K$9:$K$158,MATCH($F9,$G$9:$G$158,0),1),0)),0)), IFERROR(MIN($D9-SUM($O9:AA9), INDEX(Tbl_Resource_List[Hours Available per Day], MATCH($C9,Tbl_Resource_List[Resource Name],0),1)-SUMIF($C$8:$C8,$C9,AB$8:AB8)),0),0)</f>
        <v>0</v>
      </c>
      <c r="AC9" s="93">
        <f>IF((AC$7&gt;IFERROR(MAX(IFERROR(INDEX(Tbl_Project_List[Start Date],MATCH($A9,Tbl_Project_List[Project Name],0),1)-1,0),IFERROR(INDEX($K$9:$K$158,MATCH($E9,$G$9:$G$158,0),1),0),IFERROR(INDEX($K$9:$K$158,MATCH($F9,$G$9:$G$158,0),1),0)),0)), IFERROR(MIN($D9-SUM($O9:AB9), INDEX(Tbl_Resource_List[Hours Available per Day], MATCH($C9,Tbl_Resource_List[Resource Name],0),1)-SUMIF($C$8:$C8,$C9,AC$8:AC8)),0),0)</f>
        <v>0</v>
      </c>
      <c r="AD9" s="93">
        <f>IF((AD$7&gt;IFERROR(MAX(IFERROR(INDEX(Tbl_Project_List[Start Date],MATCH($A9,Tbl_Project_List[Project Name],0),1)-1,0),IFERROR(INDEX($K$9:$K$158,MATCH($E9,$G$9:$G$158,0),1),0),IFERROR(INDEX($K$9:$K$158,MATCH($F9,$G$9:$G$158,0),1),0)),0)), IFERROR(MIN($D9-SUM($O9:AC9), INDEX(Tbl_Resource_List[Hours Available per Day], MATCH($C9,Tbl_Resource_List[Resource Name],0),1)-SUMIF($C$8:$C8,$C9,AD$8:AD8)),0),0)</f>
        <v>0</v>
      </c>
      <c r="AE9" s="93">
        <f>IF((AE$7&gt;IFERROR(MAX(IFERROR(INDEX(Tbl_Project_List[Start Date],MATCH($A9,Tbl_Project_List[Project Name],0),1)-1,0),IFERROR(INDEX($K$9:$K$158,MATCH($E9,$G$9:$G$158,0),1),0),IFERROR(INDEX($K$9:$K$158,MATCH($F9,$G$9:$G$158,0),1),0)),0)), IFERROR(MIN($D9-SUM($O9:AD9), INDEX(Tbl_Resource_List[Hours Available per Day], MATCH($C9,Tbl_Resource_List[Resource Name],0),1)-SUMIF($C$8:$C8,$C9,AE$8:AE8)),0),0)</f>
        <v>0</v>
      </c>
      <c r="AF9" s="93">
        <f>IF((AF$7&gt;IFERROR(MAX(IFERROR(INDEX(Tbl_Project_List[Start Date],MATCH($A9,Tbl_Project_List[Project Name],0),1)-1,0),IFERROR(INDEX($K$9:$K$158,MATCH($E9,$G$9:$G$158,0),1),0),IFERROR(INDEX($K$9:$K$158,MATCH($F9,$G$9:$G$158,0),1),0)),0)), IFERROR(MIN($D9-SUM($O9:AE9), INDEX(Tbl_Resource_List[Hours Available per Day], MATCH($C9,Tbl_Resource_List[Resource Name],0),1)-SUMIF($C$8:$C8,$C9,AF$8:AF8)),0),0)</f>
        <v>0</v>
      </c>
      <c r="AG9" s="93">
        <f>IF((AG$7&gt;IFERROR(MAX(IFERROR(INDEX(Tbl_Project_List[Start Date],MATCH($A9,Tbl_Project_List[Project Name],0),1)-1,0),IFERROR(INDEX($K$9:$K$158,MATCH($E9,$G$9:$G$158,0),1),0),IFERROR(INDEX($K$9:$K$158,MATCH($F9,$G$9:$G$158,0),1),0)),0)), IFERROR(MIN($D9-SUM($O9:AF9), INDEX(Tbl_Resource_List[Hours Available per Day], MATCH($C9,Tbl_Resource_List[Resource Name],0),1)-SUMIF($C$8:$C8,$C9,AG$8:AG8)),0),0)</f>
        <v>0</v>
      </c>
      <c r="AH9" s="93">
        <f>IF((AH$7&gt;IFERROR(MAX(IFERROR(INDEX(Tbl_Project_List[Start Date],MATCH($A9,Tbl_Project_List[Project Name],0),1)-1,0),IFERROR(INDEX($K$9:$K$158,MATCH($E9,$G$9:$G$158,0),1),0),IFERROR(INDEX($K$9:$K$158,MATCH($F9,$G$9:$G$158,0),1),0)),0)), IFERROR(MIN($D9-SUM($O9:AG9), INDEX(Tbl_Resource_List[Hours Available per Day], MATCH($C9,Tbl_Resource_List[Resource Name],0),1)-SUMIF($C$8:$C8,$C9,AH$8:AH8)),0),0)</f>
        <v>0</v>
      </c>
      <c r="AI9" s="93">
        <f>IF((AI$7&gt;IFERROR(MAX(IFERROR(INDEX(Tbl_Project_List[Start Date],MATCH($A9,Tbl_Project_List[Project Name],0),1)-1,0),IFERROR(INDEX($K$9:$K$158,MATCH($E9,$G$9:$G$158,0),1),0),IFERROR(INDEX($K$9:$K$158,MATCH($F9,$G$9:$G$158,0),1),0)),0)), IFERROR(MIN($D9-SUM($O9:AH9), INDEX(Tbl_Resource_List[Hours Available per Day], MATCH($C9,Tbl_Resource_List[Resource Name],0),1)-SUMIF($C$8:$C8,$C9,AI$8:AI8)),0),0)</f>
        <v>0</v>
      </c>
      <c r="AJ9" s="93">
        <f>IF((AJ$7&gt;IFERROR(MAX(IFERROR(INDEX(Tbl_Project_List[Start Date],MATCH($A9,Tbl_Project_List[Project Name],0),1)-1,0),IFERROR(INDEX($K$9:$K$158,MATCH($E9,$G$9:$G$158,0),1),0),IFERROR(INDEX($K$9:$K$158,MATCH($F9,$G$9:$G$158,0),1),0)),0)), IFERROR(MIN($D9-SUM($O9:AI9), INDEX(Tbl_Resource_List[Hours Available per Day], MATCH($C9,Tbl_Resource_List[Resource Name],0),1)-SUMIF($C$8:$C8,$C9,AJ$8:AJ8)),0),0)</f>
        <v>0</v>
      </c>
      <c r="AK9" s="93">
        <f>IF((AK$7&gt;IFERROR(MAX(IFERROR(INDEX(Tbl_Project_List[Start Date],MATCH($A9,Tbl_Project_List[Project Name],0),1)-1,0),IFERROR(INDEX($K$9:$K$158,MATCH($E9,$G$9:$G$158,0),1),0),IFERROR(INDEX($K$9:$K$158,MATCH($F9,$G$9:$G$158,0),1),0)),0)), IFERROR(MIN($D9-SUM($O9:AJ9), INDEX(Tbl_Resource_List[Hours Available per Day], MATCH($C9,Tbl_Resource_List[Resource Name],0),1)-SUMIF($C$8:$C8,$C9,AK$8:AK8)),0),0)</f>
        <v>0</v>
      </c>
      <c r="AL9" s="93">
        <f>IF((AL$7&gt;IFERROR(MAX(IFERROR(INDEX(Tbl_Project_List[Start Date],MATCH($A9,Tbl_Project_List[Project Name],0),1)-1,0),IFERROR(INDEX($K$9:$K$158,MATCH($E9,$G$9:$G$158,0),1),0),IFERROR(INDEX($K$9:$K$158,MATCH($F9,$G$9:$G$158,0),1),0)),0)), IFERROR(MIN($D9-SUM($O9:AK9), INDEX(Tbl_Resource_List[Hours Available per Day], MATCH($C9,Tbl_Resource_List[Resource Name],0),1)-SUMIF($C$8:$C8,$C9,AL$8:AL8)),0),0)</f>
        <v>0</v>
      </c>
      <c r="AM9" s="93">
        <f>IF((AM$7&gt;IFERROR(MAX(IFERROR(INDEX(Tbl_Project_List[Start Date],MATCH($A9,Tbl_Project_List[Project Name],0),1)-1,0),IFERROR(INDEX($K$9:$K$158,MATCH($E9,$G$9:$G$158,0),1),0),IFERROR(INDEX($K$9:$K$158,MATCH($F9,$G$9:$G$158,0),1),0)),0)), IFERROR(MIN($D9-SUM($O9:AL9), INDEX(Tbl_Resource_List[Hours Available per Day], MATCH($C9,Tbl_Resource_List[Resource Name],0),1)-SUMIF($C$8:$C8,$C9,AM$8:AM8)),0),0)</f>
        <v>0</v>
      </c>
      <c r="AN9" s="93">
        <f>IF((AN$7&gt;IFERROR(MAX(IFERROR(INDEX(Tbl_Project_List[Start Date],MATCH($A9,Tbl_Project_List[Project Name],0),1)-1,0),IFERROR(INDEX($K$9:$K$158,MATCH($E9,$G$9:$G$158,0),1),0),IFERROR(INDEX($K$9:$K$158,MATCH($F9,$G$9:$G$158,0),1),0)),0)), IFERROR(MIN($D9-SUM($O9:AM9), INDEX(Tbl_Resource_List[Hours Available per Day], MATCH($C9,Tbl_Resource_List[Resource Name],0),1)-SUMIF($C$8:$C8,$C9,AN$8:AN8)),0),0)</f>
        <v>0</v>
      </c>
      <c r="AO9" s="93">
        <f>IF((AO$7&gt;IFERROR(MAX(IFERROR(INDEX(Tbl_Project_List[Start Date],MATCH($A9,Tbl_Project_List[Project Name],0),1)-1,0),IFERROR(INDEX($K$9:$K$158,MATCH($E9,$G$9:$G$158,0),1),0),IFERROR(INDEX($K$9:$K$158,MATCH($F9,$G$9:$G$158,0),1),0)),0)), IFERROR(MIN($D9-SUM($O9:AN9), INDEX(Tbl_Resource_List[Hours Available per Day], MATCH($C9,Tbl_Resource_List[Resource Name],0),1)-SUMIF($C$8:$C8,$C9,AO$8:AO8)),0),0)</f>
        <v>0</v>
      </c>
      <c r="AP9" s="93">
        <f>IF((AP$7&gt;IFERROR(MAX(IFERROR(INDEX(Tbl_Project_List[Start Date],MATCH($A9,Tbl_Project_List[Project Name],0),1)-1,0),IFERROR(INDEX($K$9:$K$158,MATCH($E9,$G$9:$G$158,0),1),0),IFERROR(INDEX($K$9:$K$158,MATCH($F9,$G$9:$G$158,0),1),0)),0)), IFERROR(MIN($D9-SUM($O9:AO9), INDEX(Tbl_Resource_List[Hours Available per Day], MATCH($C9,Tbl_Resource_List[Resource Name],0),1)-SUMIF($C$8:$C8,$C9,AP$8:AP8)),0),0)</f>
        <v>0</v>
      </c>
      <c r="AQ9" s="93">
        <f>IF((AQ$7&gt;IFERROR(MAX(IFERROR(INDEX(Tbl_Project_List[Start Date],MATCH($A9,Tbl_Project_List[Project Name],0),1)-1,0),IFERROR(INDEX($K$9:$K$158,MATCH($E9,$G$9:$G$158,0),1),0),IFERROR(INDEX($K$9:$K$158,MATCH($F9,$G$9:$G$158,0),1),0)),0)), IFERROR(MIN($D9-SUM($O9:AP9), INDEX(Tbl_Resource_List[Hours Available per Day], MATCH($C9,Tbl_Resource_List[Resource Name],0),1)-SUMIF($C$8:$C8,$C9,AQ$8:AQ8)),0),0)</f>
        <v>0</v>
      </c>
      <c r="AR9" s="93">
        <f>IF((AR$7&gt;IFERROR(MAX(IFERROR(INDEX(Tbl_Project_List[Start Date],MATCH($A9,Tbl_Project_List[Project Name],0),1)-1,0),IFERROR(INDEX($K$9:$K$158,MATCH($E9,$G$9:$G$158,0),1),0),IFERROR(INDEX($K$9:$K$158,MATCH($F9,$G$9:$G$158,0),1),0)),0)), IFERROR(MIN($D9-SUM($O9:AQ9), INDEX(Tbl_Resource_List[Hours Available per Day], MATCH($C9,Tbl_Resource_List[Resource Name],0),1)-SUMIF($C$8:$C8,$C9,AR$8:AR8)),0),0)</f>
        <v>0</v>
      </c>
      <c r="AS9" s="93">
        <f>IF((AS$7&gt;IFERROR(MAX(IFERROR(INDEX(Tbl_Project_List[Start Date],MATCH($A9,Tbl_Project_List[Project Name],0),1)-1,0),IFERROR(INDEX($K$9:$K$158,MATCH($E9,$G$9:$G$158,0),1),0),IFERROR(INDEX($K$9:$K$158,MATCH($F9,$G$9:$G$158,0),1),0)),0)), IFERROR(MIN($D9-SUM($O9:AR9), INDEX(Tbl_Resource_List[Hours Available per Day], MATCH($C9,Tbl_Resource_List[Resource Name],0),1)-SUMIF($C$8:$C8,$C9,AS$8:AS8)),0),0)</f>
        <v>0</v>
      </c>
      <c r="AT9" s="93">
        <f>IF((AT$7&gt;IFERROR(MAX(IFERROR(INDEX(Tbl_Project_List[Start Date],MATCH($A9,Tbl_Project_List[Project Name],0),1)-1,0),IFERROR(INDEX($K$9:$K$158,MATCH($E9,$G$9:$G$158,0),1),0),IFERROR(INDEX($K$9:$K$158,MATCH($F9,$G$9:$G$158,0),1),0)),0)), IFERROR(MIN($D9-SUM($O9:AS9), INDEX(Tbl_Resource_List[Hours Available per Day], MATCH($C9,Tbl_Resource_List[Resource Name],0),1)-SUMIF($C$8:$C8,$C9,AT$8:AT8)),0),0)</f>
        <v>0</v>
      </c>
      <c r="AU9" s="93">
        <f>IF((AU$7&gt;IFERROR(MAX(IFERROR(INDEX(Tbl_Project_List[Start Date],MATCH($A9,Tbl_Project_List[Project Name],0),1)-1,0),IFERROR(INDEX($K$9:$K$158,MATCH($E9,$G$9:$G$158,0),1),0),IFERROR(INDEX($K$9:$K$158,MATCH($F9,$G$9:$G$158,0),1),0)),0)), IFERROR(MIN($D9-SUM($O9:AT9), INDEX(Tbl_Resource_List[Hours Available per Day], MATCH($C9,Tbl_Resource_List[Resource Name],0),1)-SUMIF($C$8:$C8,$C9,AU$8:AU8)),0),0)</f>
        <v>0</v>
      </c>
      <c r="AV9" s="93">
        <f>IF((AV$7&gt;IFERROR(MAX(IFERROR(INDEX(Tbl_Project_List[Start Date],MATCH($A9,Tbl_Project_List[Project Name],0),1)-1,0),IFERROR(INDEX($K$9:$K$158,MATCH($E9,$G$9:$G$158,0),1),0),IFERROR(INDEX($K$9:$K$158,MATCH($F9,$G$9:$G$158,0),1),0)),0)), IFERROR(MIN($D9-SUM($O9:AU9), INDEX(Tbl_Resource_List[Hours Available per Day], MATCH($C9,Tbl_Resource_List[Resource Name],0),1)-SUMIF($C$8:$C8,$C9,AV$8:AV8)),0),0)</f>
        <v>0</v>
      </c>
      <c r="AW9" s="93">
        <f>IF((AW$7&gt;IFERROR(MAX(IFERROR(INDEX(Tbl_Project_List[Start Date],MATCH($A9,Tbl_Project_List[Project Name],0),1)-1,0),IFERROR(INDEX($K$9:$K$158,MATCH($E9,$G$9:$G$158,0),1),0),IFERROR(INDEX($K$9:$K$158,MATCH($F9,$G$9:$G$158,0),1),0)),0)), IFERROR(MIN($D9-SUM($O9:AV9), INDEX(Tbl_Resource_List[Hours Available per Day], MATCH($C9,Tbl_Resource_List[Resource Name],0),1)-SUMIF($C$8:$C8,$C9,AW$8:AW8)),0),0)</f>
        <v>0</v>
      </c>
      <c r="AX9" s="93">
        <f>IF((AX$7&gt;IFERROR(MAX(IFERROR(INDEX(Tbl_Project_List[Start Date],MATCH($A9,Tbl_Project_List[Project Name],0),1)-1,0),IFERROR(INDEX($K$9:$K$158,MATCH($E9,$G$9:$G$158,0),1),0),IFERROR(INDEX($K$9:$K$158,MATCH($F9,$G$9:$G$158,0),1),0)),0)), IFERROR(MIN($D9-SUM($O9:AW9), INDEX(Tbl_Resource_List[Hours Available per Day], MATCH($C9,Tbl_Resource_List[Resource Name],0),1)-SUMIF($C$8:$C8,$C9,AX$8:AX8)),0),0)</f>
        <v>0</v>
      </c>
      <c r="AY9" s="93">
        <f>IF((AY$7&gt;IFERROR(MAX(IFERROR(INDEX(Tbl_Project_List[Start Date],MATCH($A9,Tbl_Project_List[Project Name],0),1)-1,0),IFERROR(INDEX($K$9:$K$158,MATCH($E9,$G$9:$G$158,0),1),0),IFERROR(INDEX($K$9:$K$158,MATCH($F9,$G$9:$G$158,0),1),0)),0)), IFERROR(MIN($D9-SUM($O9:AX9), INDEX(Tbl_Resource_List[Hours Available per Day], MATCH($C9,Tbl_Resource_List[Resource Name],0),1)-SUMIF($C$8:$C8,$C9,AY$8:AY8)),0),0)</f>
        <v>0</v>
      </c>
      <c r="AZ9" s="93">
        <f>IF((AZ$7&gt;IFERROR(MAX(IFERROR(INDEX(Tbl_Project_List[Start Date],MATCH($A9,Tbl_Project_List[Project Name],0),1)-1,0),IFERROR(INDEX($K$9:$K$158,MATCH($E9,$G$9:$G$158,0),1),0),IFERROR(INDEX($K$9:$K$158,MATCH($F9,$G$9:$G$158,0),1),0)),0)), IFERROR(MIN($D9-SUM($O9:AY9), INDEX(Tbl_Resource_List[Hours Available per Day], MATCH($C9,Tbl_Resource_List[Resource Name],0),1)-SUMIF($C$8:$C8,$C9,AZ$8:AZ8)),0),0)</f>
        <v>0</v>
      </c>
      <c r="BA9" s="93">
        <f>IF((BA$7&gt;IFERROR(MAX(IFERROR(INDEX(Tbl_Project_List[Start Date],MATCH($A9,Tbl_Project_List[Project Name],0),1)-1,0),IFERROR(INDEX($K$9:$K$158,MATCH($E9,$G$9:$G$158,0),1),0),IFERROR(INDEX($K$9:$K$158,MATCH($F9,$G$9:$G$158,0),1),0)),0)), IFERROR(MIN($D9-SUM($O9:AZ9), INDEX(Tbl_Resource_List[Hours Available per Day], MATCH($C9,Tbl_Resource_List[Resource Name],0),1)-SUMIF($C$8:$C8,$C9,BA$8:BA8)),0),0)</f>
        <v>0</v>
      </c>
      <c r="BB9" s="93">
        <f>IF((BB$7&gt;IFERROR(MAX(IFERROR(INDEX(Tbl_Project_List[Start Date],MATCH($A9,Tbl_Project_List[Project Name],0),1)-1,0),IFERROR(INDEX($K$9:$K$158,MATCH($E9,$G$9:$G$158,0),1),0),IFERROR(INDEX($K$9:$K$158,MATCH($F9,$G$9:$G$158,0),1),0)),0)), IFERROR(MIN($D9-SUM($O9:BA9), INDEX(Tbl_Resource_List[Hours Available per Day], MATCH($C9,Tbl_Resource_List[Resource Name],0),1)-SUMIF($C$8:$C8,$C9,BB$8:BB8)),0),0)</f>
        <v>0</v>
      </c>
      <c r="BC9" s="93">
        <f>IF((BC$7&gt;IFERROR(MAX(IFERROR(INDEX(Tbl_Project_List[Start Date],MATCH($A9,Tbl_Project_List[Project Name],0),1)-1,0),IFERROR(INDEX($K$9:$K$158,MATCH($E9,$G$9:$G$158,0),1),0),IFERROR(INDEX($K$9:$K$158,MATCH($F9,$G$9:$G$158,0),1),0)),0)), IFERROR(MIN($D9-SUM($O9:BB9), INDEX(Tbl_Resource_List[Hours Available per Day], MATCH($C9,Tbl_Resource_List[Resource Name],0),1)-SUMIF($C$8:$C8,$C9,BC$8:BC8)),0),0)</f>
        <v>0</v>
      </c>
      <c r="BD9" s="93">
        <f>IF((BD$7&gt;IFERROR(MAX(IFERROR(INDEX(Tbl_Project_List[Start Date],MATCH($A9,Tbl_Project_List[Project Name],0),1)-1,0),IFERROR(INDEX($K$9:$K$158,MATCH($E9,$G$9:$G$158,0),1),0),IFERROR(INDEX($K$9:$K$158,MATCH($F9,$G$9:$G$158,0),1),0)),0)), IFERROR(MIN($D9-SUM($O9:BC9), INDEX(Tbl_Resource_List[Hours Available per Day], MATCH($C9,Tbl_Resource_List[Resource Name],0),1)-SUMIF($C$8:$C8,$C9,BD$8:BD8)),0),0)</f>
        <v>0</v>
      </c>
      <c r="BE9" s="93">
        <f>IF((BE$7&gt;IFERROR(MAX(IFERROR(INDEX(Tbl_Project_List[Start Date],MATCH($A9,Tbl_Project_List[Project Name],0),1)-1,0),IFERROR(INDEX($K$9:$K$158,MATCH($E9,$G$9:$G$158,0),1),0),IFERROR(INDEX($K$9:$K$158,MATCH($F9,$G$9:$G$158,0),1),0)),0)), IFERROR(MIN($D9-SUM($O9:BD9), INDEX(Tbl_Resource_List[Hours Available per Day], MATCH($C9,Tbl_Resource_List[Resource Name],0),1)-SUMIF($C$8:$C8,$C9,BE$8:BE8)),0),0)</f>
        <v>0</v>
      </c>
      <c r="BF9" s="93">
        <f>IF((BF$7&gt;IFERROR(MAX(IFERROR(INDEX(Tbl_Project_List[Start Date],MATCH($A9,Tbl_Project_List[Project Name],0),1)-1,0),IFERROR(INDEX($K$9:$K$158,MATCH($E9,$G$9:$G$158,0),1),0),IFERROR(INDEX($K$9:$K$158,MATCH($F9,$G$9:$G$158,0),1),0)),0)), IFERROR(MIN($D9-SUM($O9:BE9), INDEX(Tbl_Resource_List[Hours Available per Day], MATCH($C9,Tbl_Resource_List[Resource Name],0),1)-SUMIF($C$8:$C8,$C9,BF$8:BF8)),0),0)</f>
        <v>0</v>
      </c>
      <c r="BG9" s="93">
        <f>IF((BG$7&gt;IFERROR(MAX(IFERROR(INDEX(Tbl_Project_List[Start Date],MATCH($A9,Tbl_Project_List[Project Name],0),1)-1,0),IFERROR(INDEX($K$9:$K$158,MATCH($E9,$G$9:$G$158,0),1),0),IFERROR(INDEX($K$9:$K$158,MATCH($F9,$G$9:$G$158,0),1),0)),0)), IFERROR(MIN($D9-SUM($O9:BF9), INDEX(Tbl_Resource_List[Hours Available per Day], MATCH($C9,Tbl_Resource_List[Resource Name],0),1)-SUMIF($C$8:$C8,$C9,BG$8:BG8)),0),0)</f>
        <v>0</v>
      </c>
      <c r="BH9" s="93">
        <f>IF((BH$7&gt;IFERROR(MAX(IFERROR(INDEX(Tbl_Project_List[Start Date],MATCH($A9,Tbl_Project_List[Project Name],0),1)-1,0),IFERROR(INDEX($K$9:$K$158,MATCH($E9,$G$9:$G$158,0),1),0),IFERROR(INDEX($K$9:$K$158,MATCH($F9,$G$9:$G$158,0),1),0)),0)), IFERROR(MIN($D9-SUM($O9:BG9), INDEX(Tbl_Resource_List[Hours Available per Day], MATCH($C9,Tbl_Resource_List[Resource Name],0),1)-SUMIF($C$8:$C8,$C9,BH$8:BH8)),0),0)</f>
        <v>0</v>
      </c>
      <c r="BI9" s="93">
        <f>IF((BI$7&gt;IFERROR(MAX(IFERROR(INDEX(Tbl_Project_List[Start Date],MATCH($A9,Tbl_Project_List[Project Name],0),1)-1,0),IFERROR(INDEX($K$9:$K$158,MATCH($E9,$G$9:$G$158,0),1),0),IFERROR(INDEX($K$9:$K$158,MATCH($F9,$G$9:$G$158,0),1),0)),0)), IFERROR(MIN($D9-SUM($O9:BH9), INDEX(Tbl_Resource_List[Hours Available per Day], MATCH($C9,Tbl_Resource_List[Resource Name],0),1)-SUMIF($C$8:$C8,$C9,BI$8:BI8)),0),0)</f>
        <v>0</v>
      </c>
      <c r="BJ9" s="93">
        <f>IF((BJ$7&gt;IFERROR(MAX(IFERROR(INDEX(Tbl_Project_List[Start Date],MATCH($A9,Tbl_Project_List[Project Name],0),1)-1,0),IFERROR(INDEX($K$9:$K$158,MATCH($E9,$G$9:$G$158,0),1),0),IFERROR(INDEX($K$9:$K$158,MATCH($F9,$G$9:$G$158,0),1),0)),0)), IFERROR(MIN($D9-SUM($O9:BI9), INDEX(Tbl_Resource_List[Hours Available per Day], MATCH($C9,Tbl_Resource_List[Resource Name],0),1)-SUMIF($C$8:$C8,$C9,BJ$8:BJ8)),0),0)</f>
        <v>0</v>
      </c>
      <c r="BK9" s="93">
        <f>IF((BK$7&gt;IFERROR(MAX(IFERROR(INDEX(Tbl_Project_List[Start Date],MATCH($A9,Tbl_Project_List[Project Name],0),1)-1,0),IFERROR(INDEX($K$9:$K$158,MATCH($E9,$G$9:$G$158,0),1),0),IFERROR(INDEX($K$9:$K$158,MATCH($F9,$G$9:$G$158,0),1),0)),0)), IFERROR(MIN($D9-SUM($O9:BJ9), INDEX(Tbl_Resource_List[Hours Available per Day], MATCH($C9,Tbl_Resource_List[Resource Name],0),1)-SUMIF($C$8:$C8,$C9,BK$8:BK8)),0),0)</f>
        <v>0</v>
      </c>
      <c r="BL9" s="93">
        <f>IF((BL$7&gt;IFERROR(MAX(IFERROR(INDEX(Tbl_Project_List[Start Date],MATCH($A9,Tbl_Project_List[Project Name],0),1)-1,0),IFERROR(INDEX($K$9:$K$158,MATCH($E9,$G$9:$G$158,0),1),0),IFERROR(INDEX($K$9:$K$158,MATCH($F9,$G$9:$G$158,0),1),0)),0)), IFERROR(MIN($D9-SUM($O9:BK9), INDEX(Tbl_Resource_List[Hours Available per Day], MATCH($C9,Tbl_Resource_List[Resource Name],0),1)-SUMIF($C$8:$C8,$C9,BL$8:BL8)),0),0)</f>
        <v>0</v>
      </c>
      <c r="BM9" s="93">
        <f>IF((BM$7&gt;IFERROR(MAX(IFERROR(INDEX(Tbl_Project_List[Start Date],MATCH($A9,Tbl_Project_List[Project Name],0),1)-1,0),IFERROR(INDEX($K$9:$K$158,MATCH($E9,$G$9:$G$158,0),1),0),IFERROR(INDEX($K$9:$K$158,MATCH($F9,$G$9:$G$158,0),1),0)),0)), IFERROR(MIN($D9-SUM($O9:BL9), INDEX(Tbl_Resource_List[Hours Available per Day], MATCH($C9,Tbl_Resource_List[Resource Name],0),1)-SUMIF($C$8:$C8,$C9,BM$8:BM8)),0),0)</f>
        <v>0</v>
      </c>
      <c r="BN9" s="93">
        <f>IF((BN$7&gt;IFERROR(MAX(IFERROR(INDEX(Tbl_Project_List[Start Date],MATCH($A9,Tbl_Project_List[Project Name],0),1)-1,0),IFERROR(INDEX($K$9:$K$158,MATCH($E9,$G$9:$G$158,0),1),0),IFERROR(INDEX($K$9:$K$158,MATCH($F9,$G$9:$G$158,0),1),0)),0)), IFERROR(MIN($D9-SUM($O9:BM9), INDEX(Tbl_Resource_List[Hours Available per Day], MATCH($C9,Tbl_Resource_List[Resource Name],0),1)-SUMIF($C$8:$C8,$C9,BN$8:BN8)),0),0)</f>
        <v>0</v>
      </c>
      <c r="BO9" s="93">
        <f>IF((BO$7&gt;IFERROR(MAX(IFERROR(INDEX(Tbl_Project_List[Start Date],MATCH($A9,Tbl_Project_List[Project Name],0),1)-1,0),IFERROR(INDEX($K$9:$K$158,MATCH($E9,$G$9:$G$158,0),1),0),IFERROR(INDEX($K$9:$K$158,MATCH($F9,$G$9:$G$158,0),1),0)),0)), IFERROR(MIN($D9-SUM($O9:BN9), INDEX(Tbl_Resource_List[Hours Available per Day], MATCH($C9,Tbl_Resource_List[Resource Name],0),1)-SUMIF($C$8:$C8,$C9,BO$8:BO8)),0),0)</f>
        <v>0</v>
      </c>
      <c r="BP9" s="93">
        <f>IF((BP$7&gt;IFERROR(MAX(IFERROR(INDEX(Tbl_Project_List[Start Date],MATCH($A9,Tbl_Project_List[Project Name],0),1)-1,0),IFERROR(INDEX($K$9:$K$158,MATCH($E9,$G$9:$G$158,0),1),0),IFERROR(INDEX($K$9:$K$158,MATCH($F9,$G$9:$G$158,0),1),0)),0)), IFERROR(MIN($D9-SUM($O9:BO9), INDEX(Tbl_Resource_List[Hours Available per Day], MATCH($C9,Tbl_Resource_List[Resource Name],0),1)-SUMIF($C$8:$C8,$C9,BP$8:BP8)),0),0)</f>
        <v>0</v>
      </c>
      <c r="BQ9" s="93">
        <f>IF((BQ$7&gt;IFERROR(MAX(IFERROR(INDEX(Tbl_Project_List[Start Date],MATCH($A9,Tbl_Project_List[Project Name],0),1)-1,0),IFERROR(INDEX($K$9:$K$158,MATCH($E9,$G$9:$G$158,0),1),0),IFERROR(INDEX($K$9:$K$158,MATCH($F9,$G$9:$G$158,0),1),0)),0)), IFERROR(MIN($D9-SUM($O9:BP9), INDEX(Tbl_Resource_List[Hours Available per Day], MATCH($C9,Tbl_Resource_List[Resource Name],0),1)-SUMIF($C$8:$C8,$C9,BQ$8:BQ8)),0),0)</f>
        <v>0</v>
      </c>
      <c r="BR9" s="93">
        <f>IF((BR$7&gt;IFERROR(MAX(IFERROR(INDEX(Tbl_Project_List[Start Date],MATCH($A9,Tbl_Project_List[Project Name],0),1)-1,0),IFERROR(INDEX($K$9:$K$158,MATCH($E9,$G$9:$G$158,0),1),0),IFERROR(INDEX($K$9:$K$158,MATCH($F9,$G$9:$G$158,0),1),0)),0)), IFERROR(MIN($D9-SUM($O9:BQ9), INDEX(Tbl_Resource_List[Hours Available per Day], MATCH($C9,Tbl_Resource_List[Resource Name],0),1)-SUMIF($C$8:$C8,$C9,BR$8:BR8)),0),0)</f>
        <v>0</v>
      </c>
      <c r="BS9" s="93">
        <f>IF((BS$7&gt;IFERROR(MAX(IFERROR(INDEX(Tbl_Project_List[Start Date],MATCH($A9,Tbl_Project_List[Project Name],0),1)-1,0),IFERROR(INDEX($K$9:$K$158,MATCH($E9,$G$9:$G$158,0),1),0),IFERROR(INDEX($K$9:$K$158,MATCH($F9,$G$9:$G$158,0),1),0)),0)), IFERROR(MIN($D9-SUM($O9:BR9), INDEX(Tbl_Resource_List[Hours Available per Day], MATCH($C9,Tbl_Resource_List[Resource Name],0),1)-SUMIF($C$8:$C8,$C9,BS$8:BS8)),0),0)</f>
        <v>0</v>
      </c>
      <c r="BT9" s="93">
        <f>IF((BT$7&gt;IFERROR(MAX(IFERROR(INDEX(Tbl_Project_List[Start Date],MATCH($A9,Tbl_Project_List[Project Name],0),1)-1,0),IFERROR(INDEX($K$9:$K$158,MATCH($E9,$G$9:$G$158,0),1),0),IFERROR(INDEX($K$9:$K$158,MATCH($F9,$G$9:$G$158,0),1),0)),0)), IFERROR(MIN($D9-SUM($O9:BS9), INDEX(Tbl_Resource_List[Hours Available per Day], MATCH($C9,Tbl_Resource_List[Resource Name],0),1)-SUMIF($C$8:$C8,$C9,BT$8:BT8)),0),0)</f>
        <v>0</v>
      </c>
      <c r="BU9" s="93">
        <f>IF((BU$7&gt;IFERROR(MAX(IFERROR(INDEX(Tbl_Project_List[Start Date],MATCH($A9,Tbl_Project_List[Project Name],0),1)-1,0),IFERROR(INDEX($K$9:$K$158,MATCH($E9,$G$9:$G$158,0),1),0),IFERROR(INDEX($K$9:$K$158,MATCH($F9,$G$9:$G$158,0),1),0)),0)), IFERROR(MIN($D9-SUM($O9:BT9), INDEX(Tbl_Resource_List[Hours Available per Day], MATCH($C9,Tbl_Resource_List[Resource Name],0),1)-SUMIF($C$8:$C8,$C9,BU$8:BU8)),0),0)</f>
        <v>0</v>
      </c>
      <c r="BV9" s="93">
        <f>IF((BV$7&gt;IFERROR(MAX(IFERROR(INDEX(Tbl_Project_List[Start Date],MATCH($A9,Tbl_Project_List[Project Name],0),1)-1,0),IFERROR(INDEX($K$9:$K$158,MATCH($E9,$G$9:$G$158,0),1),0),IFERROR(INDEX($K$9:$K$158,MATCH($F9,$G$9:$G$158,0),1),0)),0)), IFERROR(MIN($D9-SUM($O9:BU9), INDEX(Tbl_Resource_List[Hours Available per Day], MATCH($C9,Tbl_Resource_List[Resource Name],0),1)-SUMIF($C$8:$C8,$C9,BV$8:BV8)),0),0)</f>
        <v>0</v>
      </c>
      <c r="BW9" s="94">
        <f>IF((BW$7&gt;IFERROR(MAX(IFERROR(INDEX(Tbl_Project_List[Start Date],MATCH($A9,Tbl_Project_List[Project Name],0),1)-1,0),IFERROR(INDEX($K$9:$K$158,MATCH($E9,$G$9:$G$158,0),1),0),IFERROR(INDEX($K$9:$K$158,MATCH($F9,$G$9:$G$158,0),1),0)),0)), IFERROR(MIN($D9-SUM($O9:BV9), INDEX(Tbl_Resource_List[Hours Available per Day], MATCH($C9,Tbl_Resource_List[Resource Name],0),1)-SUMIF($C$8:$C8,$C9,BW$8:BW8)),0),0)</f>
        <v>0</v>
      </c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</row>
    <row r="10" spans="1:116" x14ac:dyDescent="0.25">
      <c r="A10" s="89" t="str">
        <f>IFERROR(IF(ROW(A9)-ROW($A$8)&gt;=COUNTA(Tbl_Task_List[Task Name]),"",INDEX(Tbl_Project_List[],MATCH(SMALL(Tbl_Project_List[[#Data],[Priority]],ROUND(SUMPRODUCT(1/COUNTIF($A$9:A9,$A$9:A9)),0)+((COUNTIF(Tbl_Task_List[[#Data],[Project Name]],A9)=COUNTIF($A$9:$A9,A9))*1)),Tbl_Project_List[[#Data],[Priority]],0),1)),"")</f>
        <v>Tekun</v>
      </c>
      <c r="B10" s="89" t="str">
        <f t="array" ref="B10">IFERROR(INDEX((Tbl_Task_List[[#Data],[Task Name]]), SMALL(IF(A10=(Tbl_Task_List[[#Data],[Project Name]]),ROW(Tbl_Task_List[[#Data],[Project Name]]),""),COUNTIF($A$9:$A10,A10))-ROW(Tbl_Task_List[[#Headers],[Task Name]]),1),"")</f>
        <v>Screen Design - Sales</v>
      </c>
      <c r="C10" s="90" t="str">
        <f t="array" ref="C10">IFERROR(INDEX((Tbl_Task_List[[#Data],[Resource Name]]), SMALL(IF(A10=(Tbl_Task_List[[#Data],[Project Name]]),ROW(Tbl_Task_List[[#Data],[Project Name]]),""),COUNTIF($A$9:$A10,A10))-ROW(Tbl_Task_List[[#Headers],[Resource Name]]),1),"")</f>
        <v>Issa</v>
      </c>
      <c r="D10" s="91">
        <f t="array" ref="D10">IFERROR(INDEX((Tbl_Task_List[[#Data],[Planned Duration (Hours)]]), SMALL(IF(A10=(Tbl_Task_List[[#Data],[Project Name]]),ROW(Tbl_Task_List[[#Data],[Project Name]]),""),COUNTIF($A$9:$A10,A10))-ROW(Tbl_Task_List[[#Headers],[Planned Duration (Hours)]]),1),"")</f>
        <v>5</v>
      </c>
      <c r="E10" s="70">
        <f t="array" ref="E10">IFERROR(INDEX((Tbl_Task_List[[#Data],[Predecessor 1]]), SMALL(IF(A10=(Tbl_Task_List[[#Data],[Project Name]]),ROW(Tbl_Task_List[[#Data],[Project Name]]),""),COUNTIF($A$9:$A10,A10))-ROW(Tbl_Task_List[[#Headers],[Predecessor 1]]),1),"")</f>
        <v>0</v>
      </c>
      <c r="F10" s="70">
        <f t="array" ref="F10">IFERROR(INDEX((Tbl_Task_List[[#Data],[Predecessor 2]]), SMALL(IF(A10=(Tbl_Task_List[[#Data],[Project Name]]),ROW(Tbl_Task_List[[#Data],[Project Name]]),""),COUNTIF($A$9:$A10,A10))-ROW(Tbl_Task_List[[#Headers],[Predecessor 2]]),1),"")</f>
        <v>0</v>
      </c>
      <c r="G10" s="70" t="str">
        <f t="shared" si="3"/>
        <v>Tekun Screen Design - Sales</v>
      </c>
      <c r="H10" s="75">
        <f>IFERROR(MAX(INDEX(Tbl_Project_List[Start Date],MATCH($A10,Tbl_Project_List[Project Name],0),1), StartDate, IFERROR(WORKDAY(INDEX($K$9:$K$158,MATCH($E10,$G$9:$G$158,0),1),1,Holidays),0),IFERROR(WORKDAY( INDEX($K$9:$K$158,MATCH($F10,$G$9:$G$158,0),1),1,Holidays),0)),"")</f>
        <v>42331</v>
      </c>
      <c r="I10" s="92">
        <f t="shared" ref="I10:I73" si="4">IFERROR(MATCH(J10,$P$7:$BW$7)-MATCH(H10,$P$7:$BW$7,0),"")</f>
        <v>0</v>
      </c>
      <c r="J10" s="75">
        <f t="array" ref="J10">IF(ISNUMBER(D10),IFERROR(INDEX($A$7:$BW$7,1,SMALL(IF(P10:BW10&gt;0,COLUMN(P10:BW10),""),1)),WORKDAY($BW$7,2,Holidays)),"")</f>
        <v>42331</v>
      </c>
      <c r="K10" s="75">
        <f t="array" ref="K10">IF(ISNUMBER(D10),IF(SUM(P10:BW10)=D10,IFERROR(INDEX($A$7:$BW$7,1,LARGE(IF(P10:BW10&gt;0,COLUMN(P10:BW10),""),1)),""),WORKDAY($BW$7,1,Holidays)),"")</f>
        <v>42331</v>
      </c>
      <c r="L10" s="92">
        <f ca="1">IFERROR(COUNTIF(INDIRECT(ADDRESS(ROW($L10),MATCH($J10,$A$7:$BW$7,0),1,1,)):INDIRECT(ADDRESS(ROW($L10),MATCH(MIN($K10,$BW$7),$A$7:$BW$7,0),1,1,)),0),"")</f>
        <v>0</v>
      </c>
      <c r="M10" s="92">
        <f t="shared" ref="M10:M73" si="5">IF(LEN(A10)&gt;0,SUM(P10:BW10),"")</f>
        <v>5</v>
      </c>
      <c r="N10" s="93">
        <f t="shared" ref="N10:N73" si="6">IF(ISNUMBER(D10),IF(D10=M10,1, 0),"")</f>
        <v>1</v>
      </c>
      <c r="O10" s="86"/>
      <c r="P10" s="93">
        <f>IF((P$7&gt;IFERROR(MAX(IFERROR(INDEX(Tbl_Project_List[Start Date],MATCH($A10,Tbl_Project_List[Project Name],0),1)-1,0),IFERROR(INDEX($K$9:$K$158,MATCH($E10,$G$9:$G$158,0),1),0),IFERROR(INDEX($K$9:$K$158,MATCH($F10,$G$9:$G$158,0),1),0)),0)), IFERROR(MIN($D10-SUM($O10:O10), INDEX(Tbl_Resource_List[Hours Available per Day], MATCH($C10,Tbl_Resource_List[Resource Name],0),1)-SUMIF($C$8:$C9,$C10,P$8:P9)),0),0)</f>
        <v>5</v>
      </c>
      <c r="Q10" s="93">
        <f>IF((Q$7&gt;IFERROR(MAX(IFERROR(INDEX(Tbl_Project_List[Start Date],MATCH($A10,Tbl_Project_List[Project Name],0),1)-1,0),IFERROR(INDEX($K$9:$K$158,MATCH($E10,$G$9:$G$158,0),1),0),IFERROR(INDEX($K$9:$K$158,MATCH($F10,$G$9:$G$158,0),1),0)),0)), IFERROR(MIN($D10-SUM($O10:P10), INDEX(Tbl_Resource_List[Hours Available per Day], MATCH($C10,Tbl_Resource_List[Resource Name],0),1)-SUMIF($C$8:$C9,$C10,Q$8:Q9)),0),0)</f>
        <v>0</v>
      </c>
      <c r="R10" s="93">
        <f>IF((R$7&gt;IFERROR(MAX(IFERROR(INDEX(Tbl_Project_List[Start Date],MATCH($A10,Tbl_Project_List[Project Name],0),1)-1,0),IFERROR(INDEX($K$9:$K$158,MATCH($E10,$G$9:$G$158,0),1),0),IFERROR(INDEX($K$9:$K$158,MATCH($F10,$G$9:$G$158,0),1),0)),0)), IFERROR(MIN($D10-SUM($O10:Q10), INDEX(Tbl_Resource_List[Hours Available per Day], MATCH($C10,Tbl_Resource_List[Resource Name],0),1)-SUMIF($C$8:$C9,$C10,R$8:R9)),0),0)</f>
        <v>0</v>
      </c>
      <c r="S10" s="93">
        <f>IF((S$7&gt;IFERROR(MAX(IFERROR(INDEX(Tbl_Project_List[Start Date],MATCH($A10,Tbl_Project_List[Project Name],0),1)-1,0),IFERROR(INDEX($K$9:$K$158,MATCH($E10,$G$9:$G$158,0),1),0),IFERROR(INDEX($K$9:$K$158,MATCH($F10,$G$9:$G$158,0),1),0)),0)), IFERROR(MIN($D10-SUM($O10:R10), INDEX(Tbl_Resource_List[Hours Available per Day], MATCH($C10,Tbl_Resource_List[Resource Name],0),1)-SUMIF($C$8:$C9,$C10,S$8:S9)),0),0)</f>
        <v>0</v>
      </c>
      <c r="T10" s="93">
        <f>IF((T$7&gt;IFERROR(MAX(IFERROR(INDEX(Tbl_Project_List[Start Date],MATCH($A10,Tbl_Project_List[Project Name],0),1)-1,0),IFERROR(INDEX($K$9:$K$158,MATCH($E10,$G$9:$G$158,0),1),0),IFERROR(INDEX($K$9:$K$158,MATCH($F10,$G$9:$G$158,0),1),0)),0)), IFERROR(MIN($D10-SUM($O10:S10), INDEX(Tbl_Resource_List[Hours Available per Day], MATCH($C10,Tbl_Resource_List[Resource Name],0),1)-SUMIF($C$8:$C9,$C10,T$8:T9)),0),0)</f>
        <v>0</v>
      </c>
      <c r="U10" s="93">
        <f>IF((U$7&gt;IFERROR(MAX(IFERROR(INDEX(Tbl_Project_List[Start Date],MATCH($A10,Tbl_Project_List[Project Name],0),1)-1,0),IFERROR(INDEX($K$9:$K$158,MATCH($E10,$G$9:$G$158,0),1),0),IFERROR(INDEX($K$9:$K$158,MATCH($F10,$G$9:$G$158,0),1),0)),0)), IFERROR(MIN($D10-SUM($O10:T10), INDEX(Tbl_Resource_List[Hours Available per Day], MATCH($C10,Tbl_Resource_List[Resource Name],0),1)-SUMIF($C$8:$C9,$C10,U$8:U9)),0),0)</f>
        <v>0</v>
      </c>
      <c r="V10" s="93">
        <f>IF((V$7&gt;IFERROR(MAX(IFERROR(INDEX(Tbl_Project_List[Start Date],MATCH($A10,Tbl_Project_List[Project Name],0),1)-1,0),IFERROR(INDEX($K$9:$K$158,MATCH($E10,$G$9:$G$158,0),1),0),IFERROR(INDEX($K$9:$K$158,MATCH($F10,$G$9:$G$158,0),1),0)),0)), IFERROR(MIN($D10-SUM($O10:U10), INDEX(Tbl_Resource_List[Hours Available per Day], MATCH($C10,Tbl_Resource_List[Resource Name],0),1)-SUMIF($C$8:$C9,$C10,V$8:V9)),0),0)</f>
        <v>0</v>
      </c>
      <c r="W10" s="93">
        <f>IF((W$7&gt;IFERROR(MAX(IFERROR(INDEX(Tbl_Project_List[Start Date],MATCH($A10,Tbl_Project_List[Project Name],0),1)-1,0),IFERROR(INDEX($K$9:$K$158,MATCH($E10,$G$9:$G$158,0),1),0),IFERROR(INDEX($K$9:$K$158,MATCH($F10,$G$9:$G$158,0),1),0)),0)), IFERROR(MIN($D10-SUM($O10:V10), INDEX(Tbl_Resource_List[Hours Available per Day], MATCH($C10,Tbl_Resource_List[Resource Name],0),1)-SUMIF($C$8:$C9,$C10,W$8:W9)),0),0)</f>
        <v>0</v>
      </c>
      <c r="X10" s="93">
        <f>IF((X$7&gt;IFERROR(MAX(IFERROR(INDEX(Tbl_Project_List[Start Date],MATCH($A10,Tbl_Project_List[Project Name],0),1)-1,0),IFERROR(INDEX($K$9:$K$158,MATCH($E10,$G$9:$G$158,0),1),0),IFERROR(INDEX($K$9:$K$158,MATCH($F10,$G$9:$G$158,0),1),0)),0)), IFERROR(MIN($D10-SUM($O10:W10), INDEX(Tbl_Resource_List[Hours Available per Day], MATCH($C10,Tbl_Resource_List[Resource Name],0),1)-SUMIF($C$8:$C9,$C10,X$8:X9)),0),0)</f>
        <v>0</v>
      </c>
      <c r="Y10" s="93">
        <f>IF((Y$7&gt;IFERROR(MAX(IFERROR(INDEX(Tbl_Project_List[Start Date],MATCH($A10,Tbl_Project_List[Project Name],0),1)-1,0),IFERROR(INDEX($K$9:$K$158,MATCH($E10,$G$9:$G$158,0),1),0),IFERROR(INDEX($K$9:$K$158,MATCH($F10,$G$9:$G$158,0),1),0)),0)), IFERROR(MIN($D10-SUM($O10:X10), INDEX(Tbl_Resource_List[Hours Available per Day], MATCH($C10,Tbl_Resource_List[Resource Name],0),1)-SUMIF($C$8:$C9,$C10,Y$8:Y9)),0),0)</f>
        <v>0</v>
      </c>
      <c r="Z10" s="93">
        <f>IF((Z$7&gt;IFERROR(MAX(IFERROR(INDEX(Tbl_Project_List[Start Date],MATCH($A10,Tbl_Project_List[Project Name],0),1)-1,0),IFERROR(INDEX($K$9:$K$158,MATCH($E10,$G$9:$G$158,0),1),0),IFERROR(INDEX($K$9:$K$158,MATCH($F10,$G$9:$G$158,0),1),0)),0)), IFERROR(MIN($D10-SUM($O10:Y10), INDEX(Tbl_Resource_List[Hours Available per Day], MATCH($C10,Tbl_Resource_List[Resource Name],0),1)-SUMIF($C$8:$C9,$C10,Z$8:Z9)),0),0)</f>
        <v>0</v>
      </c>
      <c r="AA10" s="93">
        <f>IF((AA$7&gt;IFERROR(MAX(IFERROR(INDEX(Tbl_Project_List[Start Date],MATCH($A10,Tbl_Project_List[Project Name],0),1)-1,0),IFERROR(INDEX($K$9:$K$158,MATCH($E10,$G$9:$G$158,0),1),0),IFERROR(INDEX($K$9:$K$158,MATCH($F10,$G$9:$G$158,0),1),0)),0)), IFERROR(MIN($D10-SUM($O10:Z10), INDEX(Tbl_Resource_List[Hours Available per Day], MATCH($C10,Tbl_Resource_List[Resource Name],0),1)-SUMIF($C$8:$C9,$C10,AA$8:AA9)),0),0)</f>
        <v>0</v>
      </c>
      <c r="AB10" s="93">
        <f>IF((AB$7&gt;IFERROR(MAX(IFERROR(INDEX(Tbl_Project_List[Start Date],MATCH($A10,Tbl_Project_List[Project Name],0),1)-1,0),IFERROR(INDEX($K$9:$K$158,MATCH($E10,$G$9:$G$158,0),1),0),IFERROR(INDEX($K$9:$K$158,MATCH($F10,$G$9:$G$158,0),1),0)),0)), IFERROR(MIN($D10-SUM($O10:AA10), INDEX(Tbl_Resource_List[Hours Available per Day], MATCH($C10,Tbl_Resource_List[Resource Name],0),1)-SUMIF($C$8:$C9,$C10,AB$8:AB9)),0),0)</f>
        <v>0</v>
      </c>
      <c r="AC10" s="93">
        <f>IF((AC$7&gt;IFERROR(MAX(IFERROR(INDEX(Tbl_Project_List[Start Date],MATCH($A10,Tbl_Project_List[Project Name],0),1)-1,0),IFERROR(INDEX($K$9:$K$158,MATCH($E10,$G$9:$G$158,0),1),0),IFERROR(INDEX($K$9:$K$158,MATCH($F10,$G$9:$G$158,0),1),0)),0)), IFERROR(MIN($D10-SUM($O10:AB10), INDEX(Tbl_Resource_List[Hours Available per Day], MATCH($C10,Tbl_Resource_List[Resource Name],0),1)-SUMIF($C$8:$C9,$C10,AC$8:AC9)),0),0)</f>
        <v>0</v>
      </c>
      <c r="AD10" s="93">
        <f>IF((AD$7&gt;IFERROR(MAX(IFERROR(INDEX(Tbl_Project_List[Start Date],MATCH($A10,Tbl_Project_List[Project Name],0),1)-1,0),IFERROR(INDEX($K$9:$K$158,MATCH($E10,$G$9:$G$158,0),1),0),IFERROR(INDEX($K$9:$K$158,MATCH($F10,$G$9:$G$158,0),1),0)),0)), IFERROR(MIN($D10-SUM($O10:AC10), INDEX(Tbl_Resource_List[Hours Available per Day], MATCH($C10,Tbl_Resource_List[Resource Name],0),1)-SUMIF($C$8:$C9,$C10,AD$8:AD9)),0),0)</f>
        <v>0</v>
      </c>
      <c r="AE10" s="93">
        <f>IF((AE$7&gt;IFERROR(MAX(IFERROR(INDEX(Tbl_Project_List[Start Date],MATCH($A10,Tbl_Project_List[Project Name],0),1)-1,0),IFERROR(INDEX($K$9:$K$158,MATCH($E10,$G$9:$G$158,0),1),0),IFERROR(INDEX($K$9:$K$158,MATCH($F10,$G$9:$G$158,0),1),0)),0)), IFERROR(MIN($D10-SUM($O10:AD10), INDEX(Tbl_Resource_List[Hours Available per Day], MATCH($C10,Tbl_Resource_List[Resource Name],0),1)-SUMIF($C$8:$C9,$C10,AE$8:AE9)),0),0)</f>
        <v>0</v>
      </c>
      <c r="AF10" s="93">
        <f>IF((AF$7&gt;IFERROR(MAX(IFERROR(INDEX(Tbl_Project_List[Start Date],MATCH($A10,Tbl_Project_List[Project Name],0),1)-1,0),IFERROR(INDEX($K$9:$K$158,MATCH($E10,$G$9:$G$158,0),1),0),IFERROR(INDEX($K$9:$K$158,MATCH($F10,$G$9:$G$158,0),1),0)),0)), IFERROR(MIN($D10-SUM($O10:AE10), INDEX(Tbl_Resource_List[Hours Available per Day], MATCH($C10,Tbl_Resource_List[Resource Name],0),1)-SUMIF($C$8:$C9,$C10,AF$8:AF9)),0),0)</f>
        <v>0</v>
      </c>
      <c r="AG10" s="93">
        <f>IF((AG$7&gt;IFERROR(MAX(IFERROR(INDEX(Tbl_Project_List[Start Date],MATCH($A10,Tbl_Project_List[Project Name],0),1)-1,0),IFERROR(INDEX($K$9:$K$158,MATCH($E10,$G$9:$G$158,0),1),0),IFERROR(INDEX($K$9:$K$158,MATCH($F10,$G$9:$G$158,0),1),0)),0)), IFERROR(MIN($D10-SUM($O10:AF10), INDEX(Tbl_Resource_List[Hours Available per Day], MATCH($C10,Tbl_Resource_List[Resource Name],0),1)-SUMIF($C$8:$C9,$C10,AG$8:AG9)),0),0)</f>
        <v>0</v>
      </c>
      <c r="AH10" s="93">
        <f>IF((AH$7&gt;IFERROR(MAX(IFERROR(INDEX(Tbl_Project_List[Start Date],MATCH($A10,Tbl_Project_List[Project Name],0),1)-1,0),IFERROR(INDEX($K$9:$K$158,MATCH($E10,$G$9:$G$158,0),1),0),IFERROR(INDEX($K$9:$K$158,MATCH($F10,$G$9:$G$158,0),1),0)),0)), IFERROR(MIN($D10-SUM($O10:AG10), INDEX(Tbl_Resource_List[Hours Available per Day], MATCH($C10,Tbl_Resource_List[Resource Name],0),1)-SUMIF($C$8:$C9,$C10,AH$8:AH9)),0),0)</f>
        <v>0</v>
      </c>
      <c r="AI10" s="93">
        <f>IF((AI$7&gt;IFERROR(MAX(IFERROR(INDEX(Tbl_Project_List[Start Date],MATCH($A10,Tbl_Project_List[Project Name],0),1)-1,0),IFERROR(INDEX($K$9:$K$158,MATCH($E10,$G$9:$G$158,0),1),0),IFERROR(INDEX($K$9:$K$158,MATCH($F10,$G$9:$G$158,0),1),0)),0)), IFERROR(MIN($D10-SUM($O10:AH10), INDEX(Tbl_Resource_List[Hours Available per Day], MATCH($C10,Tbl_Resource_List[Resource Name],0),1)-SUMIF($C$8:$C9,$C10,AI$8:AI9)),0),0)</f>
        <v>0</v>
      </c>
      <c r="AJ10" s="93">
        <f>IF((AJ$7&gt;IFERROR(MAX(IFERROR(INDEX(Tbl_Project_List[Start Date],MATCH($A10,Tbl_Project_List[Project Name],0),1)-1,0),IFERROR(INDEX($K$9:$K$158,MATCH($E10,$G$9:$G$158,0),1),0),IFERROR(INDEX($K$9:$K$158,MATCH($F10,$G$9:$G$158,0),1),0)),0)), IFERROR(MIN($D10-SUM($O10:AI10), INDEX(Tbl_Resource_List[Hours Available per Day], MATCH($C10,Tbl_Resource_List[Resource Name],0),1)-SUMIF($C$8:$C9,$C10,AJ$8:AJ9)),0),0)</f>
        <v>0</v>
      </c>
      <c r="AK10" s="93">
        <f>IF((AK$7&gt;IFERROR(MAX(IFERROR(INDEX(Tbl_Project_List[Start Date],MATCH($A10,Tbl_Project_List[Project Name],0),1)-1,0),IFERROR(INDEX($K$9:$K$158,MATCH($E10,$G$9:$G$158,0),1),0),IFERROR(INDEX($K$9:$K$158,MATCH($F10,$G$9:$G$158,0),1),0)),0)), IFERROR(MIN($D10-SUM($O10:AJ10), INDEX(Tbl_Resource_List[Hours Available per Day], MATCH($C10,Tbl_Resource_List[Resource Name],0),1)-SUMIF($C$8:$C9,$C10,AK$8:AK9)),0),0)</f>
        <v>0</v>
      </c>
      <c r="AL10" s="93">
        <f>IF((AL$7&gt;IFERROR(MAX(IFERROR(INDEX(Tbl_Project_List[Start Date],MATCH($A10,Tbl_Project_List[Project Name],0),1)-1,0),IFERROR(INDEX($K$9:$K$158,MATCH($E10,$G$9:$G$158,0),1),0),IFERROR(INDEX($K$9:$K$158,MATCH($F10,$G$9:$G$158,0),1),0)),0)), IFERROR(MIN($D10-SUM($O10:AK10), INDEX(Tbl_Resource_List[Hours Available per Day], MATCH($C10,Tbl_Resource_List[Resource Name],0),1)-SUMIF($C$8:$C9,$C10,AL$8:AL9)),0),0)</f>
        <v>0</v>
      </c>
      <c r="AM10" s="93">
        <f>IF((AM$7&gt;IFERROR(MAX(IFERROR(INDEX(Tbl_Project_List[Start Date],MATCH($A10,Tbl_Project_List[Project Name],0),1)-1,0),IFERROR(INDEX($K$9:$K$158,MATCH($E10,$G$9:$G$158,0),1),0),IFERROR(INDEX($K$9:$K$158,MATCH($F10,$G$9:$G$158,0),1),0)),0)), IFERROR(MIN($D10-SUM($O10:AL10), INDEX(Tbl_Resource_List[Hours Available per Day], MATCH($C10,Tbl_Resource_List[Resource Name],0),1)-SUMIF($C$8:$C9,$C10,AM$8:AM9)),0),0)</f>
        <v>0</v>
      </c>
      <c r="AN10" s="93">
        <f>IF((AN$7&gt;IFERROR(MAX(IFERROR(INDEX(Tbl_Project_List[Start Date],MATCH($A10,Tbl_Project_List[Project Name],0),1)-1,0),IFERROR(INDEX($K$9:$K$158,MATCH($E10,$G$9:$G$158,0),1),0),IFERROR(INDEX($K$9:$K$158,MATCH($F10,$G$9:$G$158,0),1),0)),0)), IFERROR(MIN($D10-SUM($O10:AM10), INDEX(Tbl_Resource_List[Hours Available per Day], MATCH($C10,Tbl_Resource_List[Resource Name],0),1)-SUMIF($C$8:$C9,$C10,AN$8:AN9)),0),0)</f>
        <v>0</v>
      </c>
      <c r="AO10" s="93">
        <f>IF((AO$7&gt;IFERROR(MAX(IFERROR(INDEX(Tbl_Project_List[Start Date],MATCH($A10,Tbl_Project_List[Project Name],0),1)-1,0),IFERROR(INDEX($K$9:$K$158,MATCH($E10,$G$9:$G$158,0),1),0),IFERROR(INDEX($K$9:$K$158,MATCH($F10,$G$9:$G$158,0),1),0)),0)), IFERROR(MIN($D10-SUM($O10:AN10), INDEX(Tbl_Resource_List[Hours Available per Day], MATCH($C10,Tbl_Resource_List[Resource Name],0),1)-SUMIF($C$8:$C9,$C10,AO$8:AO9)),0),0)</f>
        <v>0</v>
      </c>
      <c r="AP10" s="93">
        <f>IF((AP$7&gt;IFERROR(MAX(IFERROR(INDEX(Tbl_Project_List[Start Date],MATCH($A10,Tbl_Project_List[Project Name],0),1)-1,0),IFERROR(INDEX($K$9:$K$158,MATCH($E10,$G$9:$G$158,0),1),0),IFERROR(INDEX($K$9:$K$158,MATCH($F10,$G$9:$G$158,0),1),0)),0)), IFERROR(MIN($D10-SUM($O10:AO10), INDEX(Tbl_Resource_List[Hours Available per Day], MATCH($C10,Tbl_Resource_List[Resource Name],0),1)-SUMIF($C$8:$C9,$C10,AP$8:AP9)),0),0)</f>
        <v>0</v>
      </c>
      <c r="AQ10" s="93">
        <f>IF((AQ$7&gt;IFERROR(MAX(IFERROR(INDEX(Tbl_Project_List[Start Date],MATCH($A10,Tbl_Project_List[Project Name],0),1)-1,0),IFERROR(INDEX($K$9:$K$158,MATCH($E10,$G$9:$G$158,0),1),0),IFERROR(INDEX($K$9:$K$158,MATCH($F10,$G$9:$G$158,0),1),0)),0)), IFERROR(MIN($D10-SUM($O10:AP10), INDEX(Tbl_Resource_List[Hours Available per Day], MATCH($C10,Tbl_Resource_List[Resource Name],0),1)-SUMIF($C$8:$C9,$C10,AQ$8:AQ9)),0),0)</f>
        <v>0</v>
      </c>
      <c r="AR10" s="93">
        <f>IF((AR$7&gt;IFERROR(MAX(IFERROR(INDEX(Tbl_Project_List[Start Date],MATCH($A10,Tbl_Project_List[Project Name],0),1)-1,0),IFERROR(INDEX($K$9:$K$158,MATCH($E10,$G$9:$G$158,0),1),0),IFERROR(INDEX($K$9:$K$158,MATCH($F10,$G$9:$G$158,0),1),0)),0)), IFERROR(MIN($D10-SUM($O10:AQ10), INDEX(Tbl_Resource_List[Hours Available per Day], MATCH($C10,Tbl_Resource_List[Resource Name],0),1)-SUMIF($C$8:$C9,$C10,AR$8:AR9)),0),0)</f>
        <v>0</v>
      </c>
      <c r="AS10" s="93">
        <f>IF((AS$7&gt;IFERROR(MAX(IFERROR(INDEX(Tbl_Project_List[Start Date],MATCH($A10,Tbl_Project_List[Project Name],0),1)-1,0),IFERROR(INDEX($K$9:$K$158,MATCH($E10,$G$9:$G$158,0),1),0),IFERROR(INDEX($K$9:$K$158,MATCH($F10,$G$9:$G$158,0),1),0)),0)), IFERROR(MIN($D10-SUM($O10:AR10), INDEX(Tbl_Resource_List[Hours Available per Day], MATCH($C10,Tbl_Resource_List[Resource Name],0),1)-SUMIF($C$8:$C9,$C10,AS$8:AS9)),0),0)</f>
        <v>0</v>
      </c>
      <c r="AT10" s="93">
        <f>IF((AT$7&gt;IFERROR(MAX(IFERROR(INDEX(Tbl_Project_List[Start Date],MATCH($A10,Tbl_Project_List[Project Name],0),1)-1,0),IFERROR(INDEX($K$9:$K$158,MATCH($E10,$G$9:$G$158,0),1),0),IFERROR(INDEX($K$9:$K$158,MATCH($F10,$G$9:$G$158,0),1),0)),0)), IFERROR(MIN($D10-SUM($O10:AS10), INDEX(Tbl_Resource_List[Hours Available per Day], MATCH($C10,Tbl_Resource_List[Resource Name],0),1)-SUMIF($C$8:$C9,$C10,AT$8:AT9)),0),0)</f>
        <v>0</v>
      </c>
      <c r="AU10" s="93">
        <f>IF((AU$7&gt;IFERROR(MAX(IFERROR(INDEX(Tbl_Project_List[Start Date],MATCH($A10,Tbl_Project_List[Project Name],0),1)-1,0),IFERROR(INDEX($K$9:$K$158,MATCH($E10,$G$9:$G$158,0),1),0),IFERROR(INDEX($K$9:$K$158,MATCH($F10,$G$9:$G$158,0),1),0)),0)), IFERROR(MIN($D10-SUM($O10:AT10), INDEX(Tbl_Resource_List[Hours Available per Day], MATCH($C10,Tbl_Resource_List[Resource Name],0),1)-SUMIF($C$8:$C9,$C10,AU$8:AU9)),0),0)</f>
        <v>0</v>
      </c>
      <c r="AV10" s="93">
        <f>IF((AV$7&gt;IFERROR(MAX(IFERROR(INDEX(Tbl_Project_List[Start Date],MATCH($A10,Tbl_Project_List[Project Name],0),1)-1,0),IFERROR(INDEX($K$9:$K$158,MATCH($E10,$G$9:$G$158,0),1),0),IFERROR(INDEX($K$9:$K$158,MATCH($F10,$G$9:$G$158,0),1),0)),0)), IFERROR(MIN($D10-SUM($O10:AU10), INDEX(Tbl_Resource_List[Hours Available per Day], MATCH($C10,Tbl_Resource_List[Resource Name],0),1)-SUMIF($C$8:$C9,$C10,AV$8:AV9)),0),0)</f>
        <v>0</v>
      </c>
      <c r="AW10" s="93">
        <f>IF((AW$7&gt;IFERROR(MAX(IFERROR(INDEX(Tbl_Project_List[Start Date],MATCH($A10,Tbl_Project_List[Project Name],0),1)-1,0),IFERROR(INDEX($K$9:$K$158,MATCH($E10,$G$9:$G$158,0),1),0),IFERROR(INDEX($K$9:$K$158,MATCH($F10,$G$9:$G$158,0),1),0)),0)), IFERROR(MIN($D10-SUM($O10:AV10), INDEX(Tbl_Resource_List[Hours Available per Day], MATCH($C10,Tbl_Resource_List[Resource Name],0),1)-SUMIF($C$8:$C9,$C10,AW$8:AW9)),0),0)</f>
        <v>0</v>
      </c>
      <c r="AX10" s="93">
        <f>IF((AX$7&gt;IFERROR(MAX(IFERROR(INDEX(Tbl_Project_List[Start Date],MATCH($A10,Tbl_Project_List[Project Name],0),1)-1,0),IFERROR(INDEX($K$9:$K$158,MATCH($E10,$G$9:$G$158,0),1),0),IFERROR(INDEX($K$9:$K$158,MATCH($F10,$G$9:$G$158,0),1),0)),0)), IFERROR(MIN($D10-SUM($O10:AW10), INDEX(Tbl_Resource_List[Hours Available per Day], MATCH($C10,Tbl_Resource_List[Resource Name],0),1)-SUMIF($C$8:$C9,$C10,AX$8:AX9)),0),0)</f>
        <v>0</v>
      </c>
      <c r="AY10" s="93">
        <f>IF((AY$7&gt;IFERROR(MAX(IFERROR(INDEX(Tbl_Project_List[Start Date],MATCH($A10,Tbl_Project_List[Project Name],0),1)-1,0),IFERROR(INDEX($K$9:$K$158,MATCH($E10,$G$9:$G$158,0),1),0),IFERROR(INDEX($K$9:$K$158,MATCH($F10,$G$9:$G$158,0),1),0)),0)), IFERROR(MIN($D10-SUM($O10:AX10), INDEX(Tbl_Resource_List[Hours Available per Day], MATCH($C10,Tbl_Resource_List[Resource Name],0),1)-SUMIF($C$8:$C9,$C10,AY$8:AY9)),0),0)</f>
        <v>0</v>
      </c>
      <c r="AZ10" s="93">
        <f>IF((AZ$7&gt;IFERROR(MAX(IFERROR(INDEX(Tbl_Project_List[Start Date],MATCH($A10,Tbl_Project_List[Project Name],0),1)-1,0),IFERROR(INDEX($K$9:$K$158,MATCH($E10,$G$9:$G$158,0),1),0),IFERROR(INDEX($K$9:$K$158,MATCH($F10,$G$9:$G$158,0),1),0)),0)), IFERROR(MIN($D10-SUM($O10:AY10), INDEX(Tbl_Resource_List[Hours Available per Day], MATCH($C10,Tbl_Resource_List[Resource Name],0),1)-SUMIF($C$8:$C9,$C10,AZ$8:AZ9)),0),0)</f>
        <v>0</v>
      </c>
      <c r="BA10" s="93">
        <f>IF((BA$7&gt;IFERROR(MAX(IFERROR(INDEX(Tbl_Project_List[Start Date],MATCH($A10,Tbl_Project_List[Project Name],0),1)-1,0),IFERROR(INDEX($K$9:$K$158,MATCH($E10,$G$9:$G$158,0),1),0),IFERROR(INDEX($K$9:$K$158,MATCH($F10,$G$9:$G$158,0),1),0)),0)), IFERROR(MIN($D10-SUM($O10:AZ10), INDEX(Tbl_Resource_List[Hours Available per Day], MATCH($C10,Tbl_Resource_List[Resource Name],0),1)-SUMIF($C$8:$C9,$C10,BA$8:BA9)),0),0)</f>
        <v>0</v>
      </c>
      <c r="BB10" s="93">
        <f>IF((BB$7&gt;IFERROR(MAX(IFERROR(INDEX(Tbl_Project_List[Start Date],MATCH($A10,Tbl_Project_List[Project Name],0),1)-1,0),IFERROR(INDEX($K$9:$K$158,MATCH($E10,$G$9:$G$158,0),1),0),IFERROR(INDEX($K$9:$K$158,MATCH($F10,$G$9:$G$158,0),1),0)),0)), IFERROR(MIN($D10-SUM($O10:BA10), INDEX(Tbl_Resource_List[Hours Available per Day], MATCH($C10,Tbl_Resource_List[Resource Name],0),1)-SUMIF($C$8:$C9,$C10,BB$8:BB9)),0),0)</f>
        <v>0</v>
      </c>
      <c r="BC10" s="93">
        <f>IF((BC$7&gt;IFERROR(MAX(IFERROR(INDEX(Tbl_Project_List[Start Date],MATCH($A10,Tbl_Project_List[Project Name],0),1)-1,0),IFERROR(INDEX($K$9:$K$158,MATCH($E10,$G$9:$G$158,0),1),0),IFERROR(INDEX($K$9:$K$158,MATCH($F10,$G$9:$G$158,0),1),0)),0)), IFERROR(MIN($D10-SUM($O10:BB10), INDEX(Tbl_Resource_List[Hours Available per Day], MATCH($C10,Tbl_Resource_List[Resource Name],0),1)-SUMIF($C$8:$C9,$C10,BC$8:BC9)),0),0)</f>
        <v>0</v>
      </c>
      <c r="BD10" s="93">
        <f>IF((BD$7&gt;IFERROR(MAX(IFERROR(INDEX(Tbl_Project_List[Start Date],MATCH($A10,Tbl_Project_List[Project Name],0),1)-1,0),IFERROR(INDEX($K$9:$K$158,MATCH($E10,$G$9:$G$158,0),1),0),IFERROR(INDEX($K$9:$K$158,MATCH($F10,$G$9:$G$158,0),1),0)),0)), IFERROR(MIN($D10-SUM($O10:BC10), INDEX(Tbl_Resource_List[Hours Available per Day], MATCH($C10,Tbl_Resource_List[Resource Name],0),1)-SUMIF($C$8:$C9,$C10,BD$8:BD9)),0),0)</f>
        <v>0</v>
      </c>
      <c r="BE10" s="93">
        <f>IF((BE$7&gt;IFERROR(MAX(IFERROR(INDEX(Tbl_Project_List[Start Date],MATCH($A10,Tbl_Project_List[Project Name],0),1)-1,0),IFERROR(INDEX($K$9:$K$158,MATCH($E10,$G$9:$G$158,0),1),0),IFERROR(INDEX($K$9:$K$158,MATCH($F10,$G$9:$G$158,0),1),0)),0)), IFERROR(MIN($D10-SUM($O10:BD10), INDEX(Tbl_Resource_List[Hours Available per Day], MATCH($C10,Tbl_Resource_List[Resource Name],0),1)-SUMIF($C$8:$C9,$C10,BE$8:BE9)),0),0)</f>
        <v>0</v>
      </c>
      <c r="BF10" s="93">
        <f>IF((BF$7&gt;IFERROR(MAX(IFERROR(INDEX(Tbl_Project_List[Start Date],MATCH($A10,Tbl_Project_List[Project Name],0),1)-1,0),IFERROR(INDEX($K$9:$K$158,MATCH($E10,$G$9:$G$158,0),1),0),IFERROR(INDEX($K$9:$K$158,MATCH($F10,$G$9:$G$158,0),1),0)),0)), IFERROR(MIN($D10-SUM($O10:BE10), INDEX(Tbl_Resource_List[Hours Available per Day], MATCH($C10,Tbl_Resource_List[Resource Name],0),1)-SUMIF($C$8:$C9,$C10,BF$8:BF9)),0),0)</f>
        <v>0</v>
      </c>
      <c r="BG10" s="93">
        <f>IF((BG$7&gt;IFERROR(MAX(IFERROR(INDEX(Tbl_Project_List[Start Date],MATCH($A10,Tbl_Project_List[Project Name],0),1)-1,0),IFERROR(INDEX($K$9:$K$158,MATCH($E10,$G$9:$G$158,0),1),0),IFERROR(INDEX($K$9:$K$158,MATCH($F10,$G$9:$G$158,0),1),0)),0)), IFERROR(MIN($D10-SUM($O10:BF10), INDEX(Tbl_Resource_List[Hours Available per Day], MATCH($C10,Tbl_Resource_List[Resource Name],0),1)-SUMIF($C$8:$C9,$C10,BG$8:BG9)),0),0)</f>
        <v>0</v>
      </c>
      <c r="BH10" s="93">
        <f>IF((BH$7&gt;IFERROR(MAX(IFERROR(INDEX(Tbl_Project_List[Start Date],MATCH($A10,Tbl_Project_List[Project Name],0),1)-1,0),IFERROR(INDEX($K$9:$K$158,MATCH($E10,$G$9:$G$158,0),1),0),IFERROR(INDEX($K$9:$K$158,MATCH($F10,$G$9:$G$158,0),1),0)),0)), IFERROR(MIN($D10-SUM($O10:BG10), INDEX(Tbl_Resource_List[Hours Available per Day], MATCH($C10,Tbl_Resource_List[Resource Name],0),1)-SUMIF($C$8:$C9,$C10,BH$8:BH9)),0),0)</f>
        <v>0</v>
      </c>
      <c r="BI10" s="93">
        <f>IF((BI$7&gt;IFERROR(MAX(IFERROR(INDEX(Tbl_Project_List[Start Date],MATCH($A10,Tbl_Project_List[Project Name],0),1)-1,0),IFERROR(INDEX($K$9:$K$158,MATCH($E10,$G$9:$G$158,0),1),0),IFERROR(INDEX($K$9:$K$158,MATCH($F10,$G$9:$G$158,0),1),0)),0)), IFERROR(MIN($D10-SUM($O10:BH10), INDEX(Tbl_Resource_List[Hours Available per Day], MATCH($C10,Tbl_Resource_List[Resource Name],0),1)-SUMIF($C$8:$C9,$C10,BI$8:BI9)),0),0)</f>
        <v>0</v>
      </c>
      <c r="BJ10" s="93">
        <f>IF((BJ$7&gt;IFERROR(MAX(IFERROR(INDEX(Tbl_Project_List[Start Date],MATCH($A10,Tbl_Project_List[Project Name],0),1)-1,0),IFERROR(INDEX($K$9:$K$158,MATCH($E10,$G$9:$G$158,0),1),0),IFERROR(INDEX($K$9:$K$158,MATCH($F10,$G$9:$G$158,0),1),0)),0)), IFERROR(MIN($D10-SUM($O10:BI10), INDEX(Tbl_Resource_List[Hours Available per Day], MATCH($C10,Tbl_Resource_List[Resource Name],0),1)-SUMIF($C$8:$C9,$C10,BJ$8:BJ9)),0),0)</f>
        <v>0</v>
      </c>
      <c r="BK10" s="93">
        <f>IF((BK$7&gt;IFERROR(MAX(IFERROR(INDEX(Tbl_Project_List[Start Date],MATCH($A10,Tbl_Project_List[Project Name],0),1)-1,0),IFERROR(INDEX($K$9:$K$158,MATCH($E10,$G$9:$G$158,0),1),0),IFERROR(INDEX($K$9:$K$158,MATCH($F10,$G$9:$G$158,0),1),0)),0)), IFERROR(MIN($D10-SUM($O10:BJ10), INDEX(Tbl_Resource_List[Hours Available per Day], MATCH($C10,Tbl_Resource_List[Resource Name],0),1)-SUMIF($C$8:$C9,$C10,BK$8:BK9)),0),0)</f>
        <v>0</v>
      </c>
      <c r="BL10" s="93">
        <f>IF((BL$7&gt;IFERROR(MAX(IFERROR(INDEX(Tbl_Project_List[Start Date],MATCH($A10,Tbl_Project_List[Project Name],0),1)-1,0),IFERROR(INDEX($K$9:$K$158,MATCH($E10,$G$9:$G$158,0),1),0),IFERROR(INDEX($K$9:$K$158,MATCH($F10,$G$9:$G$158,0),1),0)),0)), IFERROR(MIN($D10-SUM($O10:BK10), INDEX(Tbl_Resource_List[Hours Available per Day], MATCH($C10,Tbl_Resource_List[Resource Name],0),1)-SUMIF($C$8:$C9,$C10,BL$8:BL9)),0),0)</f>
        <v>0</v>
      </c>
      <c r="BM10" s="93">
        <f>IF((BM$7&gt;IFERROR(MAX(IFERROR(INDEX(Tbl_Project_List[Start Date],MATCH($A10,Tbl_Project_List[Project Name],0),1)-1,0),IFERROR(INDEX($K$9:$K$158,MATCH($E10,$G$9:$G$158,0),1),0),IFERROR(INDEX($K$9:$K$158,MATCH($F10,$G$9:$G$158,0),1),0)),0)), IFERROR(MIN($D10-SUM($O10:BL10), INDEX(Tbl_Resource_List[Hours Available per Day], MATCH($C10,Tbl_Resource_List[Resource Name],0),1)-SUMIF($C$8:$C9,$C10,BM$8:BM9)),0),0)</f>
        <v>0</v>
      </c>
      <c r="BN10" s="93">
        <f>IF((BN$7&gt;IFERROR(MAX(IFERROR(INDEX(Tbl_Project_List[Start Date],MATCH($A10,Tbl_Project_List[Project Name],0),1)-1,0),IFERROR(INDEX($K$9:$K$158,MATCH($E10,$G$9:$G$158,0),1),0),IFERROR(INDEX($K$9:$K$158,MATCH($F10,$G$9:$G$158,0),1),0)),0)), IFERROR(MIN($D10-SUM($O10:BM10), INDEX(Tbl_Resource_List[Hours Available per Day], MATCH($C10,Tbl_Resource_List[Resource Name],0),1)-SUMIF($C$8:$C9,$C10,BN$8:BN9)),0),0)</f>
        <v>0</v>
      </c>
      <c r="BO10" s="93">
        <f>IF((BO$7&gt;IFERROR(MAX(IFERROR(INDEX(Tbl_Project_List[Start Date],MATCH($A10,Tbl_Project_List[Project Name],0),1)-1,0),IFERROR(INDEX($K$9:$K$158,MATCH($E10,$G$9:$G$158,0),1),0),IFERROR(INDEX($K$9:$K$158,MATCH($F10,$G$9:$G$158,0),1),0)),0)), IFERROR(MIN($D10-SUM($O10:BN10), INDEX(Tbl_Resource_List[Hours Available per Day], MATCH($C10,Tbl_Resource_List[Resource Name],0),1)-SUMIF($C$8:$C9,$C10,BO$8:BO9)),0),0)</f>
        <v>0</v>
      </c>
      <c r="BP10" s="93">
        <f>IF((BP$7&gt;IFERROR(MAX(IFERROR(INDEX(Tbl_Project_List[Start Date],MATCH($A10,Tbl_Project_List[Project Name],0),1)-1,0),IFERROR(INDEX($K$9:$K$158,MATCH($E10,$G$9:$G$158,0),1),0),IFERROR(INDEX($K$9:$K$158,MATCH($F10,$G$9:$G$158,0),1),0)),0)), IFERROR(MIN($D10-SUM($O10:BO10), INDEX(Tbl_Resource_List[Hours Available per Day], MATCH($C10,Tbl_Resource_List[Resource Name],0),1)-SUMIF($C$8:$C9,$C10,BP$8:BP9)),0),0)</f>
        <v>0</v>
      </c>
      <c r="BQ10" s="93">
        <f>IF((BQ$7&gt;IFERROR(MAX(IFERROR(INDEX(Tbl_Project_List[Start Date],MATCH($A10,Tbl_Project_List[Project Name],0),1)-1,0),IFERROR(INDEX($K$9:$K$158,MATCH($E10,$G$9:$G$158,0),1),0),IFERROR(INDEX($K$9:$K$158,MATCH($F10,$G$9:$G$158,0),1),0)),0)), IFERROR(MIN($D10-SUM($O10:BP10), INDEX(Tbl_Resource_List[Hours Available per Day], MATCH($C10,Tbl_Resource_List[Resource Name],0),1)-SUMIF($C$8:$C9,$C10,BQ$8:BQ9)),0),0)</f>
        <v>0</v>
      </c>
      <c r="BR10" s="93">
        <f>IF((BR$7&gt;IFERROR(MAX(IFERROR(INDEX(Tbl_Project_List[Start Date],MATCH($A10,Tbl_Project_List[Project Name],0),1)-1,0),IFERROR(INDEX($K$9:$K$158,MATCH($E10,$G$9:$G$158,0),1),0),IFERROR(INDEX($K$9:$K$158,MATCH($F10,$G$9:$G$158,0),1),0)),0)), IFERROR(MIN($D10-SUM($O10:BQ10), INDEX(Tbl_Resource_List[Hours Available per Day], MATCH($C10,Tbl_Resource_List[Resource Name],0),1)-SUMIF($C$8:$C9,$C10,BR$8:BR9)),0),0)</f>
        <v>0</v>
      </c>
      <c r="BS10" s="93">
        <f>IF((BS$7&gt;IFERROR(MAX(IFERROR(INDEX(Tbl_Project_List[Start Date],MATCH($A10,Tbl_Project_List[Project Name],0),1)-1,0),IFERROR(INDEX($K$9:$K$158,MATCH($E10,$G$9:$G$158,0),1),0),IFERROR(INDEX($K$9:$K$158,MATCH($F10,$G$9:$G$158,0),1),0)),0)), IFERROR(MIN($D10-SUM($O10:BR10), INDEX(Tbl_Resource_List[Hours Available per Day], MATCH($C10,Tbl_Resource_List[Resource Name],0),1)-SUMIF($C$8:$C9,$C10,BS$8:BS9)),0),0)</f>
        <v>0</v>
      </c>
      <c r="BT10" s="93">
        <f>IF((BT$7&gt;IFERROR(MAX(IFERROR(INDEX(Tbl_Project_List[Start Date],MATCH($A10,Tbl_Project_List[Project Name],0),1)-1,0),IFERROR(INDEX($K$9:$K$158,MATCH($E10,$G$9:$G$158,0),1),0),IFERROR(INDEX($K$9:$K$158,MATCH($F10,$G$9:$G$158,0),1),0)),0)), IFERROR(MIN($D10-SUM($O10:BS10), INDEX(Tbl_Resource_List[Hours Available per Day], MATCH($C10,Tbl_Resource_List[Resource Name],0),1)-SUMIF($C$8:$C9,$C10,BT$8:BT9)),0),0)</f>
        <v>0</v>
      </c>
      <c r="BU10" s="93">
        <f>IF((BU$7&gt;IFERROR(MAX(IFERROR(INDEX(Tbl_Project_List[Start Date],MATCH($A10,Tbl_Project_List[Project Name],0),1)-1,0),IFERROR(INDEX($K$9:$K$158,MATCH($E10,$G$9:$G$158,0),1),0),IFERROR(INDEX($K$9:$K$158,MATCH($F10,$G$9:$G$158,0),1),0)),0)), IFERROR(MIN($D10-SUM($O10:BT10), INDEX(Tbl_Resource_List[Hours Available per Day], MATCH($C10,Tbl_Resource_List[Resource Name],0),1)-SUMIF($C$8:$C9,$C10,BU$8:BU9)),0),0)</f>
        <v>0</v>
      </c>
      <c r="BV10" s="93">
        <f>IF((BV$7&gt;IFERROR(MAX(IFERROR(INDEX(Tbl_Project_List[Start Date],MATCH($A10,Tbl_Project_List[Project Name],0),1)-1,0),IFERROR(INDEX($K$9:$K$158,MATCH($E10,$G$9:$G$158,0),1),0),IFERROR(INDEX($K$9:$K$158,MATCH($F10,$G$9:$G$158,0),1),0)),0)), IFERROR(MIN($D10-SUM($O10:BU10), INDEX(Tbl_Resource_List[Hours Available per Day], MATCH($C10,Tbl_Resource_List[Resource Name],0),1)-SUMIF($C$8:$C9,$C10,BV$8:BV9)),0),0)</f>
        <v>0</v>
      </c>
      <c r="BW10" s="94">
        <f>IF((BW$7&gt;IFERROR(MAX(IFERROR(INDEX(Tbl_Project_List[Start Date],MATCH($A10,Tbl_Project_List[Project Name],0),1)-1,0),IFERROR(INDEX($K$9:$K$158,MATCH($E10,$G$9:$G$158,0),1),0),IFERROR(INDEX($K$9:$K$158,MATCH($F10,$G$9:$G$158,0),1),0)),0)), IFERROR(MIN($D10-SUM($O10:BV10), INDEX(Tbl_Resource_List[Hours Available per Day], MATCH($C10,Tbl_Resource_List[Resource Name],0),1)-SUMIF($C$8:$C9,$C10,BW$8:BW9)),0),0)</f>
        <v>0</v>
      </c>
      <c r="BX10" s="95"/>
      <c r="BY10" s="95"/>
      <c r="BZ10" s="95"/>
      <c r="CA10" s="95"/>
      <c r="CB10" s="95"/>
      <c r="CC10" s="95"/>
      <c r="CD10" s="96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</row>
    <row r="11" spans="1:116" x14ac:dyDescent="0.25">
      <c r="A11" s="89" t="str">
        <f>IFERROR(IF(ROW(A10)-ROW($A$8)&gt;=COUNTA(Tbl_Task_List[Task Name]),"",INDEX(Tbl_Project_List[],MATCH(SMALL(Tbl_Project_List[[#Data],[Priority]],ROUND(SUMPRODUCT(1/COUNTIF($A$9:A10,$A$9:A10)),0)+((COUNTIF(Tbl_Task_List[[#Data],[Project Name]],A10)=COUNTIF($A$9:$A10,A10))*1)),Tbl_Project_List[[#Data],[Priority]],0),1)),"")</f>
        <v>Tekun</v>
      </c>
      <c r="B11" s="89" t="str">
        <f t="array" ref="B11">IFERROR(INDEX((Tbl_Task_List[[#Data],[Task Name]]), SMALL(IF(A11=(Tbl_Task_List[[#Data],[Project Name]]),ROW(Tbl_Task_List[[#Data],[Project Name]]),""),COUNTIF($A$9:$A11,A11))-ROW(Tbl_Task_List[[#Headers],[Task Name]]),1),"")</f>
        <v>Screen Design - COGS</v>
      </c>
      <c r="C11" s="90" t="str">
        <f t="array" ref="C11">IFERROR(INDEX((Tbl_Task_List[[#Data],[Resource Name]]), SMALL(IF(A11=(Tbl_Task_List[[#Data],[Project Name]]),ROW(Tbl_Task_List[[#Data],[Project Name]]),""),COUNTIF($A$9:$A11,A11))-ROW(Tbl_Task_List[[#Headers],[Resource Name]]),1),"")</f>
        <v>Sayeem</v>
      </c>
      <c r="D11" s="91">
        <f t="array" ref="D11">IFERROR(INDEX((Tbl_Task_List[[#Data],[Planned Duration (Hours)]]), SMALL(IF(A11=(Tbl_Task_List[[#Data],[Project Name]]),ROW(Tbl_Task_List[[#Data],[Project Name]]),""),COUNTIF($A$9:$A11,A11))-ROW(Tbl_Task_List[[#Headers],[Planned Duration (Hours)]]),1),"")</f>
        <v>2</v>
      </c>
      <c r="E11" s="70">
        <f t="array" ref="E11">IFERROR(INDEX((Tbl_Task_List[[#Data],[Predecessor 1]]), SMALL(IF(A11=(Tbl_Task_List[[#Data],[Project Name]]),ROW(Tbl_Task_List[[#Data],[Project Name]]),""),COUNTIF($A$9:$A11,A11))-ROW(Tbl_Task_List[[#Headers],[Predecessor 1]]),1),"")</f>
        <v>0</v>
      </c>
      <c r="F11" s="70">
        <f t="array" ref="F11">IFERROR(INDEX((Tbl_Task_List[[#Data],[Predecessor 2]]), SMALL(IF(A11=(Tbl_Task_List[[#Data],[Project Name]]),ROW(Tbl_Task_List[[#Data],[Project Name]]),""),COUNTIF($A$9:$A11,A11))-ROW(Tbl_Task_List[[#Headers],[Predecessor 2]]),1),"")</f>
        <v>0</v>
      </c>
      <c r="G11" s="70" t="str">
        <f t="shared" si="3"/>
        <v>Tekun Screen Design - COGS</v>
      </c>
      <c r="H11" s="75">
        <f>IFERROR(MAX(INDEX(Tbl_Project_List[Start Date],MATCH($A11,Tbl_Project_List[Project Name],0),1), StartDate, IFERROR(WORKDAY(INDEX($K$9:$K$158,MATCH($E11,$G$9:$G$158,0),1),1,Holidays),0),IFERROR(WORKDAY( INDEX($K$9:$K$158,MATCH($F11,$G$9:$G$158,0),1),1,Holidays),0)),"")</f>
        <v>42331</v>
      </c>
      <c r="I11" s="92">
        <f t="shared" si="4"/>
        <v>0</v>
      </c>
      <c r="J11" s="75">
        <f t="array" ref="J11">IF(ISNUMBER(D11),IFERROR(INDEX($A$7:$BW$7,1,SMALL(IF(P11:BW11&gt;0,COLUMN(P11:BW11),""),1)),WORKDAY($BW$7,2,Holidays)),"")</f>
        <v>42331</v>
      </c>
      <c r="K11" s="75">
        <f t="array" ref="K11">IF(ISNUMBER(D11),IF(SUM(P11:BW11)=D11,IFERROR(INDEX($A$7:$BW$7,1,LARGE(IF(P11:BW11&gt;0,COLUMN(P11:BW11),""),1)),""),WORKDAY($BW$7,1,Holidays)),"")</f>
        <v>42331</v>
      </c>
      <c r="L11" s="92">
        <f ca="1">IFERROR(COUNTIF(INDIRECT(ADDRESS(ROW($L11),MATCH($J11,$A$7:$BW$7,0),1,1,)):INDIRECT(ADDRESS(ROW($L11),MATCH(MIN($K11,$BW$7),$A$7:$BW$7,0),1,1,)),0),"")</f>
        <v>0</v>
      </c>
      <c r="M11" s="92">
        <f t="shared" si="5"/>
        <v>2</v>
      </c>
      <c r="N11" s="93">
        <f t="shared" si="6"/>
        <v>1</v>
      </c>
      <c r="O11" s="86"/>
      <c r="P11" s="93">
        <f>IF((P$7&gt;IFERROR(MAX(IFERROR(INDEX(Tbl_Project_List[Start Date],MATCH($A11,Tbl_Project_List[Project Name],0),1)-1,0),IFERROR(INDEX($K$9:$K$158,MATCH($E11,$G$9:$G$158,0),1),0),IFERROR(INDEX($K$9:$K$158,MATCH($F11,$G$9:$G$158,0),1),0)),0)), IFERROR(MIN($D11-SUM($O11:O11), INDEX(Tbl_Resource_List[Hours Available per Day], MATCH($C11,Tbl_Resource_List[Resource Name],0),1)-SUMIF($C$8:$C10,$C11,P$8:P10)),0),0)</f>
        <v>2</v>
      </c>
      <c r="Q11" s="93">
        <f>IF((Q$7&gt;IFERROR(MAX(IFERROR(INDEX(Tbl_Project_List[Start Date],MATCH($A11,Tbl_Project_List[Project Name],0),1)-1,0),IFERROR(INDEX($K$9:$K$158,MATCH($E11,$G$9:$G$158,0),1),0),IFERROR(INDEX($K$9:$K$158,MATCH($F11,$G$9:$G$158,0),1),0)),0)), IFERROR(MIN($D11-SUM($O11:P11), INDEX(Tbl_Resource_List[Hours Available per Day], MATCH($C11,Tbl_Resource_List[Resource Name],0),1)-SUMIF($C$8:$C10,$C11,Q$8:Q10)),0),0)</f>
        <v>0</v>
      </c>
      <c r="R11" s="93">
        <f>IF((R$7&gt;IFERROR(MAX(IFERROR(INDEX(Tbl_Project_List[Start Date],MATCH($A11,Tbl_Project_List[Project Name],0),1)-1,0),IFERROR(INDEX($K$9:$K$158,MATCH($E11,$G$9:$G$158,0),1),0),IFERROR(INDEX($K$9:$K$158,MATCH($F11,$G$9:$G$158,0),1),0)),0)), IFERROR(MIN($D11-SUM($O11:Q11), INDEX(Tbl_Resource_List[Hours Available per Day], MATCH($C11,Tbl_Resource_List[Resource Name],0),1)-SUMIF($C$8:$C10,$C11,R$8:R10)),0),0)</f>
        <v>0</v>
      </c>
      <c r="S11" s="93">
        <f>IF((S$7&gt;IFERROR(MAX(IFERROR(INDEX(Tbl_Project_List[Start Date],MATCH($A11,Tbl_Project_List[Project Name],0),1)-1,0),IFERROR(INDEX($K$9:$K$158,MATCH($E11,$G$9:$G$158,0),1),0),IFERROR(INDEX($K$9:$K$158,MATCH($F11,$G$9:$G$158,0),1),0)),0)), IFERROR(MIN($D11-SUM($O11:R11), INDEX(Tbl_Resource_List[Hours Available per Day], MATCH($C11,Tbl_Resource_List[Resource Name],0),1)-SUMIF($C$8:$C10,$C11,S$8:S10)),0),0)</f>
        <v>0</v>
      </c>
      <c r="T11" s="93">
        <f>IF((T$7&gt;IFERROR(MAX(IFERROR(INDEX(Tbl_Project_List[Start Date],MATCH($A11,Tbl_Project_List[Project Name],0),1)-1,0),IFERROR(INDEX($K$9:$K$158,MATCH($E11,$G$9:$G$158,0),1),0),IFERROR(INDEX($K$9:$K$158,MATCH($F11,$G$9:$G$158,0),1),0)),0)), IFERROR(MIN($D11-SUM($O11:S11), INDEX(Tbl_Resource_List[Hours Available per Day], MATCH($C11,Tbl_Resource_List[Resource Name],0),1)-SUMIF($C$8:$C10,$C11,T$8:T10)),0),0)</f>
        <v>0</v>
      </c>
      <c r="U11" s="93">
        <f>IF((U$7&gt;IFERROR(MAX(IFERROR(INDEX(Tbl_Project_List[Start Date],MATCH($A11,Tbl_Project_List[Project Name],0),1)-1,0),IFERROR(INDEX($K$9:$K$158,MATCH($E11,$G$9:$G$158,0),1),0),IFERROR(INDEX($K$9:$K$158,MATCH($F11,$G$9:$G$158,0),1),0)),0)), IFERROR(MIN($D11-SUM($O11:T11), INDEX(Tbl_Resource_List[Hours Available per Day], MATCH($C11,Tbl_Resource_List[Resource Name],0),1)-SUMIF($C$8:$C10,$C11,U$8:U10)),0),0)</f>
        <v>0</v>
      </c>
      <c r="V11" s="93">
        <f>IF((V$7&gt;IFERROR(MAX(IFERROR(INDEX(Tbl_Project_List[Start Date],MATCH($A11,Tbl_Project_List[Project Name],0),1)-1,0),IFERROR(INDEX($K$9:$K$158,MATCH($E11,$G$9:$G$158,0),1),0),IFERROR(INDEX($K$9:$K$158,MATCH($F11,$G$9:$G$158,0),1),0)),0)), IFERROR(MIN($D11-SUM($O11:U11), INDEX(Tbl_Resource_List[Hours Available per Day], MATCH($C11,Tbl_Resource_List[Resource Name],0),1)-SUMIF($C$8:$C10,$C11,V$8:V10)),0),0)</f>
        <v>0</v>
      </c>
      <c r="W11" s="93">
        <f>IF((W$7&gt;IFERROR(MAX(IFERROR(INDEX(Tbl_Project_List[Start Date],MATCH($A11,Tbl_Project_List[Project Name],0),1)-1,0),IFERROR(INDEX($K$9:$K$158,MATCH($E11,$G$9:$G$158,0),1),0),IFERROR(INDEX($K$9:$K$158,MATCH($F11,$G$9:$G$158,0),1),0)),0)), IFERROR(MIN($D11-SUM($O11:V11), INDEX(Tbl_Resource_List[Hours Available per Day], MATCH($C11,Tbl_Resource_List[Resource Name],0),1)-SUMIF($C$8:$C10,$C11,W$8:W10)),0),0)</f>
        <v>0</v>
      </c>
      <c r="X11" s="93">
        <f>IF((X$7&gt;IFERROR(MAX(IFERROR(INDEX(Tbl_Project_List[Start Date],MATCH($A11,Tbl_Project_List[Project Name],0),1)-1,0),IFERROR(INDEX($K$9:$K$158,MATCH($E11,$G$9:$G$158,0),1),0),IFERROR(INDEX($K$9:$K$158,MATCH($F11,$G$9:$G$158,0),1),0)),0)), IFERROR(MIN($D11-SUM($O11:W11), INDEX(Tbl_Resource_List[Hours Available per Day], MATCH($C11,Tbl_Resource_List[Resource Name],0),1)-SUMIF($C$8:$C10,$C11,X$8:X10)),0),0)</f>
        <v>0</v>
      </c>
      <c r="Y11" s="93">
        <f>IF((Y$7&gt;IFERROR(MAX(IFERROR(INDEX(Tbl_Project_List[Start Date],MATCH($A11,Tbl_Project_List[Project Name],0),1)-1,0),IFERROR(INDEX($K$9:$K$158,MATCH($E11,$G$9:$G$158,0),1),0),IFERROR(INDEX($K$9:$K$158,MATCH($F11,$G$9:$G$158,0),1),0)),0)), IFERROR(MIN($D11-SUM($O11:X11), INDEX(Tbl_Resource_List[Hours Available per Day], MATCH($C11,Tbl_Resource_List[Resource Name],0),1)-SUMIF($C$8:$C10,$C11,Y$8:Y10)),0),0)</f>
        <v>0</v>
      </c>
      <c r="Z11" s="93">
        <f>IF((Z$7&gt;IFERROR(MAX(IFERROR(INDEX(Tbl_Project_List[Start Date],MATCH($A11,Tbl_Project_List[Project Name],0),1)-1,0),IFERROR(INDEX($K$9:$K$158,MATCH($E11,$G$9:$G$158,0),1),0),IFERROR(INDEX($K$9:$K$158,MATCH($F11,$G$9:$G$158,0),1),0)),0)), IFERROR(MIN($D11-SUM($O11:Y11), INDEX(Tbl_Resource_List[Hours Available per Day], MATCH($C11,Tbl_Resource_List[Resource Name],0),1)-SUMIF($C$8:$C10,$C11,Z$8:Z10)),0),0)</f>
        <v>0</v>
      </c>
      <c r="AA11" s="93">
        <f>IF((AA$7&gt;IFERROR(MAX(IFERROR(INDEX(Tbl_Project_List[Start Date],MATCH($A11,Tbl_Project_List[Project Name],0),1)-1,0),IFERROR(INDEX($K$9:$K$158,MATCH($E11,$G$9:$G$158,0),1),0),IFERROR(INDEX($K$9:$K$158,MATCH($F11,$G$9:$G$158,0),1),0)),0)), IFERROR(MIN($D11-SUM($O11:Z11), INDEX(Tbl_Resource_List[Hours Available per Day], MATCH($C11,Tbl_Resource_List[Resource Name],0),1)-SUMIF($C$8:$C10,$C11,AA$8:AA10)),0),0)</f>
        <v>0</v>
      </c>
      <c r="AB11" s="93">
        <f>IF((AB$7&gt;IFERROR(MAX(IFERROR(INDEX(Tbl_Project_List[Start Date],MATCH($A11,Tbl_Project_List[Project Name],0),1)-1,0),IFERROR(INDEX($K$9:$K$158,MATCH($E11,$G$9:$G$158,0),1),0),IFERROR(INDEX($K$9:$K$158,MATCH($F11,$G$9:$G$158,0),1),0)),0)), IFERROR(MIN($D11-SUM($O11:AA11), INDEX(Tbl_Resource_List[Hours Available per Day], MATCH($C11,Tbl_Resource_List[Resource Name],0),1)-SUMIF($C$8:$C10,$C11,AB$8:AB10)),0),0)</f>
        <v>0</v>
      </c>
      <c r="AC11" s="93">
        <f>IF((AC$7&gt;IFERROR(MAX(IFERROR(INDEX(Tbl_Project_List[Start Date],MATCH($A11,Tbl_Project_List[Project Name],0),1)-1,0),IFERROR(INDEX($K$9:$K$158,MATCH($E11,$G$9:$G$158,0),1),0),IFERROR(INDEX($K$9:$K$158,MATCH($F11,$G$9:$G$158,0),1),0)),0)), IFERROR(MIN($D11-SUM($O11:AB11), INDEX(Tbl_Resource_List[Hours Available per Day], MATCH($C11,Tbl_Resource_List[Resource Name],0),1)-SUMIF($C$8:$C10,$C11,AC$8:AC10)),0),0)</f>
        <v>0</v>
      </c>
      <c r="AD11" s="93">
        <f>IF((AD$7&gt;IFERROR(MAX(IFERROR(INDEX(Tbl_Project_List[Start Date],MATCH($A11,Tbl_Project_List[Project Name],0),1)-1,0),IFERROR(INDEX($K$9:$K$158,MATCH($E11,$G$9:$G$158,0),1),0),IFERROR(INDEX($K$9:$K$158,MATCH($F11,$G$9:$G$158,0),1),0)),0)), IFERROR(MIN($D11-SUM($O11:AC11), INDEX(Tbl_Resource_List[Hours Available per Day], MATCH($C11,Tbl_Resource_List[Resource Name],0),1)-SUMIF($C$8:$C10,$C11,AD$8:AD10)),0),0)</f>
        <v>0</v>
      </c>
      <c r="AE11" s="93">
        <f>IF((AE$7&gt;IFERROR(MAX(IFERROR(INDEX(Tbl_Project_List[Start Date],MATCH($A11,Tbl_Project_List[Project Name],0),1)-1,0),IFERROR(INDEX($K$9:$K$158,MATCH($E11,$G$9:$G$158,0),1),0),IFERROR(INDEX($K$9:$K$158,MATCH($F11,$G$9:$G$158,0),1),0)),0)), IFERROR(MIN($D11-SUM($O11:AD11), INDEX(Tbl_Resource_List[Hours Available per Day], MATCH($C11,Tbl_Resource_List[Resource Name],0),1)-SUMIF($C$8:$C10,$C11,AE$8:AE10)),0),0)</f>
        <v>0</v>
      </c>
      <c r="AF11" s="93">
        <f>IF((AF$7&gt;IFERROR(MAX(IFERROR(INDEX(Tbl_Project_List[Start Date],MATCH($A11,Tbl_Project_List[Project Name],0),1)-1,0),IFERROR(INDEX($K$9:$K$158,MATCH($E11,$G$9:$G$158,0),1),0),IFERROR(INDEX($K$9:$K$158,MATCH($F11,$G$9:$G$158,0),1),0)),0)), IFERROR(MIN($D11-SUM($O11:AE11), INDEX(Tbl_Resource_List[Hours Available per Day], MATCH($C11,Tbl_Resource_List[Resource Name],0),1)-SUMIF($C$8:$C10,$C11,AF$8:AF10)),0),0)</f>
        <v>0</v>
      </c>
      <c r="AG11" s="93">
        <f>IF((AG$7&gt;IFERROR(MAX(IFERROR(INDEX(Tbl_Project_List[Start Date],MATCH($A11,Tbl_Project_List[Project Name],0),1)-1,0),IFERROR(INDEX($K$9:$K$158,MATCH($E11,$G$9:$G$158,0),1),0),IFERROR(INDEX($K$9:$K$158,MATCH($F11,$G$9:$G$158,0),1),0)),0)), IFERROR(MIN($D11-SUM($O11:AF11), INDEX(Tbl_Resource_List[Hours Available per Day], MATCH($C11,Tbl_Resource_List[Resource Name],0),1)-SUMIF($C$8:$C10,$C11,AG$8:AG10)),0),0)</f>
        <v>0</v>
      </c>
      <c r="AH11" s="93">
        <f>IF((AH$7&gt;IFERROR(MAX(IFERROR(INDEX(Tbl_Project_List[Start Date],MATCH($A11,Tbl_Project_List[Project Name],0),1)-1,0),IFERROR(INDEX($K$9:$K$158,MATCH($E11,$G$9:$G$158,0),1),0),IFERROR(INDEX($K$9:$K$158,MATCH($F11,$G$9:$G$158,0),1),0)),0)), IFERROR(MIN($D11-SUM($O11:AG11), INDEX(Tbl_Resource_List[Hours Available per Day], MATCH($C11,Tbl_Resource_List[Resource Name],0),1)-SUMIF($C$8:$C10,$C11,AH$8:AH10)),0),0)</f>
        <v>0</v>
      </c>
      <c r="AI11" s="93">
        <f>IF((AI$7&gt;IFERROR(MAX(IFERROR(INDEX(Tbl_Project_List[Start Date],MATCH($A11,Tbl_Project_List[Project Name],0),1)-1,0),IFERROR(INDEX($K$9:$K$158,MATCH($E11,$G$9:$G$158,0),1),0),IFERROR(INDEX($K$9:$K$158,MATCH($F11,$G$9:$G$158,0),1),0)),0)), IFERROR(MIN($D11-SUM($O11:AH11), INDEX(Tbl_Resource_List[Hours Available per Day], MATCH($C11,Tbl_Resource_List[Resource Name],0),1)-SUMIF($C$8:$C10,$C11,AI$8:AI10)),0),0)</f>
        <v>0</v>
      </c>
      <c r="AJ11" s="93">
        <f>IF((AJ$7&gt;IFERROR(MAX(IFERROR(INDEX(Tbl_Project_List[Start Date],MATCH($A11,Tbl_Project_List[Project Name],0),1)-1,0),IFERROR(INDEX($K$9:$K$158,MATCH($E11,$G$9:$G$158,0),1),0),IFERROR(INDEX($K$9:$K$158,MATCH($F11,$G$9:$G$158,0),1),0)),0)), IFERROR(MIN($D11-SUM($O11:AI11), INDEX(Tbl_Resource_List[Hours Available per Day], MATCH($C11,Tbl_Resource_List[Resource Name],0),1)-SUMIF($C$8:$C10,$C11,AJ$8:AJ10)),0),0)</f>
        <v>0</v>
      </c>
      <c r="AK11" s="93">
        <f>IF((AK$7&gt;IFERROR(MAX(IFERROR(INDEX(Tbl_Project_List[Start Date],MATCH($A11,Tbl_Project_List[Project Name],0),1)-1,0),IFERROR(INDEX($K$9:$K$158,MATCH($E11,$G$9:$G$158,0),1),0),IFERROR(INDEX($K$9:$K$158,MATCH($F11,$G$9:$G$158,0),1),0)),0)), IFERROR(MIN($D11-SUM($O11:AJ11), INDEX(Tbl_Resource_List[Hours Available per Day], MATCH($C11,Tbl_Resource_List[Resource Name],0),1)-SUMIF($C$8:$C10,$C11,AK$8:AK10)),0),0)</f>
        <v>0</v>
      </c>
      <c r="AL11" s="93">
        <f>IF((AL$7&gt;IFERROR(MAX(IFERROR(INDEX(Tbl_Project_List[Start Date],MATCH($A11,Tbl_Project_List[Project Name],0),1)-1,0),IFERROR(INDEX($K$9:$K$158,MATCH($E11,$G$9:$G$158,0),1),0),IFERROR(INDEX($K$9:$K$158,MATCH($F11,$G$9:$G$158,0),1),0)),0)), IFERROR(MIN($D11-SUM($O11:AK11), INDEX(Tbl_Resource_List[Hours Available per Day], MATCH($C11,Tbl_Resource_List[Resource Name],0),1)-SUMIF($C$8:$C10,$C11,AL$8:AL10)),0),0)</f>
        <v>0</v>
      </c>
      <c r="AM11" s="93">
        <f>IF((AM$7&gt;IFERROR(MAX(IFERROR(INDEX(Tbl_Project_List[Start Date],MATCH($A11,Tbl_Project_List[Project Name],0),1)-1,0),IFERROR(INDEX($K$9:$K$158,MATCH($E11,$G$9:$G$158,0),1),0),IFERROR(INDEX($K$9:$K$158,MATCH($F11,$G$9:$G$158,0),1),0)),0)), IFERROR(MIN($D11-SUM($O11:AL11), INDEX(Tbl_Resource_List[Hours Available per Day], MATCH($C11,Tbl_Resource_List[Resource Name],0),1)-SUMIF($C$8:$C10,$C11,AM$8:AM10)),0),0)</f>
        <v>0</v>
      </c>
      <c r="AN11" s="93">
        <f>IF((AN$7&gt;IFERROR(MAX(IFERROR(INDEX(Tbl_Project_List[Start Date],MATCH($A11,Tbl_Project_List[Project Name],0),1)-1,0),IFERROR(INDEX($K$9:$K$158,MATCH($E11,$G$9:$G$158,0),1),0),IFERROR(INDEX($K$9:$K$158,MATCH($F11,$G$9:$G$158,0),1),0)),0)), IFERROR(MIN($D11-SUM($O11:AM11), INDEX(Tbl_Resource_List[Hours Available per Day], MATCH($C11,Tbl_Resource_List[Resource Name],0),1)-SUMIF($C$8:$C10,$C11,AN$8:AN10)),0),0)</f>
        <v>0</v>
      </c>
      <c r="AO11" s="93">
        <f>IF((AO$7&gt;IFERROR(MAX(IFERROR(INDEX(Tbl_Project_List[Start Date],MATCH($A11,Tbl_Project_List[Project Name],0),1)-1,0),IFERROR(INDEX($K$9:$K$158,MATCH($E11,$G$9:$G$158,0),1),0),IFERROR(INDEX($K$9:$K$158,MATCH($F11,$G$9:$G$158,0),1),0)),0)), IFERROR(MIN($D11-SUM($O11:AN11), INDEX(Tbl_Resource_List[Hours Available per Day], MATCH($C11,Tbl_Resource_List[Resource Name],0),1)-SUMIF($C$8:$C10,$C11,AO$8:AO10)),0),0)</f>
        <v>0</v>
      </c>
      <c r="AP11" s="93">
        <f>IF((AP$7&gt;IFERROR(MAX(IFERROR(INDEX(Tbl_Project_List[Start Date],MATCH($A11,Tbl_Project_List[Project Name],0),1)-1,0),IFERROR(INDEX($K$9:$K$158,MATCH($E11,$G$9:$G$158,0),1),0),IFERROR(INDEX($K$9:$K$158,MATCH($F11,$G$9:$G$158,0),1),0)),0)), IFERROR(MIN($D11-SUM($O11:AO11), INDEX(Tbl_Resource_List[Hours Available per Day], MATCH($C11,Tbl_Resource_List[Resource Name],0),1)-SUMIF($C$8:$C10,$C11,AP$8:AP10)),0),0)</f>
        <v>0</v>
      </c>
      <c r="AQ11" s="93">
        <f>IF((AQ$7&gt;IFERROR(MAX(IFERROR(INDEX(Tbl_Project_List[Start Date],MATCH($A11,Tbl_Project_List[Project Name],0),1)-1,0),IFERROR(INDEX($K$9:$K$158,MATCH($E11,$G$9:$G$158,0),1),0),IFERROR(INDEX($K$9:$K$158,MATCH($F11,$G$9:$G$158,0),1),0)),0)), IFERROR(MIN($D11-SUM($O11:AP11), INDEX(Tbl_Resource_List[Hours Available per Day], MATCH($C11,Tbl_Resource_List[Resource Name],0),1)-SUMIF($C$8:$C10,$C11,AQ$8:AQ10)),0),0)</f>
        <v>0</v>
      </c>
      <c r="AR11" s="93">
        <f>IF((AR$7&gt;IFERROR(MAX(IFERROR(INDEX(Tbl_Project_List[Start Date],MATCH($A11,Tbl_Project_List[Project Name],0),1)-1,0),IFERROR(INDEX($K$9:$K$158,MATCH($E11,$G$9:$G$158,0),1),0),IFERROR(INDEX($K$9:$K$158,MATCH($F11,$G$9:$G$158,0),1),0)),0)), IFERROR(MIN($D11-SUM($O11:AQ11), INDEX(Tbl_Resource_List[Hours Available per Day], MATCH($C11,Tbl_Resource_List[Resource Name],0),1)-SUMIF($C$8:$C10,$C11,AR$8:AR10)),0),0)</f>
        <v>0</v>
      </c>
      <c r="AS11" s="93">
        <f>IF((AS$7&gt;IFERROR(MAX(IFERROR(INDEX(Tbl_Project_List[Start Date],MATCH($A11,Tbl_Project_List[Project Name],0),1)-1,0),IFERROR(INDEX($K$9:$K$158,MATCH($E11,$G$9:$G$158,0),1),0),IFERROR(INDEX($K$9:$K$158,MATCH($F11,$G$9:$G$158,0),1),0)),0)), IFERROR(MIN($D11-SUM($O11:AR11), INDEX(Tbl_Resource_List[Hours Available per Day], MATCH($C11,Tbl_Resource_List[Resource Name],0),1)-SUMIF($C$8:$C10,$C11,AS$8:AS10)),0),0)</f>
        <v>0</v>
      </c>
      <c r="AT11" s="93">
        <f>IF((AT$7&gt;IFERROR(MAX(IFERROR(INDEX(Tbl_Project_List[Start Date],MATCH($A11,Tbl_Project_List[Project Name],0),1)-1,0),IFERROR(INDEX($K$9:$K$158,MATCH($E11,$G$9:$G$158,0),1),0),IFERROR(INDEX($K$9:$K$158,MATCH($F11,$G$9:$G$158,0),1),0)),0)), IFERROR(MIN($D11-SUM($O11:AS11), INDEX(Tbl_Resource_List[Hours Available per Day], MATCH($C11,Tbl_Resource_List[Resource Name],0),1)-SUMIF($C$8:$C10,$C11,AT$8:AT10)),0),0)</f>
        <v>0</v>
      </c>
      <c r="AU11" s="93">
        <f>IF((AU$7&gt;IFERROR(MAX(IFERROR(INDEX(Tbl_Project_List[Start Date],MATCH($A11,Tbl_Project_List[Project Name],0),1)-1,0),IFERROR(INDEX($K$9:$K$158,MATCH($E11,$G$9:$G$158,0),1),0),IFERROR(INDEX($K$9:$K$158,MATCH($F11,$G$9:$G$158,0),1),0)),0)), IFERROR(MIN($D11-SUM($O11:AT11), INDEX(Tbl_Resource_List[Hours Available per Day], MATCH($C11,Tbl_Resource_List[Resource Name],0),1)-SUMIF($C$8:$C10,$C11,AU$8:AU10)),0),0)</f>
        <v>0</v>
      </c>
      <c r="AV11" s="93">
        <f>IF((AV$7&gt;IFERROR(MAX(IFERROR(INDEX(Tbl_Project_List[Start Date],MATCH($A11,Tbl_Project_List[Project Name],0),1)-1,0),IFERROR(INDEX($K$9:$K$158,MATCH($E11,$G$9:$G$158,0),1),0),IFERROR(INDEX($K$9:$K$158,MATCH($F11,$G$9:$G$158,0),1),0)),0)), IFERROR(MIN($D11-SUM($O11:AU11), INDEX(Tbl_Resource_List[Hours Available per Day], MATCH($C11,Tbl_Resource_List[Resource Name],0),1)-SUMIF($C$8:$C10,$C11,AV$8:AV10)),0),0)</f>
        <v>0</v>
      </c>
      <c r="AW11" s="93">
        <f>IF((AW$7&gt;IFERROR(MAX(IFERROR(INDEX(Tbl_Project_List[Start Date],MATCH($A11,Tbl_Project_List[Project Name],0),1)-1,0),IFERROR(INDEX($K$9:$K$158,MATCH($E11,$G$9:$G$158,0),1),0),IFERROR(INDEX($K$9:$K$158,MATCH($F11,$G$9:$G$158,0),1),0)),0)), IFERROR(MIN($D11-SUM($O11:AV11), INDEX(Tbl_Resource_List[Hours Available per Day], MATCH($C11,Tbl_Resource_List[Resource Name],0),1)-SUMIF($C$8:$C10,$C11,AW$8:AW10)),0),0)</f>
        <v>0</v>
      </c>
      <c r="AX11" s="93">
        <f>IF((AX$7&gt;IFERROR(MAX(IFERROR(INDEX(Tbl_Project_List[Start Date],MATCH($A11,Tbl_Project_List[Project Name],0),1)-1,0),IFERROR(INDEX($K$9:$K$158,MATCH($E11,$G$9:$G$158,0),1),0),IFERROR(INDEX($K$9:$K$158,MATCH($F11,$G$9:$G$158,0),1),0)),0)), IFERROR(MIN($D11-SUM($O11:AW11), INDEX(Tbl_Resource_List[Hours Available per Day], MATCH($C11,Tbl_Resource_List[Resource Name],0),1)-SUMIF($C$8:$C10,$C11,AX$8:AX10)),0),0)</f>
        <v>0</v>
      </c>
      <c r="AY11" s="93">
        <f>IF((AY$7&gt;IFERROR(MAX(IFERROR(INDEX(Tbl_Project_List[Start Date],MATCH($A11,Tbl_Project_List[Project Name],0),1)-1,0),IFERROR(INDEX($K$9:$K$158,MATCH($E11,$G$9:$G$158,0),1),0),IFERROR(INDEX($K$9:$K$158,MATCH($F11,$G$9:$G$158,0),1),0)),0)), IFERROR(MIN($D11-SUM($O11:AX11), INDEX(Tbl_Resource_List[Hours Available per Day], MATCH($C11,Tbl_Resource_List[Resource Name],0),1)-SUMIF($C$8:$C10,$C11,AY$8:AY10)),0),0)</f>
        <v>0</v>
      </c>
      <c r="AZ11" s="93">
        <f>IF((AZ$7&gt;IFERROR(MAX(IFERROR(INDEX(Tbl_Project_List[Start Date],MATCH($A11,Tbl_Project_List[Project Name],0),1)-1,0),IFERROR(INDEX($K$9:$K$158,MATCH($E11,$G$9:$G$158,0),1),0),IFERROR(INDEX($K$9:$K$158,MATCH($F11,$G$9:$G$158,0),1),0)),0)), IFERROR(MIN($D11-SUM($O11:AY11), INDEX(Tbl_Resource_List[Hours Available per Day], MATCH($C11,Tbl_Resource_List[Resource Name],0),1)-SUMIF($C$8:$C10,$C11,AZ$8:AZ10)),0),0)</f>
        <v>0</v>
      </c>
      <c r="BA11" s="93">
        <f>IF((BA$7&gt;IFERROR(MAX(IFERROR(INDEX(Tbl_Project_List[Start Date],MATCH($A11,Tbl_Project_List[Project Name],0),1)-1,0),IFERROR(INDEX($K$9:$K$158,MATCH($E11,$G$9:$G$158,0),1),0),IFERROR(INDEX($K$9:$K$158,MATCH($F11,$G$9:$G$158,0),1),0)),0)), IFERROR(MIN($D11-SUM($O11:AZ11), INDEX(Tbl_Resource_List[Hours Available per Day], MATCH($C11,Tbl_Resource_List[Resource Name],0),1)-SUMIF($C$8:$C10,$C11,BA$8:BA10)),0),0)</f>
        <v>0</v>
      </c>
      <c r="BB11" s="93">
        <f>IF((BB$7&gt;IFERROR(MAX(IFERROR(INDEX(Tbl_Project_List[Start Date],MATCH($A11,Tbl_Project_List[Project Name],0),1)-1,0),IFERROR(INDEX($K$9:$K$158,MATCH($E11,$G$9:$G$158,0),1),0),IFERROR(INDEX($K$9:$K$158,MATCH($F11,$G$9:$G$158,0),1),0)),0)), IFERROR(MIN($D11-SUM($O11:BA11), INDEX(Tbl_Resource_List[Hours Available per Day], MATCH($C11,Tbl_Resource_List[Resource Name],0),1)-SUMIF($C$8:$C10,$C11,BB$8:BB10)),0),0)</f>
        <v>0</v>
      </c>
      <c r="BC11" s="93">
        <f>IF((BC$7&gt;IFERROR(MAX(IFERROR(INDEX(Tbl_Project_List[Start Date],MATCH($A11,Tbl_Project_List[Project Name],0),1)-1,0),IFERROR(INDEX($K$9:$K$158,MATCH($E11,$G$9:$G$158,0),1),0),IFERROR(INDEX($K$9:$K$158,MATCH($F11,$G$9:$G$158,0),1),0)),0)), IFERROR(MIN($D11-SUM($O11:BB11), INDEX(Tbl_Resource_List[Hours Available per Day], MATCH($C11,Tbl_Resource_List[Resource Name],0),1)-SUMIF($C$8:$C10,$C11,BC$8:BC10)),0),0)</f>
        <v>0</v>
      </c>
      <c r="BD11" s="93">
        <f>IF((BD$7&gt;IFERROR(MAX(IFERROR(INDEX(Tbl_Project_List[Start Date],MATCH($A11,Tbl_Project_List[Project Name],0),1)-1,0),IFERROR(INDEX($K$9:$K$158,MATCH($E11,$G$9:$G$158,0),1),0),IFERROR(INDEX($K$9:$K$158,MATCH($F11,$G$9:$G$158,0),1),0)),0)), IFERROR(MIN($D11-SUM($O11:BC11), INDEX(Tbl_Resource_List[Hours Available per Day], MATCH($C11,Tbl_Resource_List[Resource Name],0),1)-SUMIF($C$8:$C10,$C11,BD$8:BD10)),0),0)</f>
        <v>0</v>
      </c>
      <c r="BE11" s="93">
        <f>IF((BE$7&gt;IFERROR(MAX(IFERROR(INDEX(Tbl_Project_List[Start Date],MATCH($A11,Tbl_Project_List[Project Name],0),1)-1,0),IFERROR(INDEX($K$9:$K$158,MATCH($E11,$G$9:$G$158,0),1),0),IFERROR(INDEX($K$9:$K$158,MATCH($F11,$G$9:$G$158,0),1),0)),0)), IFERROR(MIN($D11-SUM($O11:BD11), INDEX(Tbl_Resource_List[Hours Available per Day], MATCH($C11,Tbl_Resource_List[Resource Name],0),1)-SUMIF($C$8:$C10,$C11,BE$8:BE10)),0),0)</f>
        <v>0</v>
      </c>
      <c r="BF11" s="93">
        <f>IF((BF$7&gt;IFERROR(MAX(IFERROR(INDEX(Tbl_Project_List[Start Date],MATCH($A11,Tbl_Project_List[Project Name],0),1)-1,0),IFERROR(INDEX($K$9:$K$158,MATCH($E11,$G$9:$G$158,0),1),0),IFERROR(INDEX($K$9:$K$158,MATCH($F11,$G$9:$G$158,0),1),0)),0)), IFERROR(MIN($D11-SUM($O11:BE11), INDEX(Tbl_Resource_List[Hours Available per Day], MATCH($C11,Tbl_Resource_List[Resource Name],0),1)-SUMIF($C$8:$C10,$C11,BF$8:BF10)),0),0)</f>
        <v>0</v>
      </c>
      <c r="BG11" s="93">
        <f>IF((BG$7&gt;IFERROR(MAX(IFERROR(INDEX(Tbl_Project_List[Start Date],MATCH($A11,Tbl_Project_List[Project Name],0),1)-1,0),IFERROR(INDEX($K$9:$K$158,MATCH($E11,$G$9:$G$158,0),1),0),IFERROR(INDEX($K$9:$K$158,MATCH($F11,$G$9:$G$158,0),1),0)),0)), IFERROR(MIN($D11-SUM($O11:BF11), INDEX(Tbl_Resource_List[Hours Available per Day], MATCH($C11,Tbl_Resource_List[Resource Name],0),1)-SUMIF($C$8:$C10,$C11,BG$8:BG10)),0),0)</f>
        <v>0</v>
      </c>
      <c r="BH11" s="93">
        <f>IF((BH$7&gt;IFERROR(MAX(IFERROR(INDEX(Tbl_Project_List[Start Date],MATCH($A11,Tbl_Project_List[Project Name],0),1)-1,0),IFERROR(INDEX($K$9:$K$158,MATCH($E11,$G$9:$G$158,0),1),0),IFERROR(INDEX($K$9:$K$158,MATCH($F11,$G$9:$G$158,0),1),0)),0)), IFERROR(MIN($D11-SUM($O11:BG11), INDEX(Tbl_Resource_List[Hours Available per Day], MATCH($C11,Tbl_Resource_List[Resource Name],0),1)-SUMIF($C$8:$C10,$C11,BH$8:BH10)),0),0)</f>
        <v>0</v>
      </c>
      <c r="BI11" s="93">
        <f>IF((BI$7&gt;IFERROR(MAX(IFERROR(INDEX(Tbl_Project_List[Start Date],MATCH($A11,Tbl_Project_List[Project Name],0),1)-1,0),IFERROR(INDEX($K$9:$K$158,MATCH($E11,$G$9:$G$158,0),1),0),IFERROR(INDEX($K$9:$K$158,MATCH($F11,$G$9:$G$158,0),1),0)),0)), IFERROR(MIN($D11-SUM($O11:BH11), INDEX(Tbl_Resource_List[Hours Available per Day], MATCH($C11,Tbl_Resource_List[Resource Name],0),1)-SUMIF($C$8:$C10,$C11,BI$8:BI10)),0),0)</f>
        <v>0</v>
      </c>
      <c r="BJ11" s="93">
        <f>IF((BJ$7&gt;IFERROR(MAX(IFERROR(INDEX(Tbl_Project_List[Start Date],MATCH($A11,Tbl_Project_List[Project Name],0),1)-1,0),IFERROR(INDEX($K$9:$K$158,MATCH($E11,$G$9:$G$158,0),1),0),IFERROR(INDEX($K$9:$K$158,MATCH($F11,$G$9:$G$158,0),1),0)),0)), IFERROR(MIN($D11-SUM($O11:BI11), INDEX(Tbl_Resource_List[Hours Available per Day], MATCH($C11,Tbl_Resource_List[Resource Name],0),1)-SUMIF($C$8:$C10,$C11,BJ$8:BJ10)),0),0)</f>
        <v>0</v>
      </c>
      <c r="BK11" s="93">
        <f>IF((BK$7&gt;IFERROR(MAX(IFERROR(INDEX(Tbl_Project_List[Start Date],MATCH($A11,Tbl_Project_List[Project Name],0),1)-1,0),IFERROR(INDEX($K$9:$K$158,MATCH($E11,$G$9:$G$158,0),1),0),IFERROR(INDEX($K$9:$K$158,MATCH($F11,$G$9:$G$158,0),1),0)),0)), IFERROR(MIN($D11-SUM($O11:BJ11), INDEX(Tbl_Resource_List[Hours Available per Day], MATCH($C11,Tbl_Resource_List[Resource Name],0),1)-SUMIF($C$8:$C10,$C11,BK$8:BK10)),0),0)</f>
        <v>0</v>
      </c>
      <c r="BL11" s="93">
        <f>IF((BL$7&gt;IFERROR(MAX(IFERROR(INDEX(Tbl_Project_List[Start Date],MATCH($A11,Tbl_Project_List[Project Name],0),1)-1,0),IFERROR(INDEX($K$9:$K$158,MATCH($E11,$G$9:$G$158,0),1),0),IFERROR(INDEX($K$9:$K$158,MATCH($F11,$G$9:$G$158,0),1),0)),0)), IFERROR(MIN($D11-SUM($O11:BK11), INDEX(Tbl_Resource_List[Hours Available per Day], MATCH($C11,Tbl_Resource_List[Resource Name],0),1)-SUMIF($C$8:$C10,$C11,BL$8:BL10)),0),0)</f>
        <v>0</v>
      </c>
      <c r="BM11" s="93">
        <f>IF((BM$7&gt;IFERROR(MAX(IFERROR(INDEX(Tbl_Project_List[Start Date],MATCH($A11,Tbl_Project_List[Project Name],0),1)-1,0),IFERROR(INDEX($K$9:$K$158,MATCH($E11,$G$9:$G$158,0),1),0),IFERROR(INDEX($K$9:$K$158,MATCH($F11,$G$9:$G$158,0),1),0)),0)), IFERROR(MIN($D11-SUM($O11:BL11), INDEX(Tbl_Resource_List[Hours Available per Day], MATCH($C11,Tbl_Resource_List[Resource Name],0),1)-SUMIF($C$8:$C10,$C11,BM$8:BM10)),0),0)</f>
        <v>0</v>
      </c>
      <c r="BN11" s="93">
        <f>IF((BN$7&gt;IFERROR(MAX(IFERROR(INDEX(Tbl_Project_List[Start Date],MATCH($A11,Tbl_Project_List[Project Name],0),1)-1,0),IFERROR(INDEX($K$9:$K$158,MATCH($E11,$G$9:$G$158,0),1),0),IFERROR(INDEX($K$9:$K$158,MATCH($F11,$G$9:$G$158,0),1),0)),0)), IFERROR(MIN($D11-SUM($O11:BM11), INDEX(Tbl_Resource_List[Hours Available per Day], MATCH($C11,Tbl_Resource_List[Resource Name],0),1)-SUMIF($C$8:$C10,$C11,BN$8:BN10)),0),0)</f>
        <v>0</v>
      </c>
      <c r="BO11" s="93">
        <f>IF((BO$7&gt;IFERROR(MAX(IFERROR(INDEX(Tbl_Project_List[Start Date],MATCH($A11,Tbl_Project_List[Project Name],0),1)-1,0),IFERROR(INDEX($K$9:$K$158,MATCH($E11,$G$9:$G$158,0),1),0),IFERROR(INDEX($K$9:$K$158,MATCH($F11,$G$9:$G$158,0),1),0)),0)), IFERROR(MIN($D11-SUM($O11:BN11), INDEX(Tbl_Resource_List[Hours Available per Day], MATCH($C11,Tbl_Resource_List[Resource Name],0),1)-SUMIF($C$8:$C10,$C11,BO$8:BO10)),0),0)</f>
        <v>0</v>
      </c>
      <c r="BP11" s="93">
        <f>IF((BP$7&gt;IFERROR(MAX(IFERROR(INDEX(Tbl_Project_List[Start Date],MATCH($A11,Tbl_Project_List[Project Name],0),1)-1,0),IFERROR(INDEX($K$9:$K$158,MATCH($E11,$G$9:$G$158,0),1),0),IFERROR(INDEX($K$9:$K$158,MATCH($F11,$G$9:$G$158,0),1),0)),0)), IFERROR(MIN($D11-SUM($O11:BO11), INDEX(Tbl_Resource_List[Hours Available per Day], MATCH($C11,Tbl_Resource_List[Resource Name],0),1)-SUMIF($C$8:$C10,$C11,BP$8:BP10)),0),0)</f>
        <v>0</v>
      </c>
      <c r="BQ11" s="93">
        <f>IF((BQ$7&gt;IFERROR(MAX(IFERROR(INDEX(Tbl_Project_List[Start Date],MATCH($A11,Tbl_Project_List[Project Name],0),1)-1,0),IFERROR(INDEX($K$9:$K$158,MATCH($E11,$G$9:$G$158,0),1),0),IFERROR(INDEX($K$9:$K$158,MATCH($F11,$G$9:$G$158,0),1),0)),0)), IFERROR(MIN($D11-SUM($O11:BP11), INDEX(Tbl_Resource_List[Hours Available per Day], MATCH($C11,Tbl_Resource_List[Resource Name],0),1)-SUMIF($C$8:$C10,$C11,BQ$8:BQ10)),0),0)</f>
        <v>0</v>
      </c>
      <c r="BR11" s="93">
        <f>IF((BR$7&gt;IFERROR(MAX(IFERROR(INDEX(Tbl_Project_List[Start Date],MATCH($A11,Tbl_Project_List[Project Name],0),1)-1,0),IFERROR(INDEX($K$9:$K$158,MATCH($E11,$G$9:$G$158,0),1),0),IFERROR(INDEX($K$9:$K$158,MATCH($F11,$G$9:$G$158,0),1),0)),0)), IFERROR(MIN($D11-SUM($O11:BQ11), INDEX(Tbl_Resource_List[Hours Available per Day], MATCH($C11,Tbl_Resource_List[Resource Name],0),1)-SUMIF($C$8:$C10,$C11,BR$8:BR10)),0),0)</f>
        <v>0</v>
      </c>
      <c r="BS11" s="93">
        <f>IF((BS$7&gt;IFERROR(MAX(IFERROR(INDEX(Tbl_Project_List[Start Date],MATCH($A11,Tbl_Project_List[Project Name],0),1)-1,0),IFERROR(INDEX($K$9:$K$158,MATCH($E11,$G$9:$G$158,0),1),0),IFERROR(INDEX($K$9:$K$158,MATCH($F11,$G$9:$G$158,0),1),0)),0)), IFERROR(MIN($D11-SUM($O11:BR11), INDEX(Tbl_Resource_List[Hours Available per Day], MATCH($C11,Tbl_Resource_List[Resource Name],0),1)-SUMIF($C$8:$C10,$C11,BS$8:BS10)),0),0)</f>
        <v>0</v>
      </c>
      <c r="BT11" s="93">
        <f>IF((BT$7&gt;IFERROR(MAX(IFERROR(INDEX(Tbl_Project_List[Start Date],MATCH($A11,Tbl_Project_List[Project Name],0),1)-1,0),IFERROR(INDEX($K$9:$K$158,MATCH($E11,$G$9:$G$158,0),1),0),IFERROR(INDEX($K$9:$K$158,MATCH($F11,$G$9:$G$158,0),1),0)),0)), IFERROR(MIN($D11-SUM($O11:BS11), INDEX(Tbl_Resource_List[Hours Available per Day], MATCH($C11,Tbl_Resource_List[Resource Name],0),1)-SUMIF($C$8:$C10,$C11,BT$8:BT10)),0),0)</f>
        <v>0</v>
      </c>
      <c r="BU11" s="93">
        <f>IF((BU$7&gt;IFERROR(MAX(IFERROR(INDEX(Tbl_Project_List[Start Date],MATCH($A11,Tbl_Project_List[Project Name],0),1)-1,0),IFERROR(INDEX($K$9:$K$158,MATCH($E11,$G$9:$G$158,0),1),0),IFERROR(INDEX($K$9:$K$158,MATCH($F11,$G$9:$G$158,0),1),0)),0)), IFERROR(MIN($D11-SUM($O11:BT11), INDEX(Tbl_Resource_List[Hours Available per Day], MATCH($C11,Tbl_Resource_List[Resource Name],0),1)-SUMIF($C$8:$C10,$C11,BU$8:BU10)),0),0)</f>
        <v>0</v>
      </c>
      <c r="BV11" s="93">
        <f>IF((BV$7&gt;IFERROR(MAX(IFERROR(INDEX(Tbl_Project_List[Start Date],MATCH($A11,Tbl_Project_List[Project Name],0),1)-1,0),IFERROR(INDEX($K$9:$K$158,MATCH($E11,$G$9:$G$158,0),1),0),IFERROR(INDEX($K$9:$K$158,MATCH($F11,$G$9:$G$158,0),1),0)),0)), IFERROR(MIN($D11-SUM($O11:BU11), INDEX(Tbl_Resource_List[Hours Available per Day], MATCH($C11,Tbl_Resource_List[Resource Name],0),1)-SUMIF($C$8:$C10,$C11,BV$8:BV10)),0),0)</f>
        <v>0</v>
      </c>
      <c r="BW11" s="94">
        <f>IF((BW$7&gt;IFERROR(MAX(IFERROR(INDEX(Tbl_Project_List[Start Date],MATCH($A11,Tbl_Project_List[Project Name],0),1)-1,0),IFERROR(INDEX($K$9:$K$158,MATCH($E11,$G$9:$G$158,0),1),0),IFERROR(INDEX($K$9:$K$158,MATCH($F11,$G$9:$G$158,0),1),0)),0)), IFERROR(MIN($D11-SUM($O11:BV11), INDEX(Tbl_Resource_List[Hours Available per Day], MATCH($C11,Tbl_Resource_List[Resource Name],0),1)-SUMIF($C$8:$C10,$C11,BW$8:BW10)),0),0)</f>
        <v>0</v>
      </c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</row>
    <row r="12" spans="1:116" x14ac:dyDescent="0.25">
      <c r="A12" s="89" t="str">
        <f>IFERROR(IF(ROW(A11)-ROW($A$8)&gt;=COUNTA(Tbl_Task_List[Task Name]),"",INDEX(Tbl_Project_List[],MATCH(SMALL(Tbl_Project_List[[#Data],[Priority]],ROUND(SUMPRODUCT(1/COUNTIF($A$9:A11,$A$9:A11)),0)+((COUNTIF(Tbl_Task_List[[#Data],[Project Name]],A11)=COUNTIF($A$9:$A11,A11))*1)),Tbl_Project_List[[#Data],[Priority]],0),1)),"")</f>
        <v>Tekun</v>
      </c>
      <c r="B12" s="89" t="str">
        <f t="array" ref="B12">IFERROR(INDEX((Tbl_Task_List[[#Data],[Task Name]]), SMALL(IF(A12=(Tbl_Task_List[[#Data],[Project Name]]),ROW(Tbl_Task_List[[#Data],[Project Name]]),""),COUNTIF($A$9:$A12,A12))-ROW(Tbl_Task_List[[#Headers],[Task Name]]),1),"")</f>
        <v>Screen Design - Operating Expenses</v>
      </c>
      <c r="C12" s="90" t="str">
        <f t="array" ref="C12">IFERROR(INDEX((Tbl_Task_List[[#Data],[Resource Name]]), SMALL(IF(A12=(Tbl_Task_List[[#Data],[Project Name]]),ROW(Tbl_Task_List[[#Data],[Project Name]]),""),COUNTIF($A$9:$A12,A12))-ROW(Tbl_Task_List[[#Headers],[Resource Name]]),1),"")</f>
        <v>Sayeem</v>
      </c>
      <c r="D12" s="91">
        <f t="array" ref="D12">IFERROR(INDEX((Tbl_Task_List[[#Data],[Planned Duration (Hours)]]), SMALL(IF(A12=(Tbl_Task_List[[#Data],[Project Name]]),ROW(Tbl_Task_List[[#Data],[Project Name]]),""),COUNTIF($A$9:$A12,A12))-ROW(Tbl_Task_List[[#Headers],[Planned Duration (Hours)]]),1),"")</f>
        <v>2</v>
      </c>
      <c r="E12" s="70">
        <f t="array" ref="E12">IFERROR(INDEX((Tbl_Task_List[[#Data],[Predecessor 1]]), SMALL(IF(A12=(Tbl_Task_List[[#Data],[Project Name]]),ROW(Tbl_Task_List[[#Data],[Project Name]]),""),COUNTIF($A$9:$A12,A12))-ROW(Tbl_Task_List[[#Headers],[Predecessor 1]]),1),"")</f>
        <v>0</v>
      </c>
      <c r="F12" s="70">
        <f t="array" ref="F12">IFERROR(INDEX((Tbl_Task_List[[#Data],[Predecessor 2]]), SMALL(IF(A12=(Tbl_Task_List[[#Data],[Project Name]]),ROW(Tbl_Task_List[[#Data],[Project Name]]),""),COUNTIF($A$9:$A12,A12))-ROW(Tbl_Task_List[[#Headers],[Predecessor 2]]),1),"")</f>
        <v>0</v>
      </c>
      <c r="G12" s="70" t="str">
        <f t="shared" si="3"/>
        <v>Tekun Screen Design - Operating Expenses</v>
      </c>
      <c r="H12" s="75">
        <f>IFERROR(MAX(INDEX(Tbl_Project_List[Start Date],MATCH($A12,Tbl_Project_List[Project Name],0),1), StartDate, IFERROR(WORKDAY(INDEX($K$9:$K$158,MATCH($E12,$G$9:$G$158,0),1),1,Holidays),0),IFERROR(WORKDAY( INDEX($K$9:$K$158,MATCH($F12,$G$9:$G$158,0),1),1,Holidays),0)),"")</f>
        <v>42331</v>
      </c>
      <c r="I12" s="92">
        <f t="shared" si="4"/>
        <v>0</v>
      </c>
      <c r="J12" s="75">
        <f t="array" ref="J12">IF(ISNUMBER(D12),IFERROR(INDEX($A$7:$BW$7,1,SMALL(IF(P12:BW12&gt;0,COLUMN(P12:BW12),""),1)),WORKDAY($BW$7,2,Holidays)),"")</f>
        <v>42331</v>
      </c>
      <c r="K12" s="75">
        <f t="array" ref="K12">IF(ISNUMBER(D12),IF(SUM(P12:BW12)=D12,IFERROR(INDEX($A$7:$BW$7,1,LARGE(IF(P12:BW12&gt;0,COLUMN(P12:BW12),""),1)),""),WORKDAY($BW$7,1,Holidays)),"")</f>
        <v>42331</v>
      </c>
      <c r="L12" s="92">
        <f ca="1">IFERROR(COUNTIF(INDIRECT(ADDRESS(ROW($L12),MATCH($J12,$A$7:$BW$7,0),1,1,)):INDIRECT(ADDRESS(ROW($L12),MATCH(MIN($K12,$BW$7),$A$7:$BW$7,0),1,1,)),0),"")</f>
        <v>0</v>
      </c>
      <c r="M12" s="92">
        <f t="shared" si="5"/>
        <v>2</v>
      </c>
      <c r="N12" s="93">
        <f t="shared" si="6"/>
        <v>1</v>
      </c>
      <c r="O12" s="86"/>
      <c r="P12" s="93">
        <f>IF((P$7&gt;IFERROR(MAX(IFERROR(INDEX(Tbl_Project_List[Start Date],MATCH($A12,Tbl_Project_List[Project Name],0),1)-1,0),IFERROR(INDEX($K$9:$K$158,MATCH($E12,$G$9:$G$158,0),1),0),IFERROR(INDEX($K$9:$K$158,MATCH($F12,$G$9:$G$158,0),1),0)),0)), IFERROR(MIN($D12-SUM($O12:O12), INDEX(Tbl_Resource_List[Hours Available per Day], MATCH($C12,Tbl_Resource_List[Resource Name],0),1)-SUMIF($C$8:$C11,$C12,P$8:P11)),0),0)</f>
        <v>2</v>
      </c>
      <c r="Q12" s="93">
        <f>IF((Q$7&gt;IFERROR(MAX(IFERROR(INDEX(Tbl_Project_List[Start Date],MATCH($A12,Tbl_Project_List[Project Name],0),1)-1,0),IFERROR(INDEX($K$9:$K$158,MATCH($E12,$G$9:$G$158,0),1),0),IFERROR(INDEX($K$9:$K$158,MATCH($F12,$G$9:$G$158,0),1),0)),0)), IFERROR(MIN($D12-SUM($O12:P12), INDEX(Tbl_Resource_List[Hours Available per Day], MATCH($C12,Tbl_Resource_List[Resource Name],0),1)-SUMIF($C$8:$C11,$C12,Q$8:Q11)),0),0)</f>
        <v>0</v>
      </c>
      <c r="R12" s="93">
        <f>IF((R$7&gt;IFERROR(MAX(IFERROR(INDEX(Tbl_Project_List[Start Date],MATCH($A12,Tbl_Project_List[Project Name],0),1)-1,0),IFERROR(INDEX($K$9:$K$158,MATCH($E12,$G$9:$G$158,0),1),0),IFERROR(INDEX($K$9:$K$158,MATCH($F12,$G$9:$G$158,0),1),0)),0)), IFERROR(MIN($D12-SUM($O12:Q12), INDEX(Tbl_Resource_List[Hours Available per Day], MATCH($C12,Tbl_Resource_List[Resource Name],0),1)-SUMIF($C$8:$C11,$C12,R$8:R11)),0),0)</f>
        <v>0</v>
      </c>
      <c r="S12" s="93">
        <f>IF((S$7&gt;IFERROR(MAX(IFERROR(INDEX(Tbl_Project_List[Start Date],MATCH($A12,Tbl_Project_List[Project Name],0),1)-1,0),IFERROR(INDEX($K$9:$K$158,MATCH($E12,$G$9:$G$158,0),1),0),IFERROR(INDEX($K$9:$K$158,MATCH($F12,$G$9:$G$158,0),1),0)),0)), IFERROR(MIN($D12-SUM($O12:R12), INDEX(Tbl_Resource_List[Hours Available per Day], MATCH($C12,Tbl_Resource_List[Resource Name],0),1)-SUMIF($C$8:$C11,$C12,S$8:S11)),0),0)</f>
        <v>0</v>
      </c>
      <c r="T12" s="93">
        <f>IF((T$7&gt;IFERROR(MAX(IFERROR(INDEX(Tbl_Project_List[Start Date],MATCH($A12,Tbl_Project_List[Project Name],0),1)-1,0),IFERROR(INDEX($K$9:$K$158,MATCH($E12,$G$9:$G$158,0),1),0),IFERROR(INDEX($K$9:$K$158,MATCH($F12,$G$9:$G$158,0),1),0)),0)), IFERROR(MIN($D12-SUM($O12:S12), INDEX(Tbl_Resource_List[Hours Available per Day], MATCH($C12,Tbl_Resource_List[Resource Name],0),1)-SUMIF($C$8:$C11,$C12,T$8:T11)),0),0)</f>
        <v>0</v>
      </c>
      <c r="U12" s="93">
        <f>IF((U$7&gt;IFERROR(MAX(IFERROR(INDEX(Tbl_Project_List[Start Date],MATCH($A12,Tbl_Project_List[Project Name],0),1)-1,0),IFERROR(INDEX($K$9:$K$158,MATCH($E12,$G$9:$G$158,0),1),0),IFERROR(INDEX($K$9:$K$158,MATCH($F12,$G$9:$G$158,0),1),0)),0)), IFERROR(MIN($D12-SUM($O12:T12), INDEX(Tbl_Resource_List[Hours Available per Day], MATCH($C12,Tbl_Resource_List[Resource Name],0),1)-SUMIF($C$8:$C11,$C12,U$8:U11)),0),0)</f>
        <v>0</v>
      </c>
      <c r="V12" s="93">
        <f>IF((V$7&gt;IFERROR(MAX(IFERROR(INDEX(Tbl_Project_List[Start Date],MATCH($A12,Tbl_Project_List[Project Name],0),1)-1,0),IFERROR(INDEX($K$9:$K$158,MATCH($E12,$G$9:$G$158,0),1),0),IFERROR(INDEX($K$9:$K$158,MATCH($F12,$G$9:$G$158,0),1),0)),0)), IFERROR(MIN($D12-SUM($O12:U12), INDEX(Tbl_Resource_List[Hours Available per Day], MATCH($C12,Tbl_Resource_List[Resource Name],0),1)-SUMIF($C$8:$C11,$C12,V$8:V11)),0),0)</f>
        <v>0</v>
      </c>
      <c r="W12" s="93">
        <f>IF((W$7&gt;IFERROR(MAX(IFERROR(INDEX(Tbl_Project_List[Start Date],MATCH($A12,Tbl_Project_List[Project Name],0),1)-1,0),IFERROR(INDEX($K$9:$K$158,MATCH($E12,$G$9:$G$158,0),1),0),IFERROR(INDEX($K$9:$K$158,MATCH($F12,$G$9:$G$158,0),1),0)),0)), IFERROR(MIN($D12-SUM($O12:V12), INDEX(Tbl_Resource_List[Hours Available per Day], MATCH($C12,Tbl_Resource_List[Resource Name],0),1)-SUMIF($C$8:$C11,$C12,W$8:W11)),0),0)</f>
        <v>0</v>
      </c>
      <c r="X12" s="93">
        <f>IF((X$7&gt;IFERROR(MAX(IFERROR(INDEX(Tbl_Project_List[Start Date],MATCH($A12,Tbl_Project_List[Project Name],0),1)-1,0),IFERROR(INDEX($K$9:$K$158,MATCH($E12,$G$9:$G$158,0),1),0),IFERROR(INDEX($K$9:$K$158,MATCH($F12,$G$9:$G$158,0),1),0)),0)), IFERROR(MIN($D12-SUM($O12:W12), INDEX(Tbl_Resource_List[Hours Available per Day], MATCH($C12,Tbl_Resource_List[Resource Name],0),1)-SUMIF($C$8:$C11,$C12,X$8:X11)),0),0)</f>
        <v>0</v>
      </c>
      <c r="Y12" s="93">
        <f>IF((Y$7&gt;IFERROR(MAX(IFERROR(INDEX(Tbl_Project_List[Start Date],MATCH($A12,Tbl_Project_List[Project Name],0),1)-1,0),IFERROR(INDEX($K$9:$K$158,MATCH($E12,$G$9:$G$158,0),1),0),IFERROR(INDEX($K$9:$K$158,MATCH($F12,$G$9:$G$158,0),1),0)),0)), IFERROR(MIN($D12-SUM($O12:X12), INDEX(Tbl_Resource_List[Hours Available per Day], MATCH($C12,Tbl_Resource_List[Resource Name],0),1)-SUMIF($C$8:$C11,$C12,Y$8:Y11)),0),0)</f>
        <v>0</v>
      </c>
      <c r="Z12" s="93">
        <f>IF((Z$7&gt;IFERROR(MAX(IFERROR(INDEX(Tbl_Project_List[Start Date],MATCH($A12,Tbl_Project_List[Project Name],0),1)-1,0),IFERROR(INDEX($K$9:$K$158,MATCH($E12,$G$9:$G$158,0),1),0),IFERROR(INDEX($K$9:$K$158,MATCH($F12,$G$9:$G$158,0),1),0)),0)), IFERROR(MIN($D12-SUM($O12:Y12), INDEX(Tbl_Resource_List[Hours Available per Day], MATCH($C12,Tbl_Resource_List[Resource Name],0),1)-SUMIF($C$8:$C11,$C12,Z$8:Z11)),0),0)</f>
        <v>0</v>
      </c>
      <c r="AA12" s="93">
        <f>IF((AA$7&gt;IFERROR(MAX(IFERROR(INDEX(Tbl_Project_List[Start Date],MATCH($A12,Tbl_Project_List[Project Name],0),1)-1,0),IFERROR(INDEX($K$9:$K$158,MATCH($E12,$G$9:$G$158,0),1),0),IFERROR(INDEX($K$9:$K$158,MATCH($F12,$G$9:$G$158,0),1),0)),0)), IFERROR(MIN($D12-SUM($O12:Z12), INDEX(Tbl_Resource_List[Hours Available per Day], MATCH($C12,Tbl_Resource_List[Resource Name],0),1)-SUMIF($C$8:$C11,$C12,AA$8:AA11)),0),0)</f>
        <v>0</v>
      </c>
      <c r="AB12" s="93">
        <f>IF((AB$7&gt;IFERROR(MAX(IFERROR(INDEX(Tbl_Project_List[Start Date],MATCH($A12,Tbl_Project_List[Project Name],0),1)-1,0),IFERROR(INDEX($K$9:$K$158,MATCH($E12,$G$9:$G$158,0),1),0),IFERROR(INDEX($K$9:$K$158,MATCH($F12,$G$9:$G$158,0),1),0)),0)), IFERROR(MIN($D12-SUM($O12:AA12), INDEX(Tbl_Resource_List[Hours Available per Day], MATCH($C12,Tbl_Resource_List[Resource Name],0),1)-SUMIF($C$8:$C11,$C12,AB$8:AB11)),0),0)</f>
        <v>0</v>
      </c>
      <c r="AC12" s="93">
        <f>IF((AC$7&gt;IFERROR(MAX(IFERROR(INDEX(Tbl_Project_List[Start Date],MATCH($A12,Tbl_Project_List[Project Name],0),1)-1,0),IFERROR(INDEX($K$9:$K$158,MATCH($E12,$G$9:$G$158,0),1),0),IFERROR(INDEX($K$9:$K$158,MATCH($F12,$G$9:$G$158,0),1),0)),0)), IFERROR(MIN($D12-SUM($O12:AB12), INDEX(Tbl_Resource_List[Hours Available per Day], MATCH($C12,Tbl_Resource_List[Resource Name],0),1)-SUMIF($C$8:$C11,$C12,AC$8:AC11)),0),0)</f>
        <v>0</v>
      </c>
      <c r="AD12" s="93">
        <f>IF((AD$7&gt;IFERROR(MAX(IFERROR(INDEX(Tbl_Project_List[Start Date],MATCH($A12,Tbl_Project_List[Project Name],0),1)-1,0),IFERROR(INDEX($K$9:$K$158,MATCH($E12,$G$9:$G$158,0),1),0),IFERROR(INDEX($K$9:$K$158,MATCH($F12,$G$9:$G$158,0),1),0)),0)), IFERROR(MIN($D12-SUM($O12:AC12), INDEX(Tbl_Resource_List[Hours Available per Day], MATCH($C12,Tbl_Resource_List[Resource Name],0),1)-SUMIF($C$8:$C11,$C12,AD$8:AD11)),0),0)</f>
        <v>0</v>
      </c>
      <c r="AE12" s="93">
        <f>IF((AE$7&gt;IFERROR(MAX(IFERROR(INDEX(Tbl_Project_List[Start Date],MATCH($A12,Tbl_Project_List[Project Name],0),1)-1,0),IFERROR(INDEX($K$9:$K$158,MATCH($E12,$G$9:$G$158,0),1),0),IFERROR(INDEX($K$9:$K$158,MATCH($F12,$G$9:$G$158,0),1),0)),0)), IFERROR(MIN($D12-SUM($O12:AD12), INDEX(Tbl_Resource_List[Hours Available per Day], MATCH($C12,Tbl_Resource_List[Resource Name],0),1)-SUMIF($C$8:$C11,$C12,AE$8:AE11)),0),0)</f>
        <v>0</v>
      </c>
      <c r="AF12" s="93">
        <f>IF((AF$7&gt;IFERROR(MAX(IFERROR(INDEX(Tbl_Project_List[Start Date],MATCH($A12,Tbl_Project_List[Project Name],0),1)-1,0),IFERROR(INDEX($K$9:$K$158,MATCH($E12,$G$9:$G$158,0),1),0),IFERROR(INDEX($K$9:$K$158,MATCH($F12,$G$9:$G$158,0),1),0)),0)), IFERROR(MIN($D12-SUM($O12:AE12), INDEX(Tbl_Resource_List[Hours Available per Day], MATCH($C12,Tbl_Resource_List[Resource Name],0),1)-SUMIF($C$8:$C11,$C12,AF$8:AF11)),0),0)</f>
        <v>0</v>
      </c>
      <c r="AG12" s="93">
        <f>IF((AG$7&gt;IFERROR(MAX(IFERROR(INDEX(Tbl_Project_List[Start Date],MATCH($A12,Tbl_Project_List[Project Name],0),1)-1,0),IFERROR(INDEX($K$9:$K$158,MATCH($E12,$G$9:$G$158,0),1),0),IFERROR(INDEX($K$9:$K$158,MATCH($F12,$G$9:$G$158,0),1),0)),0)), IFERROR(MIN($D12-SUM($O12:AF12), INDEX(Tbl_Resource_List[Hours Available per Day], MATCH($C12,Tbl_Resource_List[Resource Name],0),1)-SUMIF($C$8:$C11,$C12,AG$8:AG11)),0),0)</f>
        <v>0</v>
      </c>
      <c r="AH12" s="93">
        <f>IF((AH$7&gt;IFERROR(MAX(IFERROR(INDEX(Tbl_Project_List[Start Date],MATCH($A12,Tbl_Project_List[Project Name],0),1)-1,0),IFERROR(INDEX($K$9:$K$158,MATCH($E12,$G$9:$G$158,0),1),0),IFERROR(INDEX($K$9:$K$158,MATCH($F12,$G$9:$G$158,0),1),0)),0)), IFERROR(MIN($D12-SUM($O12:AG12), INDEX(Tbl_Resource_List[Hours Available per Day], MATCH($C12,Tbl_Resource_List[Resource Name],0),1)-SUMIF($C$8:$C11,$C12,AH$8:AH11)),0),0)</f>
        <v>0</v>
      </c>
      <c r="AI12" s="93">
        <f>IF((AI$7&gt;IFERROR(MAX(IFERROR(INDEX(Tbl_Project_List[Start Date],MATCH($A12,Tbl_Project_List[Project Name],0),1)-1,0),IFERROR(INDEX($K$9:$K$158,MATCH($E12,$G$9:$G$158,0),1),0),IFERROR(INDEX($K$9:$K$158,MATCH($F12,$G$9:$G$158,0),1),0)),0)), IFERROR(MIN($D12-SUM($O12:AH12), INDEX(Tbl_Resource_List[Hours Available per Day], MATCH($C12,Tbl_Resource_List[Resource Name],0),1)-SUMIF($C$8:$C11,$C12,AI$8:AI11)),0),0)</f>
        <v>0</v>
      </c>
      <c r="AJ12" s="93">
        <f>IF((AJ$7&gt;IFERROR(MAX(IFERROR(INDEX(Tbl_Project_List[Start Date],MATCH($A12,Tbl_Project_List[Project Name],0),1)-1,0),IFERROR(INDEX($K$9:$K$158,MATCH($E12,$G$9:$G$158,0),1),0),IFERROR(INDEX($K$9:$K$158,MATCH($F12,$G$9:$G$158,0),1),0)),0)), IFERROR(MIN($D12-SUM($O12:AI12), INDEX(Tbl_Resource_List[Hours Available per Day], MATCH($C12,Tbl_Resource_List[Resource Name],0),1)-SUMIF($C$8:$C11,$C12,AJ$8:AJ11)),0),0)</f>
        <v>0</v>
      </c>
      <c r="AK12" s="93">
        <f>IF((AK$7&gt;IFERROR(MAX(IFERROR(INDEX(Tbl_Project_List[Start Date],MATCH($A12,Tbl_Project_List[Project Name],0),1)-1,0),IFERROR(INDEX($K$9:$K$158,MATCH($E12,$G$9:$G$158,0),1),0),IFERROR(INDEX($K$9:$K$158,MATCH($F12,$G$9:$G$158,0),1),0)),0)), IFERROR(MIN($D12-SUM($O12:AJ12), INDEX(Tbl_Resource_List[Hours Available per Day], MATCH($C12,Tbl_Resource_List[Resource Name],0),1)-SUMIF($C$8:$C11,$C12,AK$8:AK11)),0),0)</f>
        <v>0</v>
      </c>
      <c r="AL12" s="93">
        <f>IF((AL$7&gt;IFERROR(MAX(IFERROR(INDEX(Tbl_Project_List[Start Date],MATCH($A12,Tbl_Project_List[Project Name],0),1)-1,0),IFERROR(INDEX($K$9:$K$158,MATCH($E12,$G$9:$G$158,0),1),0),IFERROR(INDEX($K$9:$K$158,MATCH($F12,$G$9:$G$158,0),1),0)),0)), IFERROR(MIN($D12-SUM($O12:AK12), INDEX(Tbl_Resource_List[Hours Available per Day], MATCH($C12,Tbl_Resource_List[Resource Name],0),1)-SUMIF($C$8:$C11,$C12,AL$8:AL11)),0),0)</f>
        <v>0</v>
      </c>
      <c r="AM12" s="93">
        <f>IF((AM$7&gt;IFERROR(MAX(IFERROR(INDEX(Tbl_Project_List[Start Date],MATCH($A12,Tbl_Project_List[Project Name],0),1)-1,0),IFERROR(INDEX($K$9:$K$158,MATCH($E12,$G$9:$G$158,0),1),0),IFERROR(INDEX($K$9:$K$158,MATCH($F12,$G$9:$G$158,0),1),0)),0)), IFERROR(MIN($D12-SUM($O12:AL12), INDEX(Tbl_Resource_List[Hours Available per Day], MATCH($C12,Tbl_Resource_List[Resource Name],0),1)-SUMIF($C$8:$C11,$C12,AM$8:AM11)),0),0)</f>
        <v>0</v>
      </c>
      <c r="AN12" s="93">
        <f>IF((AN$7&gt;IFERROR(MAX(IFERROR(INDEX(Tbl_Project_List[Start Date],MATCH($A12,Tbl_Project_List[Project Name],0),1)-1,0),IFERROR(INDEX($K$9:$K$158,MATCH($E12,$G$9:$G$158,0),1),0),IFERROR(INDEX($K$9:$K$158,MATCH($F12,$G$9:$G$158,0),1),0)),0)), IFERROR(MIN($D12-SUM($O12:AM12), INDEX(Tbl_Resource_List[Hours Available per Day], MATCH($C12,Tbl_Resource_List[Resource Name],0),1)-SUMIF($C$8:$C11,$C12,AN$8:AN11)),0),0)</f>
        <v>0</v>
      </c>
      <c r="AO12" s="93">
        <f>IF((AO$7&gt;IFERROR(MAX(IFERROR(INDEX(Tbl_Project_List[Start Date],MATCH($A12,Tbl_Project_List[Project Name],0),1)-1,0),IFERROR(INDEX($K$9:$K$158,MATCH($E12,$G$9:$G$158,0),1),0),IFERROR(INDEX($K$9:$K$158,MATCH($F12,$G$9:$G$158,0),1),0)),0)), IFERROR(MIN($D12-SUM($O12:AN12), INDEX(Tbl_Resource_List[Hours Available per Day], MATCH($C12,Tbl_Resource_List[Resource Name],0),1)-SUMIF($C$8:$C11,$C12,AO$8:AO11)),0),0)</f>
        <v>0</v>
      </c>
      <c r="AP12" s="93">
        <f>IF((AP$7&gt;IFERROR(MAX(IFERROR(INDEX(Tbl_Project_List[Start Date],MATCH($A12,Tbl_Project_List[Project Name],0),1)-1,0),IFERROR(INDEX($K$9:$K$158,MATCH($E12,$G$9:$G$158,0),1),0),IFERROR(INDEX($K$9:$K$158,MATCH($F12,$G$9:$G$158,0),1),0)),0)), IFERROR(MIN($D12-SUM($O12:AO12), INDEX(Tbl_Resource_List[Hours Available per Day], MATCH($C12,Tbl_Resource_List[Resource Name],0),1)-SUMIF($C$8:$C11,$C12,AP$8:AP11)),0),0)</f>
        <v>0</v>
      </c>
      <c r="AQ12" s="93">
        <f>IF((AQ$7&gt;IFERROR(MAX(IFERROR(INDEX(Tbl_Project_List[Start Date],MATCH($A12,Tbl_Project_List[Project Name],0),1)-1,0),IFERROR(INDEX($K$9:$K$158,MATCH($E12,$G$9:$G$158,0),1),0),IFERROR(INDEX($K$9:$K$158,MATCH($F12,$G$9:$G$158,0),1),0)),0)), IFERROR(MIN($D12-SUM($O12:AP12), INDEX(Tbl_Resource_List[Hours Available per Day], MATCH($C12,Tbl_Resource_List[Resource Name],0),1)-SUMIF($C$8:$C11,$C12,AQ$8:AQ11)),0),0)</f>
        <v>0</v>
      </c>
      <c r="AR12" s="93">
        <f>IF((AR$7&gt;IFERROR(MAX(IFERROR(INDEX(Tbl_Project_List[Start Date],MATCH($A12,Tbl_Project_List[Project Name],0),1)-1,0),IFERROR(INDEX($K$9:$K$158,MATCH($E12,$G$9:$G$158,0),1),0),IFERROR(INDEX($K$9:$K$158,MATCH($F12,$G$9:$G$158,0),1),0)),0)), IFERROR(MIN($D12-SUM($O12:AQ12), INDEX(Tbl_Resource_List[Hours Available per Day], MATCH($C12,Tbl_Resource_List[Resource Name],0),1)-SUMIF($C$8:$C11,$C12,AR$8:AR11)),0),0)</f>
        <v>0</v>
      </c>
      <c r="AS12" s="93">
        <f>IF((AS$7&gt;IFERROR(MAX(IFERROR(INDEX(Tbl_Project_List[Start Date],MATCH($A12,Tbl_Project_List[Project Name],0),1)-1,0),IFERROR(INDEX($K$9:$K$158,MATCH($E12,$G$9:$G$158,0),1),0),IFERROR(INDEX($K$9:$K$158,MATCH($F12,$G$9:$G$158,0),1),0)),0)), IFERROR(MIN($D12-SUM($O12:AR12), INDEX(Tbl_Resource_List[Hours Available per Day], MATCH($C12,Tbl_Resource_List[Resource Name],0),1)-SUMIF($C$8:$C11,$C12,AS$8:AS11)),0),0)</f>
        <v>0</v>
      </c>
      <c r="AT12" s="93">
        <f>IF((AT$7&gt;IFERROR(MAX(IFERROR(INDEX(Tbl_Project_List[Start Date],MATCH($A12,Tbl_Project_List[Project Name],0),1)-1,0),IFERROR(INDEX($K$9:$K$158,MATCH($E12,$G$9:$G$158,0),1),0),IFERROR(INDEX($K$9:$K$158,MATCH($F12,$G$9:$G$158,0),1),0)),0)), IFERROR(MIN($D12-SUM($O12:AS12), INDEX(Tbl_Resource_List[Hours Available per Day], MATCH($C12,Tbl_Resource_List[Resource Name],0),1)-SUMIF($C$8:$C11,$C12,AT$8:AT11)),0),0)</f>
        <v>0</v>
      </c>
      <c r="AU12" s="93">
        <f>IF((AU$7&gt;IFERROR(MAX(IFERROR(INDEX(Tbl_Project_List[Start Date],MATCH($A12,Tbl_Project_List[Project Name],0),1)-1,0),IFERROR(INDEX($K$9:$K$158,MATCH($E12,$G$9:$G$158,0),1),0),IFERROR(INDEX($K$9:$K$158,MATCH($F12,$G$9:$G$158,0),1),0)),0)), IFERROR(MIN($D12-SUM($O12:AT12), INDEX(Tbl_Resource_List[Hours Available per Day], MATCH($C12,Tbl_Resource_List[Resource Name],0),1)-SUMIF($C$8:$C11,$C12,AU$8:AU11)),0),0)</f>
        <v>0</v>
      </c>
      <c r="AV12" s="93">
        <f>IF((AV$7&gt;IFERROR(MAX(IFERROR(INDEX(Tbl_Project_List[Start Date],MATCH($A12,Tbl_Project_List[Project Name],0),1)-1,0),IFERROR(INDEX($K$9:$K$158,MATCH($E12,$G$9:$G$158,0),1),0),IFERROR(INDEX($K$9:$K$158,MATCH($F12,$G$9:$G$158,0),1),0)),0)), IFERROR(MIN($D12-SUM($O12:AU12), INDEX(Tbl_Resource_List[Hours Available per Day], MATCH($C12,Tbl_Resource_List[Resource Name],0),1)-SUMIF($C$8:$C11,$C12,AV$8:AV11)),0),0)</f>
        <v>0</v>
      </c>
      <c r="AW12" s="93">
        <f>IF((AW$7&gt;IFERROR(MAX(IFERROR(INDEX(Tbl_Project_List[Start Date],MATCH($A12,Tbl_Project_List[Project Name],0),1)-1,0),IFERROR(INDEX($K$9:$K$158,MATCH($E12,$G$9:$G$158,0),1),0),IFERROR(INDEX($K$9:$K$158,MATCH($F12,$G$9:$G$158,0),1),0)),0)), IFERROR(MIN($D12-SUM($O12:AV12), INDEX(Tbl_Resource_List[Hours Available per Day], MATCH($C12,Tbl_Resource_List[Resource Name],0),1)-SUMIF($C$8:$C11,$C12,AW$8:AW11)),0),0)</f>
        <v>0</v>
      </c>
      <c r="AX12" s="93">
        <f>IF((AX$7&gt;IFERROR(MAX(IFERROR(INDEX(Tbl_Project_List[Start Date],MATCH($A12,Tbl_Project_List[Project Name],0),1)-1,0),IFERROR(INDEX($K$9:$K$158,MATCH($E12,$G$9:$G$158,0),1),0),IFERROR(INDEX($K$9:$K$158,MATCH($F12,$G$9:$G$158,0),1),0)),0)), IFERROR(MIN($D12-SUM($O12:AW12), INDEX(Tbl_Resource_List[Hours Available per Day], MATCH($C12,Tbl_Resource_List[Resource Name],0),1)-SUMIF($C$8:$C11,$C12,AX$8:AX11)),0),0)</f>
        <v>0</v>
      </c>
      <c r="AY12" s="93">
        <f>IF((AY$7&gt;IFERROR(MAX(IFERROR(INDEX(Tbl_Project_List[Start Date],MATCH($A12,Tbl_Project_List[Project Name],0),1)-1,0),IFERROR(INDEX($K$9:$K$158,MATCH($E12,$G$9:$G$158,0),1),0),IFERROR(INDEX($K$9:$K$158,MATCH($F12,$G$9:$G$158,0),1),0)),0)), IFERROR(MIN($D12-SUM($O12:AX12), INDEX(Tbl_Resource_List[Hours Available per Day], MATCH($C12,Tbl_Resource_List[Resource Name],0),1)-SUMIF($C$8:$C11,$C12,AY$8:AY11)),0),0)</f>
        <v>0</v>
      </c>
      <c r="AZ12" s="93">
        <f>IF((AZ$7&gt;IFERROR(MAX(IFERROR(INDEX(Tbl_Project_List[Start Date],MATCH($A12,Tbl_Project_List[Project Name],0),1)-1,0),IFERROR(INDEX($K$9:$K$158,MATCH($E12,$G$9:$G$158,0),1),0),IFERROR(INDEX($K$9:$K$158,MATCH($F12,$G$9:$G$158,0),1),0)),0)), IFERROR(MIN($D12-SUM($O12:AY12), INDEX(Tbl_Resource_List[Hours Available per Day], MATCH($C12,Tbl_Resource_List[Resource Name],0),1)-SUMIF($C$8:$C11,$C12,AZ$8:AZ11)),0),0)</f>
        <v>0</v>
      </c>
      <c r="BA12" s="93">
        <f>IF((BA$7&gt;IFERROR(MAX(IFERROR(INDEX(Tbl_Project_List[Start Date],MATCH($A12,Tbl_Project_List[Project Name],0),1)-1,0),IFERROR(INDEX($K$9:$K$158,MATCH($E12,$G$9:$G$158,0),1),0),IFERROR(INDEX($K$9:$K$158,MATCH($F12,$G$9:$G$158,0),1),0)),0)), IFERROR(MIN($D12-SUM($O12:AZ12), INDEX(Tbl_Resource_List[Hours Available per Day], MATCH($C12,Tbl_Resource_List[Resource Name],0),1)-SUMIF($C$8:$C11,$C12,BA$8:BA11)),0),0)</f>
        <v>0</v>
      </c>
      <c r="BB12" s="93">
        <f>IF((BB$7&gt;IFERROR(MAX(IFERROR(INDEX(Tbl_Project_List[Start Date],MATCH($A12,Tbl_Project_List[Project Name],0),1)-1,0),IFERROR(INDEX($K$9:$K$158,MATCH($E12,$G$9:$G$158,0),1),0),IFERROR(INDEX($K$9:$K$158,MATCH($F12,$G$9:$G$158,0),1),0)),0)), IFERROR(MIN($D12-SUM($O12:BA12), INDEX(Tbl_Resource_List[Hours Available per Day], MATCH($C12,Tbl_Resource_List[Resource Name],0),1)-SUMIF($C$8:$C11,$C12,BB$8:BB11)),0),0)</f>
        <v>0</v>
      </c>
      <c r="BC12" s="93">
        <f>IF((BC$7&gt;IFERROR(MAX(IFERROR(INDEX(Tbl_Project_List[Start Date],MATCH($A12,Tbl_Project_List[Project Name],0),1)-1,0),IFERROR(INDEX($K$9:$K$158,MATCH($E12,$G$9:$G$158,0),1),0),IFERROR(INDEX($K$9:$K$158,MATCH($F12,$G$9:$G$158,0),1),0)),0)), IFERROR(MIN($D12-SUM($O12:BB12), INDEX(Tbl_Resource_List[Hours Available per Day], MATCH($C12,Tbl_Resource_List[Resource Name],0),1)-SUMIF($C$8:$C11,$C12,BC$8:BC11)),0),0)</f>
        <v>0</v>
      </c>
      <c r="BD12" s="93">
        <f>IF((BD$7&gt;IFERROR(MAX(IFERROR(INDEX(Tbl_Project_List[Start Date],MATCH($A12,Tbl_Project_List[Project Name],0),1)-1,0),IFERROR(INDEX($K$9:$K$158,MATCH($E12,$G$9:$G$158,0),1),0),IFERROR(INDEX($K$9:$K$158,MATCH($F12,$G$9:$G$158,0),1),0)),0)), IFERROR(MIN($D12-SUM($O12:BC12), INDEX(Tbl_Resource_List[Hours Available per Day], MATCH($C12,Tbl_Resource_List[Resource Name],0),1)-SUMIF($C$8:$C11,$C12,BD$8:BD11)),0),0)</f>
        <v>0</v>
      </c>
      <c r="BE12" s="93">
        <f>IF((BE$7&gt;IFERROR(MAX(IFERROR(INDEX(Tbl_Project_List[Start Date],MATCH($A12,Tbl_Project_List[Project Name],0),1)-1,0),IFERROR(INDEX($K$9:$K$158,MATCH($E12,$G$9:$G$158,0),1),0),IFERROR(INDEX($K$9:$K$158,MATCH($F12,$G$9:$G$158,0),1),0)),0)), IFERROR(MIN($D12-SUM($O12:BD12), INDEX(Tbl_Resource_List[Hours Available per Day], MATCH($C12,Tbl_Resource_List[Resource Name],0),1)-SUMIF($C$8:$C11,$C12,BE$8:BE11)),0),0)</f>
        <v>0</v>
      </c>
      <c r="BF12" s="93">
        <f>IF((BF$7&gt;IFERROR(MAX(IFERROR(INDEX(Tbl_Project_List[Start Date],MATCH($A12,Tbl_Project_List[Project Name],0),1)-1,0),IFERROR(INDEX($K$9:$K$158,MATCH($E12,$G$9:$G$158,0),1),0),IFERROR(INDEX($K$9:$K$158,MATCH($F12,$G$9:$G$158,0),1),0)),0)), IFERROR(MIN($D12-SUM($O12:BE12), INDEX(Tbl_Resource_List[Hours Available per Day], MATCH($C12,Tbl_Resource_List[Resource Name],0),1)-SUMIF($C$8:$C11,$C12,BF$8:BF11)),0),0)</f>
        <v>0</v>
      </c>
      <c r="BG12" s="93">
        <f>IF((BG$7&gt;IFERROR(MAX(IFERROR(INDEX(Tbl_Project_List[Start Date],MATCH($A12,Tbl_Project_List[Project Name],0),1)-1,0),IFERROR(INDEX($K$9:$K$158,MATCH($E12,$G$9:$G$158,0),1),0),IFERROR(INDEX($K$9:$K$158,MATCH($F12,$G$9:$G$158,0),1),0)),0)), IFERROR(MIN($D12-SUM($O12:BF12), INDEX(Tbl_Resource_List[Hours Available per Day], MATCH($C12,Tbl_Resource_List[Resource Name],0),1)-SUMIF($C$8:$C11,$C12,BG$8:BG11)),0),0)</f>
        <v>0</v>
      </c>
      <c r="BH12" s="93">
        <f>IF((BH$7&gt;IFERROR(MAX(IFERROR(INDEX(Tbl_Project_List[Start Date],MATCH($A12,Tbl_Project_List[Project Name],0),1)-1,0),IFERROR(INDEX($K$9:$K$158,MATCH($E12,$G$9:$G$158,0),1),0),IFERROR(INDEX($K$9:$K$158,MATCH($F12,$G$9:$G$158,0),1),0)),0)), IFERROR(MIN($D12-SUM($O12:BG12), INDEX(Tbl_Resource_List[Hours Available per Day], MATCH($C12,Tbl_Resource_List[Resource Name],0),1)-SUMIF($C$8:$C11,$C12,BH$8:BH11)),0),0)</f>
        <v>0</v>
      </c>
      <c r="BI12" s="93">
        <f>IF((BI$7&gt;IFERROR(MAX(IFERROR(INDEX(Tbl_Project_List[Start Date],MATCH($A12,Tbl_Project_List[Project Name],0),1)-1,0),IFERROR(INDEX($K$9:$K$158,MATCH($E12,$G$9:$G$158,0),1),0),IFERROR(INDEX($K$9:$K$158,MATCH($F12,$G$9:$G$158,0),1),0)),0)), IFERROR(MIN($D12-SUM($O12:BH12), INDEX(Tbl_Resource_List[Hours Available per Day], MATCH($C12,Tbl_Resource_List[Resource Name],0),1)-SUMIF($C$8:$C11,$C12,BI$8:BI11)),0),0)</f>
        <v>0</v>
      </c>
      <c r="BJ12" s="93">
        <f>IF((BJ$7&gt;IFERROR(MAX(IFERROR(INDEX(Tbl_Project_List[Start Date],MATCH($A12,Tbl_Project_List[Project Name],0),1)-1,0),IFERROR(INDEX($K$9:$K$158,MATCH($E12,$G$9:$G$158,0),1),0),IFERROR(INDEX($K$9:$K$158,MATCH($F12,$G$9:$G$158,0),1),0)),0)), IFERROR(MIN($D12-SUM($O12:BI12), INDEX(Tbl_Resource_List[Hours Available per Day], MATCH($C12,Tbl_Resource_List[Resource Name],0),1)-SUMIF($C$8:$C11,$C12,BJ$8:BJ11)),0),0)</f>
        <v>0</v>
      </c>
      <c r="BK12" s="93">
        <f>IF((BK$7&gt;IFERROR(MAX(IFERROR(INDEX(Tbl_Project_List[Start Date],MATCH($A12,Tbl_Project_List[Project Name],0),1)-1,0),IFERROR(INDEX($K$9:$K$158,MATCH($E12,$G$9:$G$158,0),1),0),IFERROR(INDEX($K$9:$K$158,MATCH($F12,$G$9:$G$158,0),1),0)),0)), IFERROR(MIN($D12-SUM($O12:BJ12), INDEX(Tbl_Resource_List[Hours Available per Day], MATCH($C12,Tbl_Resource_List[Resource Name],0),1)-SUMIF($C$8:$C11,$C12,BK$8:BK11)),0),0)</f>
        <v>0</v>
      </c>
      <c r="BL12" s="93">
        <f>IF((BL$7&gt;IFERROR(MAX(IFERROR(INDEX(Tbl_Project_List[Start Date],MATCH($A12,Tbl_Project_List[Project Name],0),1)-1,0),IFERROR(INDEX($K$9:$K$158,MATCH($E12,$G$9:$G$158,0),1),0),IFERROR(INDEX($K$9:$K$158,MATCH($F12,$G$9:$G$158,0),1),0)),0)), IFERROR(MIN($D12-SUM($O12:BK12), INDEX(Tbl_Resource_List[Hours Available per Day], MATCH($C12,Tbl_Resource_List[Resource Name],0),1)-SUMIF($C$8:$C11,$C12,BL$8:BL11)),0),0)</f>
        <v>0</v>
      </c>
      <c r="BM12" s="93">
        <f>IF((BM$7&gt;IFERROR(MAX(IFERROR(INDEX(Tbl_Project_List[Start Date],MATCH($A12,Tbl_Project_List[Project Name],0),1)-1,0),IFERROR(INDEX($K$9:$K$158,MATCH($E12,$G$9:$G$158,0),1),0),IFERROR(INDEX($K$9:$K$158,MATCH($F12,$G$9:$G$158,0),1),0)),0)), IFERROR(MIN($D12-SUM($O12:BL12), INDEX(Tbl_Resource_List[Hours Available per Day], MATCH($C12,Tbl_Resource_List[Resource Name],0),1)-SUMIF($C$8:$C11,$C12,BM$8:BM11)),0),0)</f>
        <v>0</v>
      </c>
      <c r="BN12" s="93">
        <f>IF((BN$7&gt;IFERROR(MAX(IFERROR(INDEX(Tbl_Project_List[Start Date],MATCH($A12,Tbl_Project_List[Project Name],0),1)-1,0),IFERROR(INDEX($K$9:$K$158,MATCH($E12,$G$9:$G$158,0),1),0),IFERROR(INDEX($K$9:$K$158,MATCH($F12,$G$9:$G$158,0),1),0)),0)), IFERROR(MIN($D12-SUM($O12:BM12), INDEX(Tbl_Resource_List[Hours Available per Day], MATCH($C12,Tbl_Resource_List[Resource Name],0),1)-SUMIF($C$8:$C11,$C12,BN$8:BN11)),0),0)</f>
        <v>0</v>
      </c>
      <c r="BO12" s="93">
        <f>IF((BO$7&gt;IFERROR(MAX(IFERROR(INDEX(Tbl_Project_List[Start Date],MATCH($A12,Tbl_Project_List[Project Name],0),1)-1,0),IFERROR(INDEX($K$9:$K$158,MATCH($E12,$G$9:$G$158,0),1),0),IFERROR(INDEX($K$9:$K$158,MATCH($F12,$G$9:$G$158,0),1),0)),0)), IFERROR(MIN($D12-SUM($O12:BN12), INDEX(Tbl_Resource_List[Hours Available per Day], MATCH($C12,Tbl_Resource_List[Resource Name],0),1)-SUMIF($C$8:$C11,$C12,BO$8:BO11)),0),0)</f>
        <v>0</v>
      </c>
      <c r="BP12" s="93">
        <f>IF((BP$7&gt;IFERROR(MAX(IFERROR(INDEX(Tbl_Project_List[Start Date],MATCH($A12,Tbl_Project_List[Project Name],0),1)-1,0),IFERROR(INDEX($K$9:$K$158,MATCH($E12,$G$9:$G$158,0),1),0),IFERROR(INDEX($K$9:$K$158,MATCH($F12,$G$9:$G$158,0),1),0)),0)), IFERROR(MIN($D12-SUM($O12:BO12), INDEX(Tbl_Resource_List[Hours Available per Day], MATCH($C12,Tbl_Resource_List[Resource Name],0),1)-SUMIF($C$8:$C11,$C12,BP$8:BP11)),0),0)</f>
        <v>0</v>
      </c>
      <c r="BQ12" s="93">
        <f>IF((BQ$7&gt;IFERROR(MAX(IFERROR(INDEX(Tbl_Project_List[Start Date],MATCH($A12,Tbl_Project_List[Project Name],0),1)-1,0),IFERROR(INDEX($K$9:$K$158,MATCH($E12,$G$9:$G$158,0),1),0),IFERROR(INDEX($K$9:$K$158,MATCH($F12,$G$9:$G$158,0),1),0)),0)), IFERROR(MIN($D12-SUM($O12:BP12), INDEX(Tbl_Resource_List[Hours Available per Day], MATCH($C12,Tbl_Resource_List[Resource Name],0),1)-SUMIF($C$8:$C11,$C12,BQ$8:BQ11)),0),0)</f>
        <v>0</v>
      </c>
      <c r="BR12" s="93">
        <f>IF((BR$7&gt;IFERROR(MAX(IFERROR(INDEX(Tbl_Project_List[Start Date],MATCH($A12,Tbl_Project_List[Project Name],0),1)-1,0),IFERROR(INDEX($K$9:$K$158,MATCH($E12,$G$9:$G$158,0),1),0),IFERROR(INDEX($K$9:$K$158,MATCH($F12,$G$9:$G$158,0),1),0)),0)), IFERROR(MIN($D12-SUM($O12:BQ12), INDEX(Tbl_Resource_List[Hours Available per Day], MATCH($C12,Tbl_Resource_List[Resource Name],0),1)-SUMIF($C$8:$C11,$C12,BR$8:BR11)),0),0)</f>
        <v>0</v>
      </c>
      <c r="BS12" s="93">
        <f>IF((BS$7&gt;IFERROR(MAX(IFERROR(INDEX(Tbl_Project_List[Start Date],MATCH($A12,Tbl_Project_List[Project Name],0),1)-1,0),IFERROR(INDEX($K$9:$K$158,MATCH($E12,$G$9:$G$158,0),1),0),IFERROR(INDEX($K$9:$K$158,MATCH($F12,$G$9:$G$158,0),1),0)),0)), IFERROR(MIN($D12-SUM($O12:BR12), INDEX(Tbl_Resource_List[Hours Available per Day], MATCH($C12,Tbl_Resource_List[Resource Name],0),1)-SUMIF($C$8:$C11,$C12,BS$8:BS11)),0),0)</f>
        <v>0</v>
      </c>
      <c r="BT12" s="93">
        <f>IF((BT$7&gt;IFERROR(MAX(IFERROR(INDEX(Tbl_Project_List[Start Date],MATCH($A12,Tbl_Project_List[Project Name],0),1)-1,0),IFERROR(INDEX($K$9:$K$158,MATCH($E12,$G$9:$G$158,0),1),0),IFERROR(INDEX($K$9:$K$158,MATCH($F12,$G$9:$G$158,0),1),0)),0)), IFERROR(MIN($D12-SUM($O12:BS12), INDEX(Tbl_Resource_List[Hours Available per Day], MATCH($C12,Tbl_Resource_List[Resource Name],0),1)-SUMIF($C$8:$C11,$C12,BT$8:BT11)),0),0)</f>
        <v>0</v>
      </c>
      <c r="BU12" s="93">
        <f>IF((BU$7&gt;IFERROR(MAX(IFERROR(INDEX(Tbl_Project_List[Start Date],MATCH($A12,Tbl_Project_List[Project Name],0),1)-1,0),IFERROR(INDEX($K$9:$K$158,MATCH($E12,$G$9:$G$158,0),1),0),IFERROR(INDEX($K$9:$K$158,MATCH($F12,$G$9:$G$158,0),1),0)),0)), IFERROR(MIN($D12-SUM($O12:BT12), INDEX(Tbl_Resource_List[Hours Available per Day], MATCH($C12,Tbl_Resource_List[Resource Name],0),1)-SUMIF($C$8:$C11,$C12,BU$8:BU11)),0),0)</f>
        <v>0</v>
      </c>
      <c r="BV12" s="93">
        <f>IF((BV$7&gt;IFERROR(MAX(IFERROR(INDEX(Tbl_Project_List[Start Date],MATCH($A12,Tbl_Project_List[Project Name],0),1)-1,0),IFERROR(INDEX($K$9:$K$158,MATCH($E12,$G$9:$G$158,0),1),0),IFERROR(INDEX($K$9:$K$158,MATCH($F12,$G$9:$G$158,0),1),0)),0)), IFERROR(MIN($D12-SUM($O12:BU12), INDEX(Tbl_Resource_List[Hours Available per Day], MATCH($C12,Tbl_Resource_List[Resource Name],0),1)-SUMIF($C$8:$C11,$C12,BV$8:BV11)),0),0)</f>
        <v>0</v>
      </c>
      <c r="BW12" s="94">
        <f>IF((BW$7&gt;IFERROR(MAX(IFERROR(INDEX(Tbl_Project_List[Start Date],MATCH($A12,Tbl_Project_List[Project Name],0),1)-1,0),IFERROR(INDEX($K$9:$K$158,MATCH($E12,$G$9:$G$158,0),1),0),IFERROR(INDEX($K$9:$K$158,MATCH($F12,$G$9:$G$158,0),1),0)),0)), IFERROR(MIN($D12-SUM($O12:BV12), INDEX(Tbl_Resource_List[Hours Available per Day], MATCH($C12,Tbl_Resource_List[Resource Name],0),1)-SUMIF($C$8:$C11,$C12,BW$8:BW11)),0),0)</f>
        <v>0</v>
      </c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</row>
    <row r="13" spans="1:116" x14ac:dyDescent="0.25">
      <c r="A13" s="89" t="str">
        <f>IFERROR(IF(ROW(A12)-ROW($A$8)&gt;=COUNTA(Tbl_Task_List[Task Name]),"",INDEX(Tbl_Project_List[],MATCH(SMALL(Tbl_Project_List[[#Data],[Priority]],ROUND(SUMPRODUCT(1/COUNTIF($A$9:A12,$A$9:A12)),0)+((COUNTIF(Tbl_Task_List[[#Data],[Project Name]],A12)=COUNTIF($A$9:$A12,A12))*1)),Tbl_Project_List[[#Data],[Priority]],0),1)),"")</f>
        <v>Tekun</v>
      </c>
      <c r="B13" s="89" t="str">
        <f t="array" ref="B13">IFERROR(INDEX((Tbl_Task_List[[#Data],[Task Name]]), SMALL(IF(A13=(Tbl_Task_List[[#Data],[Project Name]]),ROW(Tbl_Task_List[[#Data],[Project Name]]),""),COUNTIF($A$9:$A13,A13))-ROW(Tbl_Task_List[[#Headers],[Task Name]]),1),"")</f>
        <v>Screen Design - Loan Repayment</v>
      </c>
      <c r="C13" s="90" t="str">
        <f t="array" ref="C13">IFERROR(INDEX((Tbl_Task_List[[#Data],[Resource Name]]), SMALL(IF(A13=(Tbl_Task_List[[#Data],[Project Name]]),ROW(Tbl_Task_List[[#Data],[Project Name]]),""),COUNTIF($A$9:$A13,A13))-ROW(Tbl_Task_List[[#Headers],[Resource Name]]),1),"")</f>
        <v>Sayeem</v>
      </c>
      <c r="D13" s="91">
        <f t="array" ref="D13">IFERROR(INDEX((Tbl_Task_List[[#Data],[Planned Duration (Hours)]]), SMALL(IF(A13=(Tbl_Task_List[[#Data],[Project Name]]),ROW(Tbl_Task_List[[#Data],[Project Name]]),""),COUNTIF($A$9:$A13,A13))-ROW(Tbl_Task_List[[#Headers],[Planned Duration (Hours)]]),1),"")</f>
        <v>2</v>
      </c>
      <c r="E13" s="70">
        <f t="array" ref="E13">IFERROR(INDEX((Tbl_Task_List[[#Data],[Predecessor 1]]), SMALL(IF(A13=(Tbl_Task_List[[#Data],[Project Name]]),ROW(Tbl_Task_List[[#Data],[Project Name]]),""),COUNTIF($A$9:$A13,A13))-ROW(Tbl_Task_List[[#Headers],[Predecessor 1]]),1),"")</f>
        <v>0</v>
      </c>
      <c r="F13" s="70">
        <f t="array" ref="F13">IFERROR(INDEX((Tbl_Task_List[[#Data],[Predecessor 2]]), SMALL(IF(A13=(Tbl_Task_List[[#Data],[Project Name]]),ROW(Tbl_Task_List[[#Data],[Project Name]]),""),COUNTIF($A$9:$A13,A13))-ROW(Tbl_Task_List[[#Headers],[Predecessor 2]]),1),"")</f>
        <v>0</v>
      </c>
      <c r="G13" s="70" t="str">
        <f t="shared" si="3"/>
        <v>Tekun Screen Design - Loan Repayment</v>
      </c>
      <c r="H13" s="75">
        <f>IFERROR(MAX(INDEX(Tbl_Project_List[Start Date],MATCH($A13,Tbl_Project_List[Project Name],0),1), StartDate, IFERROR(WORKDAY(INDEX($K$9:$K$158,MATCH($E13,$G$9:$G$158,0),1),1,Holidays),0),IFERROR(WORKDAY( INDEX($K$9:$K$158,MATCH($F13,$G$9:$G$158,0),1),1,Holidays),0)),"")</f>
        <v>42331</v>
      </c>
      <c r="I13" s="92">
        <f t="shared" si="4"/>
        <v>0</v>
      </c>
      <c r="J13" s="75">
        <f t="array" ref="J13">IF(ISNUMBER(D13),IFERROR(INDEX($A$7:$BW$7,1,SMALL(IF(P13:BW13&gt;0,COLUMN(P13:BW13),""),1)),WORKDAY($BW$7,2,Holidays)),"")</f>
        <v>42331</v>
      </c>
      <c r="K13" s="75">
        <f t="array" ref="K13">IF(ISNUMBER(D13),IF(SUM(P13:BW13)=D13,IFERROR(INDEX($A$7:$BW$7,1,LARGE(IF(P13:BW13&gt;0,COLUMN(P13:BW13),""),1)),""),WORKDAY($BW$7,1,Holidays)),"")</f>
        <v>42331</v>
      </c>
      <c r="L13" s="92">
        <f ca="1">IFERROR(COUNTIF(INDIRECT(ADDRESS(ROW($L13),MATCH($J13,$A$7:$BW$7,0),1,1,)):INDIRECT(ADDRESS(ROW($L13),MATCH(MIN($K13,$BW$7),$A$7:$BW$7,0),1,1,)),0),"")</f>
        <v>0</v>
      </c>
      <c r="M13" s="92">
        <f t="shared" si="5"/>
        <v>2</v>
      </c>
      <c r="N13" s="93">
        <f t="shared" si="6"/>
        <v>1</v>
      </c>
      <c r="O13" s="86"/>
      <c r="P13" s="93">
        <f>IF((P$7&gt;IFERROR(MAX(IFERROR(INDEX(Tbl_Project_List[Start Date],MATCH($A13,Tbl_Project_List[Project Name],0),1)-1,0),IFERROR(INDEX($K$9:$K$158,MATCH($E13,$G$9:$G$158,0),1),0),IFERROR(INDEX($K$9:$K$158,MATCH($F13,$G$9:$G$158,0),1),0)),0)), IFERROR(MIN($D13-SUM($O13:O13), INDEX(Tbl_Resource_List[Hours Available per Day], MATCH($C13,Tbl_Resource_List[Resource Name],0),1)-SUMIF($C$8:$C12,$C13,P$8:P12)),0),0)</f>
        <v>2</v>
      </c>
      <c r="Q13" s="93">
        <f>IF((Q$7&gt;IFERROR(MAX(IFERROR(INDEX(Tbl_Project_List[Start Date],MATCH($A13,Tbl_Project_List[Project Name],0),1)-1,0),IFERROR(INDEX($K$9:$K$158,MATCH($E13,$G$9:$G$158,0),1),0),IFERROR(INDEX($K$9:$K$158,MATCH($F13,$G$9:$G$158,0),1),0)),0)), IFERROR(MIN($D13-SUM($O13:P13), INDEX(Tbl_Resource_List[Hours Available per Day], MATCH($C13,Tbl_Resource_List[Resource Name],0),1)-SUMIF($C$8:$C12,$C13,Q$8:Q12)),0),0)</f>
        <v>0</v>
      </c>
      <c r="R13" s="93">
        <f>IF((R$7&gt;IFERROR(MAX(IFERROR(INDEX(Tbl_Project_List[Start Date],MATCH($A13,Tbl_Project_List[Project Name],0),1)-1,0),IFERROR(INDEX($K$9:$K$158,MATCH($E13,$G$9:$G$158,0),1),0),IFERROR(INDEX($K$9:$K$158,MATCH($F13,$G$9:$G$158,0),1),0)),0)), IFERROR(MIN($D13-SUM($O13:Q13), INDEX(Tbl_Resource_List[Hours Available per Day], MATCH($C13,Tbl_Resource_List[Resource Name],0),1)-SUMIF($C$8:$C12,$C13,R$8:R12)),0),0)</f>
        <v>0</v>
      </c>
      <c r="S13" s="93">
        <f>IF((S$7&gt;IFERROR(MAX(IFERROR(INDEX(Tbl_Project_List[Start Date],MATCH($A13,Tbl_Project_List[Project Name],0),1)-1,0),IFERROR(INDEX($K$9:$K$158,MATCH($E13,$G$9:$G$158,0),1),0),IFERROR(INDEX($K$9:$K$158,MATCH($F13,$G$9:$G$158,0),1),0)),0)), IFERROR(MIN($D13-SUM($O13:R13), INDEX(Tbl_Resource_List[Hours Available per Day], MATCH($C13,Tbl_Resource_List[Resource Name],0),1)-SUMIF($C$8:$C12,$C13,S$8:S12)),0),0)</f>
        <v>0</v>
      </c>
      <c r="T13" s="93">
        <f>IF((T$7&gt;IFERROR(MAX(IFERROR(INDEX(Tbl_Project_List[Start Date],MATCH($A13,Tbl_Project_List[Project Name],0),1)-1,0),IFERROR(INDEX($K$9:$K$158,MATCH($E13,$G$9:$G$158,0),1),0),IFERROR(INDEX($K$9:$K$158,MATCH($F13,$G$9:$G$158,0),1),0)),0)), IFERROR(MIN($D13-SUM($O13:S13), INDEX(Tbl_Resource_List[Hours Available per Day], MATCH($C13,Tbl_Resource_List[Resource Name],0),1)-SUMIF($C$8:$C12,$C13,T$8:T12)),0),0)</f>
        <v>0</v>
      </c>
      <c r="U13" s="93">
        <f>IF((U$7&gt;IFERROR(MAX(IFERROR(INDEX(Tbl_Project_List[Start Date],MATCH($A13,Tbl_Project_List[Project Name],0),1)-1,0),IFERROR(INDEX($K$9:$K$158,MATCH($E13,$G$9:$G$158,0),1),0),IFERROR(INDEX($K$9:$K$158,MATCH($F13,$G$9:$G$158,0),1),0)),0)), IFERROR(MIN($D13-SUM($O13:T13), INDEX(Tbl_Resource_List[Hours Available per Day], MATCH($C13,Tbl_Resource_List[Resource Name],0),1)-SUMIF($C$8:$C12,$C13,U$8:U12)),0),0)</f>
        <v>0</v>
      </c>
      <c r="V13" s="93">
        <f>IF((V$7&gt;IFERROR(MAX(IFERROR(INDEX(Tbl_Project_List[Start Date],MATCH($A13,Tbl_Project_List[Project Name],0),1)-1,0),IFERROR(INDEX($K$9:$K$158,MATCH($E13,$G$9:$G$158,0),1),0),IFERROR(INDEX($K$9:$K$158,MATCH($F13,$G$9:$G$158,0),1),0)),0)), IFERROR(MIN($D13-SUM($O13:U13), INDEX(Tbl_Resource_List[Hours Available per Day], MATCH($C13,Tbl_Resource_List[Resource Name],0),1)-SUMIF($C$8:$C12,$C13,V$8:V12)),0),0)</f>
        <v>0</v>
      </c>
      <c r="W13" s="93">
        <f>IF((W$7&gt;IFERROR(MAX(IFERROR(INDEX(Tbl_Project_List[Start Date],MATCH($A13,Tbl_Project_List[Project Name],0),1)-1,0),IFERROR(INDEX($K$9:$K$158,MATCH($E13,$G$9:$G$158,0),1),0),IFERROR(INDEX($K$9:$K$158,MATCH($F13,$G$9:$G$158,0),1),0)),0)), IFERROR(MIN($D13-SUM($O13:V13), INDEX(Tbl_Resource_List[Hours Available per Day], MATCH($C13,Tbl_Resource_List[Resource Name],0),1)-SUMIF($C$8:$C12,$C13,W$8:W12)),0),0)</f>
        <v>0</v>
      </c>
      <c r="X13" s="93">
        <f>IF((X$7&gt;IFERROR(MAX(IFERROR(INDEX(Tbl_Project_List[Start Date],MATCH($A13,Tbl_Project_List[Project Name],0),1)-1,0),IFERROR(INDEX($K$9:$K$158,MATCH($E13,$G$9:$G$158,0),1),0),IFERROR(INDEX($K$9:$K$158,MATCH($F13,$G$9:$G$158,0),1),0)),0)), IFERROR(MIN($D13-SUM($O13:W13), INDEX(Tbl_Resource_List[Hours Available per Day], MATCH($C13,Tbl_Resource_List[Resource Name],0),1)-SUMIF($C$8:$C12,$C13,X$8:X12)),0),0)</f>
        <v>0</v>
      </c>
      <c r="Y13" s="93">
        <f>IF((Y$7&gt;IFERROR(MAX(IFERROR(INDEX(Tbl_Project_List[Start Date],MATCH($A13,Tbl_Project_List[Project Name],0),1)-1,0),IFERROR(INDEX($K$9:$K$158,MATCH($E13,$G$9:$G$158,0),1),0),IFERROR(INDEX($K$9:$K$158,MATCH($F13,$G$9:$G$158,0),1),0)),0)), IFERROR(MIN($D13-SUM($O13:X13), INDEX(Tbl_Resource_List[Hours Available per Day], MATCH($C13,Tbl_Resource_List[Resource Name],0),1)-SUMIF($C$8:$C12,$C13,Y$8:Y12)),0),0)</f>
        <v>0</v>
      </c>
      <c r="Z13" s="93">
        <f>IF((Z$7&gt;IFERROR(MAX(IFERROR(INDEX(Tbl_Project_List[Start Date],MATCH($A13,Tbl_Project_List[Project Name],0),1)-1,0),IFERROR(INDEX($K$9:$K$158,MATCH($E13,$G$9:$G$158,0),1),0),IFERROR(INDEX($K$9:$K$158,MATCH($F13,$G$9:$G$158,0),1),0)),0)), IFERROR(MIN($D13-SUM($O13:Y13), INDEX(Tbl_Resource_List[Hours Available per Day], MATCH($C13,Tbl_Resource_List[Resource Name],0),1)-SUMIF($C$8:$C12,$C13,Z$8:Z12)),0),0)</f>
        <v>0</v>
      </c>
      <c r="AA13" s="93">
        <f>IF((AA$7&gt;IFERROR(MAX(IFERROR(INDEX(Tbl_Project_List[Start Date],MATCH($A13,Tbl_Project_List[Project Name],0),1)-1,0),IFERROR(INDEX($K$9:$K$158,MATCH($E13,$G$9:$G$158,0),1),0),IFERROR(INDEX($K$9:$K$158,MATCH($F13,$G$9:$G$158,0),1),0)),0)), IFERROR(MIN($D13-SUM($O13:Z13), INDEX(Tbl_Resource_List[Hours Available per Day], MATCH($C13,Tbl_Resource_List[Resource Name],0),1)-SUMIF($C$8:$C12,$C13,AA$8:AA12)),0),0)</f>
        <v>0</v>
      </c>
      <c r="AB13" s="93">
        <f>IF((AB$7&gt;IFERROR(MAX(IFERROR(INDEX(Tbl_Project_List[Start Date],MATCH($A13,Tbl_Project_List[Project Name],0),1)-1,0),IFERROR(INDEX($K$9:$K$158,MATCH($E13,$G$9:$G$158,0),1),0),IFERROR(INDEX($K$9:$K$158,MATCH($F13,$G$9:$G$158,0),1),0)),0)), IFERROR(MIN($D13-SUM($O13:AA13), INDEX(Tbl_Resource_List[Hours Available per Day], MATCH($C13,Tbl_Resource_List[Resource Name],0),1)-SUMIF($C$8:$C12,$C13,AB$8:AB12)),0),0)</f>
        <v>0</v>
      </c>
      <c r="AC13" s="93">
        <f>IF((AC$7&gt;IFERROR(MAX(IFERROR(INDEX(Tbl_Project_List[Start Date],MATCH($A13,Tbl_Project_List[Project Name],0),1)-1,0),IFERROR(INDEX($K$9:$K$158,MATCH($E13,$G$9:$G$158,0),1),0),IFERROR(INDEX($K$9:$K$158,MATCH($F13,$G$9:$G$158,0),1),0)),0)), IFERROR(MIN($D13-SUM($O13:AB13), INDEX(Tbl_Resource_List[Hours Available per Day], MATCH($C13,Tbl_Resource_List[Resource Name],0),1)-SUMIF($C$8:$C12,$C13,AC$8:AC12)),0),0)</f>
        <v>0</v>
      </c>
      <c r="AD13" s="93">
        <f>IF((AD$7&gt;IFERROR(MAX(IFERROR(INDEX(Tbl_Project_List[Start Date],MATCH($A13,Tbl_Project_List[Project Name],0),1)-1,0),IFERROR(INDEX($K$9:$K$158,MATCH($E13,$G$9:$G$158,0),1),0),IFERROR(INDEX($K$9:$K$158,MATCH($F13,$G$9:$G$158,0),1),0)),0)), IFERROR(MIN($D13-SUM($O13:AC13), INDEX(Tbl_Resource_List[Hours Available per Day], MATCH($C13,Tbl_Resource_List[Resource Name],0),1)-SUMIF($C$8:$C12,$C13,AD$8:AD12)),0),0)</f>
        <v>0</v>
      </c>
      <c r="AE13" s="93">
        <f>IF((AE$7&gt;IFERROR(MAX(IFERROR(INDEX(Tbl_Project_List[Start Date],MATCH($A13,Tbl_Project_List[Project Name],0),1)-1,0),IFERROR(INDEX($K$9:$K$158,MATCH($E13,$G$9:$G$158,0),1),0),IFERROR(INDEX($K$9:$K$158,MATCH($F13,$G$9:$G$158,0),1),0)),0)), IFERROR(MIN($D13-SUM($O13:AD13), INDEX(Tbl_Resource_List[Hours Available per Day], MATCH($C13,Tbl_Resource_List[Resource Name],0),1)-SUMIF($C$8:$C12,$C13,AE$8:AE12)),0),0)</f>
        <v>0</v>
      </c>
      <c r="AF13" s="93">
        <f>IF((AF$7&gt;IFERROR(MAX(IFERROR(INDEX(Tbl_Project_List[Start Date],MATCH($A13,Tbl_Project_List[Project Name],0),1)-1,0),IFERROR(INDEX($K$9:$K$158,MATCH($E13,$G$9:$G$158,0),1),0),IFERROR(INDEX($K$9:$K$158,MATCH($F13,$G$9:$G$158,0),1),0)),0)), IFERROR(MIN($D13-SUM($O13:AE13), INDEX(Tbl_Resource_List[Hours Available per Day], MATCH($C13,Tbl_Resource_List[Resource Name],0),1)-SUMIF($C$8:$C12,$C13,AF$8:AF12)),0),0)</f>
        <v>0</v>
      </c>
      <c r="AG13" s="93">
        <f>IF((AG$7&gt;IFERROR(MAX(IFERROR(INDEX(Tbl_Project_List[Start Date],MATCH($A13,Tbl_Project_List[Project Name],0),1)-1,0),IFERROR(INDEX($K$9:$K$158,MATCH($E13,$G$9:$G$158,0),1),0),IFERROR(INDEX($K$9:$K$158,MATCH($F13,$G$9:$G$158,0),1),0)),0)), IFERROR(MIN($D13-SUM($O13:AF13), INDEX(Tbl_Resource_List[Hours Available per Day], MATCH($C13,Tbl_Resource_List[Resource Name],0),1)-SUMIF($C$8:$C12,$C13,AG$8:AG12)),0),0)</f>
        <v>0</v>
      </c>
      <c r="AH13" s="93">
        <f>IF((AH$7&gt;IFERROR(MAX(IFERROR(INDEX(Tbl_Project_List[Start Date],MATCH($A13,Tbl_Project_List[Project Name],0),1)-1,0),IFERROR(INDEX($K$9:$K$158,MATCH($E13,$G$9:$G$158,0),1),0),IFERROR(INDEX($K$9:$K$158,MATCH($F13,$G$9:$G$158,0),1),0)),0)), IFERROR(MIN($D13-SUM($O13:AG13), INDEX(Tbl_Resource_List[Hours Available per Day], MATCH($C13,Tbl_Resource_List[Resource Name],0),1)-SUMIF($C$8:$C12,$C13,AH$8:AH12)),0),0)</f>
        <v>0</v>
      </c>
      <c r="AI13" s="93">
        <f>IF((AI$7&gt;IFERROR(MAX(IFERROR(INDEX(Tbl_Project_List[Start Date],MATCH($A13,Tbl_Project_List[Project Name],0),1)-1,0),IFERROR(INDEX($K$9:$K$158,MATCH($E13,$G$9:$G$158,0),1),0),IFERROR(INDEX($K$9:$K$158,MATCH($F13,$G$9:$G$158,0),1),0)),0)), IFERROR(MIN($D13-SUM($O13:AH13), INDEX(Tbl_Resource_List[Hours Available per Day], MATCH($C13,Tbl_Resource_List[Resource Name],0),1)-SUMIF($C$8:$C12,$C13,AI$8:AI12)),0),0)</f>
        <v>0</v>
      </c>
      <c r="AJ13" s="93">
        <f>IF((AJ$7&gt;IFERROR(MAX(IFERROR(INDEX(Tbl_Project_List[Start Date],MATCH($A13,Tbl_Project_List[Project Name],0),1)-1,0),IFERROR(INDEX($K$9:$K$158,MATCH($E13,$G$9:$G$158,0),1),0),IFERROR(INDEX($K$9:$K$158,MATCH($F13,$G$9:$G$158,0),1),0)),0)), IFERROR(MIN($D13-SUM($O13:AI13), INDEX(Tbl_Resource_List[Hours Available per Day], MATCH($C13,Tbl_Resource_List[Resource Name],0),1)-SUMIF($C$8:$C12,$C13,AJ$8:AJ12)),0),0)</f>
        <v>0</v>
      </c>
      <c r="AK13" s="93">
        <f>IF((AK$7&gt;IFERROR(MAX(IFERROR(INDEX(Tbl_Project_List[Start Date],MATCH($A13,Tbl_Project_List[Project Name],0),1)-1,0),IFERROR(INDEX($K$9:$K$158,MATCH($E13,$G$9:$G$158,0),1),0),IFERROR(INDEX($K$9:$K$158,MATCH($F13,$G$9:$G$158,0),1),0)),0)), IFERROR(MIN($D13-SUM($O13:AJ13), INDEX(Tbl_Resource_List[Hours Available per Day], MATCH($C13,Tbl_Resource_List[Resource Name],0),1)-SUMIF($C$8:$C12,$C13,AK$8:AK12)),0),0)</f>
        <v>0</v>
      </c>
      <c r="AL13" s="93">
        <f>IF((AL$7&gt;IFERROR(MAX(IFERROR(INDEX(Tbl_Project_List[Start Date],MATCH($A13,Tbl_Project_List[Project Name],0),1)-1,0),IFERROR(INDEX($K$9:$K$158,MATCH($E13,$G$9:$G$158,0),1),0),IFERROR(INDEX($K$9:$K$158,MATCH($F13,$G$9:$G$158,0),1),0)),0)), IFERROR(MIN($D13-SUM($O13:AK13), INDEX(Tbl_Resource_List[Hours Available per Day], MATCH($C13,Tbl_Resource_List[Resource Name],0),1)-SUMIF($C$8:$C12,$C13,AL$8:AL12)),0),0)</f>
        <v>0</v>
      </c>
      <c r="AM13" s="93">
        <f>IF((AM$7&gt;IFERROR(MAX(IFERROR(INDEX(Tbl_Project_List[Start Date],MATCH($A13,Tbl_Project_List[Project Name],0),1)-1,0),IFERROR(INDEX($K$9:$K$158,MATCH($E13,$G$9:$G$158,0),1),0),IFERROR(INDEX($K$9:$K$158,MATCH($F13,$G$9:$G$158,0),1),0)),0)), IFERROR(MIN($D13-SUM($O13:AL13), INDEX(Tbl_Resource_List[Hours Available per Day], MATCH($C13,Tbl_Resource_List[Resource Name],0),1)-SUMIF($C$8:$C12,$C13,AM$8:AM12)),0),0)</f>
        <v>0</v>
      </c>
      <c r="AN13" s="93">
        <f>IF((AN$7&gt;IFERROR(MAX(IFERROR(INDEX(Tbl_Project_List[Start Date],MATCH($A13,Tbl_Project_List[Project Name],0),1)-1,0),IFERROR(INDEX($K$9:$K$158,MATCH($E13,$G$9:$G$158,0),1),0),IFERROR(INDEX($K$9:$K$158,MATCH($F13,$G$9:$G$158,0),1),0)),0)), IFERROR(MIN($D13-SUM($O13:AM13), INDEX(Tbl_Resource_List[Hours Available per Day], MATCH($C13,Tbl_Resource_List[Resource Name],0),1)-SUMIF($C$8:$C12,$C13,AN$8:AN12)),0),0)</f>
        <v>0</v>
      </c>
      <c r="AO13" s="93">
        <f>IF((AO$7&gt;IFERROR(MAX(IFERROR(INDEX(Tbl_Project_List[Start Date],MATCH($A13,Tbl_Project_List[Project Name],0),1)-1,0),IFERROR(INDEX($K$9:$K$158,MATCH($E13,$G$9:$G$158,0),1),0),IFERROR(INDEX($K$9:$K$158,MATCH($F13,$G$9:$G$158,0),1),0)),0)), IFERROR(MIN($D13-SUM($O13:AN13), INDEX(Tbl_Resource_List[Hours Available per Day], MATCH($C13,Tbl_Resource_List[Resource Name],0),1)-SUMIF($C$8:$C12,$C13,AO$8:AO12)),0),0)</f>
        <v>0</v>
      </c>
      <c r="AP13" s="93">
        <f>IF((AP$7&gt;IFERROR(MAX(IFERROR(INDEX(Tbl_Project_List[Start Date],MATCH($A13,Tbl_Project_List[Project Name],0),1)-1,0),IFERROR(INDEX($K$9:$K$158,MATCH($E13,$G$9:$G$158,0),1),0),IFERROR(INDEX($K$9:$K$158,MATCH($F13,$G$9:$G$158,0),1),0)),0)), IFERROR(MIN($D13-SUM($O13:AO13), INDEX(Tbl_Resource_List[Hours Available per Day], MATCH($C13,Tbl_Resource_List[Resource Name],0),1)-SUMIF($C$8:$C12,$C13,AP$8:AP12)),0),0)</f>
        <v>0</v>
      </c>
      <c r="AQ13" s="93">
        <f>IF((AQ$7&gt;IFERROR(MAX(IFERROR(INDEX(Tbl_Project_List[Start Date],MATCH($A13,Tbl_Project_List[Project Name],0),1)-1,0),IFERROR(INDEX($K$9:$K$158,MATCH($E13,$G$9:$G$158,0),1),0),IFERROR(INDEX($K$9:$K$158,MATCH($F13,$G$9:$G$158,0),1),0)),0)), IFERROR(MIN($D13-SUM($O13:AP13), INDEX(Tbl_Resource_List[Hours Available per Day], MATCH($C13,Tbl_Resource_List[Resource Name],0),1)-SUMIF($C$8:$C12,$C13,AQ$8:AQ12)),0),0)</f>
        <v>0</v>
      </c>
      <c r="AR13" s="93">
        <f>IF((AR$7&gt;IFERROR(MAX(IFERROR(INDEX(Tbl_Project_List[Start Date],MATCH($A13,Tbl_Project_List[Project Name],0),1)-1,0),IFERROR(INDEX($K$9:$K$158,MATCH($E13,$G$9:$G$158,0),1),0),IFERROR(INDEX($K$9:$K$158,MATCH($F13,$G$9:$G$158,0),1),0)),0)), IFERROR(MIN($D13-SUM($O13:AQ13), INDEX(Tbl_Resource_List[Hours Available per Day], MATCH($C13,Tbl_Resource_List[Resource Name],0),1)-SUMIF($C$8:$C12,$C13,AR$8:AR12)),0),0)</f>
        <v>0</v>
      </c>
      <c r="AS13" s="93">
        <f>IF((AS$7&gt;IFERROR(MAX(IFERROR(INDEX(Tbl_Project_List[Start Date],MATCH($A13,Tbl_Project_List[Project Name],0),1)-1,0),IFERROR(INDEX($K$9:$K$158,MATCH($E13,$G$9:$G$158,0),1),0),IFERROR(INDEX($K$9:$K$158,MATCH($F13,$G$9:$G$158,0),1),0)),0)), IFERROR(MIN($D13-SUM($O13:AR13), INDEX(Tbl_Resource_List[Hours Available per Day], MATCH($C13,Tbl_Resource_List[Resource Name],0),1)-SUMIF($C$8:$C12,$C13,AS$8:AS12)),0),0)</f>
        <v>0</v>
      </c>
      <c r="AT13" s="93">
        <f>IF((AT$7&gt;IFERROR(MAX(IFERROR(INDEX(Tbl_Project_List[Start Date],MATCH($A13,Tbl_Project_List[Project Name],0),1)-1,0),IFERROR(INDEX($K$9:$K$158,MATCH($E13,$G$9:$G$158,0),1),0),IFERROR(INDEX($K$9:$K$158,MATCH($F13,$G$9:$G$158,0),1),0)),0)), IFERROR(MIN($D13-SUM($O13:AS13), INDEX(Tbl_Resource_List[Hours Available per Day], MATCH($C13,Tbl_Resource_List[Resource Name],0),1)-SUMIF($C$8:$C12,$C13,AT$8:AT12)),0),0)</f>
        <v>0</v>
      </c>
      <c r="AU13" s="93">
        <f>IF((AU$7&gt;IFERROR(MAX(IFERROR(INDEX(Tbl_Project_List[Start Date],MATCH($A13,Tbl_Project_List[Project Name],0),1)-1,0),IFERROR(INDEX($K$9:$K$158,MATCH($E13,$G$9:$G$158,0),1),0),IFERROR(INDEX($K$9:$K$158,MATCH($F13,$G$9:$G$158,0),1),0)),0)), IFERROR(MIN($D13-SUM($O13:AT13), INDEX(Tbl_Resource_List[Hours Available per Day], MATCH($C13,Tbl_Resource_List[Resource Name],0),1)-SUMIF($C$8:$C12,$C13,AU$8:AU12)),0),0)</f>
        <v>0</v>
      </c>
      <c r="AV13" s="93">
        <f>IF((AV$7&gt;IFERROR(MAX(IFERROR(INDEX(Tbl_Project_List[Start Date],MATCH($A13,Tbl_Project_List[Project Name],0),1)-1,0),IFERROR(INDEX($K$9:$K$158,MATCH($E13,$G$9:$G$158,0),1),0),IFERROR(INDEX($K$9:$K$158,MATCH($F13,$G$9:$G$158,0),1),0)),0)), IFERROR(MIN($D13-SUM($O13:AU13), INDEX(Tbl_Resource_List[Hours Available per Day], MATCH($C13,Tbl_Resource_List[Resource Name],0),1)-SUMIF($C$8:$C12,$C13,AV$8:AV12)),0),0)</f>
        <v>0</v>
      </c>
      <c r="AW13" s="93">
        <f>IF((AW$7&gt;IFERROR(MAX(IFERROR(INDEX(Tbl_Project_List[Start Date],MATCH($A13,Tbl_Project_List[Project Name],0),1)-1,0),IFERROR(INDEX($K$9:$K$158,MATCH($E13,$G$9:$G$158,0),1),0),IFERROR(INDEX($K$9:$K$158,MATCH($F13,$G$9:$G$158,0),1),0)),0)), IFERROR(MIN($D13-SUM($O13:AV13), INDEX(Tbl_Resource_List[Hours Available per Day], MATCH($C13,Tbl_Resource_List[Resource Name],0),1)-SUMIF($C$8:$C12,$C13,AW$8:AW12)),0),0)</f>
        <v>0</v>
      </c>
      <c r="AX13" s="93">
        <f>IF((AX$7&gt;IFERROR(MAX(IFERROR(INDEX(Tbl_Project_List[Start Date],MATCH($A13,Tbl_Project_List[Project Name],0),1)-1,0),IFERROR(INDEX($K$9:$K$158,MATCH($E13,$G$9:$G$158,0),1),0),IFERROR(INDEX($K$9:$K$158,MATCH($F13,$G$9:$G$158,0),1),0)),0)), IFERROR(MIN($D13-SUM($O13:AW13), INDEX(Tbl_Resource_List[Hours Available per Day], MATCH($C13,Tbl_Resource_List[Resource Name],0),1)-SUMIF($C$8:$C12,$C13,AX$8:AX12)),0),0)</f>
        <v>0</v>
      </c>
      <c r="AY13" s="93">
        <f>IF((AY$7&gt;IFERROR(MAX(IFERROR(INDEX(Tbl_Project_List[Start Date],MATCH($A13,Tbl_Project_List[Project Name],0),1)-1,0),IFERROR(INDEX($K$9:$K$158,MATCH($E13,$G$9:$G$158,0),1),0),IFERROR(INDEX($K$9:$K$158,MATCH($F13,$G$9:$G$158,0),1),0)),0)), IFERROR(MIN($D13-SUM($O13:AX13), INDEX(Tbl_Resource_List[Hours Available per Day], MATCH($C13,Tbl_Resource_List[Resource Name],0),1)-SUMIF($C$8:$C12,$C13,AY$8:AY12)),0),0)</f>
        <v>0</v>
      </c>
      <c r="AZ13" s="93">
        <f>IF((AZ$7&gt;IFERROR(MAX(IFERROR(INDEX(Tbl_Project_List[Start Date],MATCH($A13,Tbl_Project_List[Project Name],0),1)-1,0),IFERROR(INDEX($K$9:$K$158,MATCH($E13,$G$9:$G$158,0),1),0),IFERROR(INDEX($K$9:$K$158,MATCH($F13,$G$9:$G$158,0),1),0)),0)), IFERROR(MIN($D13-SUM($O13:AY13), INDEX(Tbl_Resource_List[Hours Available per Day], MATCH($C13,Tbl_Resource_List[Resource Name],0),1)-SUMIF($C$8:$C12,$C13,AZ$8:AZ12)),0),0)</f>
        <v>0</v>
      </c>
      <c r="BA13" s="93">
        <f>IF((BA$7&gt;IFERROR(MAX(IFERROR(INDEX(Tbl_Project_List[Start Date],MATCH($A13,Tbl_Project_List[Project Name],0),1)-1,0),IFERROR(INDEX($K$9:$K$158,MATCH($E13,$G$9:$G$158,0),1),0),IFERROR(INDEX($K$9:$K$158,MATCH($F13,$G$9:$G$158,0),1),0)),0)), IFERROR(MIN($D13-SUM($O13:AZ13), INDEX(Tbl_Resource_List[Hours Available per Day], MATCH($C13,Tbl_Resource_List[Resource Name],0),1)-SUMIF($C$8:$C12,$C13,BA$8:BA12)),0),0)</f>
        <v>0</v>
      </c>
      <c r="BB13" s="93">
        <f>IF((BB$7&gt;IFERROR(MAX(IFERROR(INDEX(Tbl_Project_List[Start Date],MATCH($A13,Tbl_Project_List[Project Name],0),1)-1,0),IFERROR(INDEX($K$9:$K$158,MATCH($E13,$G$9:$G$158,0),1),0),IFERROR(INDEX($K$9:$K$158,MATCH($F13,$G$9:$G$158,0),1),0)),0)), IFERROR(MIN($D13-SUM($O13:BA13), INDEX(Tbl_Resource_List[Hours Available per Day], MATCH($C13,Tbl_Resource_List[Resource Name],0),1)-SUMIF($C$8:$C12,$C13,BB$8:BB12)),0),0)</f>
        <v>0</v>
      </c>
      <c r="BC13" s="93">
        <f>IF((BC$7&gt;IFERROR(MAX(IFERROR(INDEX(Tbl_Project_List[Start Date],MATCH($A13,Tbl_Project_List[Project Name],0),1)-1,0),IFERROR(INDEX($K$9:$K$158,MATCH($E13,$G$9:$G$158,0),1),0),IFERROR(INDEX($K$9:$K$158,MATCH($F13,$G$9:$G$158,0),1),0)),0)), IFERROR(MIN($D13-SUM($O13:BB13), INDEX(Tbl_Resource_List[Hours Available per Day], MATCH($C13,Tbl_Resource_List[Resource Name],0),1)-SUMIF($C$8:$C12,$C13,BC$8:BC12)),0),0)</f>
        <v>0</v>
      </c>
      <c r="BD13" s="93">
        <f>IF((BD$7&gt;IFERROR(MAX(IFERROR(INDEX(Tbl_Project_List[Start Date],MATCH($A13,Tbl_Project_List[Project Name],0),1)-1,0),IFERROR(INDEX($K$9:$K$158,MATCH($E13,$G$9:$G$158,0),1),0),IFERROR(INDEX($K$9:$K$158,MATCH($F13,$G$9:$G$158,0),1),0)),0)), IFERROR(MIN($D13-SUM($O13:BC13), INDEX(Tbl_Resource_List[Hours Available per Day], MATCH($C13,Tbl_Resource_List[Resource Name],0),1)-SUMIF($C$8:$C12,$C13,BD$8:BD12)),0),0)</f>
        <v>0</v>
      </c>
      <c r="BE13" s="93">
        <f>IF((BE$7&gt;IFERROR(MAX(IFERROR(INDEX(Tbl_Project_List[Start Date],MATCH($A13,Tbl_Project_List[Project Name],0),1)-1,0),IFERROR(INDEX($K$9:$K$158,MATCH($E13,$G$9:$G$158,0),1),0),IFERROR(INDEX($K$9:$K$158,MATCH($F13,$G$9:$G$158,0),1),0)),0)), IFERROR(MIN($D13-SUM($O13:BD13), INDEX(Tbl_Resource_List[Hours Available per Day], MATCH($C13,Tbl_Resource_List[Resource Name],0),1)-SUMIF($C$8:$C12,$C13,BE$8:BE12)),0),0)</f>
        <v>0</v>
      </c>
      <c r="BF13" s="93">
        <f>IF((BF$7&gt;IFERROR(MAX(IFERROR(INDEX(Tbl_Project_List[Start Date],MATCH($A13,Tbl_Project_List[Project Name],0),1)-1,0),IFERROR(INDEX($K$9:$K$158,MATCH($E13,$G$9:$G$158,0),1),0),IFERROR(INDEX($K$9:$K$158,MATCH($F13,$G$9:$G$158,0),1),0)),0)), IFERROR(MIN($D13-SUM($O13:BE13), INDEX(Tbl_Resource_List[Hours Available per Day], MATCH($C13,Tbl_Resource_List[Resource Name],0),1)-SUMIF($C$8:$C12,$C13,BF$8:BF12)),0),0)</f>
        <v>0</v>
      </c>
      <c r="BG13" s="93">
        <f>IF((BG$7&gt;IFERROR(MAX(IFERROR(INDEX(Tbl_Project_List[Start Date],MATCH($A13,Tbl_Project_List[Project Name],0),1)-1,0),IFERROR(INDEX($K$9:$K$158,MATCH($E13,$G$9:$G$158,0),1),0),IFERROR(INDEX($K$9:$K$158,MATCH($F13,$G$9:$G$158,0),1),0)),0)), IFERROR(MIN($D13-SUM($O13:BF13), INDEX(Tbl_Resource_List[Hours Available per Day], MATCH($C13,Tbl_Resource_List[Resource Name],0),1)-SUMIF($C$8:$C12,$C13,BG$8:BG12)),0),0)</f>
        <v>0</v>
      </c>
      <c r="BH13" s="93">
        <f>IF((BH$7&gt;IFERROR(MAX(IFERROR(INDEX(Tbl_Project_List[Start Date],MATCH($A13,Tbl_Project_List[Project Name],0),1)-1,0),IFERROR(INDEX($K$9:$K$158,MATCH($E13,$G$9:$G$158,0),1),0),IFERROR(INDEX($K$9:$K$158,MATCH($F13,$G$9:$G$158,0),1),0)),0)), IFERROR(MIN($D13-SUM($O13:BG13), INDEX(Tbl_Resource_List[Hours Available per Day], MATCH($C13,Tbl_Resource_List[Resource Name],0),1)-SUMIF($C$8:$C12,$C13,BH$8:BH12)),0),0)</f>
        <v>0</v>
      </c>
      <c r="BI13" s="93">
        <f>IF((BI$7&gt;IFERROR(MAX(IFERROR(INDEX(Tbl_Project_List[Start Date],MATCH($A13,Tbl_Project_List[Project Name],0),1)-1,0),IFERROR(INDEX($K$9:$K$158,MATCH($E13,$G$9:$G$158,0),1),0),IFERROR(INDEX($K$9:$K$158,MATCH($F13,$G$9:$G$158,0),1),0)),0)), IFERROR(MIN($D13-SUM($O13:BH13), INDEX(Tbl_Resource_List[Hours Available per Day], MATCH($C13,Tbl_Resource_List[Resource Name],0),1)-SUMIF($C$8:$C12,$C13,BI$8:BI12)),0),0)</f>
        <v>0</v>
      </c>
      <c r="BJ13" s="93">
        <f>IF((BJ$7&gt;IFERROR(MAX(IFERROR(INDEX(Tbl_Project_List[Start Date],MATCH($A13,Tbl_Project_List[Project Name],0),1)-1,0),IFERROR(INDEX($K$9:$K$158,MATCH($E13,$G$9:$G$158,0),1),0),IFERROR(INDEX($K$9:$K$158,MATCH($F13,$G$9:$G$158,0),1),0)),0)), IFERROR(MIN($D13-SUM($O13:BI13), INDEX(Tbl_Resource_List[Hours Available per Day], MATCH($C13,Tbl_Resource_List[Resource Name],0),1)-SUMIF($C$8:$C12,$C13,BJ$8:BJ12)),0),0)</f>
        <v>0</v>
      </c>
      <c r="BK13" s="93">
        <f>IF((BK$7&gt;IFERROR(MAX(IFERROR(INDEX(Tbl_Project_List[Start Date],MATCH($A13,Tbl_Project_List[Project Name],0),1)-1,0),IFERROR(INDEX($K$9:$K$158,MATCH($E13,$G$9:$G$158,0),1),0),IFERROR(INDEX($K$9:$K$158,MATCH($F13,$G$9:$G$158,0),1),0)),0)), IFERROR(MIN($D13-SUM($O13:BJ13), INDEX(Tbl_Resource_List[Hours Available per Day], MATCH($C13,Tbl_Resource_List[Resource Name],0),1)-SUMIF($C$8:$C12,$C13,BK$8:BK12)),0),0)</f>
        <v>0</v>
      </c>
      <c r="BL13" s="93">
        <f>IF((BL$7&gt;IFERROR(MAX(IFERROR(INDEX(Tbl_Project_List[Start Date],MATCH($A13,Tbl_Project_List[Project Name],0),1)-1,0),IFERROR(INDEX($K$9:$K$158,MATCH($E13,$G$9:$G$158,0),1),0),IFERROR(INDEX($K$9:$K$158,MATCH($F13,$G$9:$G$158,0),1),0)),0)), IFERROR(MIN($D13-SUM($O13:BK13), INDEX(Tbl_Resource_List[Hours Available per Day], MATCH($C13,Tbl_Resource_List[Resource Name],0),1)-SUMIF($C$8:$C12,$C13,BL$8:BL12)),0),0)</f>
        <v>0</v>
      </c>
      <c r="BM13" s="93">
        <f>IF((BM$7&gt;IFERROR(MAX(IFERROR(INDEX(Tbl_Project_List[Start Date],MATCH($A13,Tbl_Project_List[Project Name],0),1)-1,0),IFERROR(INDEX($K$9:$K$158,MATCH($E13,$G$9:$G$158,0),1),0),IFERROR(INDEX($K$9:$K$158,MATCH($F13,$G$9:$G$158,0),1),0)),0)), IFERROR(MIN($D13-SUM($O13:BL13), INDEX(Tbl_Resource_List[Hours Available per Day], MATCH($C13,Tbl_Resource_List[Resource Name],0),1)-SUMIF($C$8:$C12,$C13,BM$8:BM12)),0),0)</f>
        <v>0</v>
      </c>
      <c r="BN13" s="93">
        <f>IF((BN$7&gt;IFERROR(MAX(IFERROR(INDEX(Tbl_Project_List[Start Date],MATCH($A13,Tbl_Project_List[Project Name],0),1)-1,0),IFERROR(INDEX($K$9:$K$158,MATCH($E13,$G$9:$G$158,0),1),0),IFERROR(INDEX($K$9:$K$158,MATCH($F13,$G$9:$G$158,0),1),0)),0)), IFERROR(MIN($D13-SUM($O13:BM13), INDEX(Tbl_Resource_List[Hours Available per Day], MATCH($C13,Tbl_Resource_List[Resource Name],0),1)-SUMIF($C$8:$C12,$C13,BN$8:BN12)),0),0)</f>
        <v>0</v>
      </c>
      <c r="BO13" s="93">
        <f>IF((BO$7&gt;IFERROR(MAX(IFERROR(INDEX(Tbl_Project_List[Start Date],MATCH($A13,Tbl_Project_List[Project Name],0),1)-1,0),IFERROR(INDEX($K$9:$K$158,MATCH($E13,$G$9:$G$158,0),1),0),IFERROR(INDEX($K$9:$K$158,MATCH($F13,$G$9:$G$158,0),1),0)),0)), IFERROR(MIN($D13-SUM($O13:BN13), INDEX(Tbl_Resource_List[Hours Available per Day], MATCH($C13,Tbl_Resource_List[Resource Name],0),1)-SUMIF($C$8:$C12,$C13,BO$8:BO12)),0),0)</f>
        <v>0</v>
      </c>
      <c r="BP13" s="93">
        <f>IF((BP$7&gt;IFERROR(MAX(IFERROR(INDEX(Tbl_Project_List[Start Date],MATCH($A13,Tbl_Project_List[Project Name],0),1)-1,0),IFERROR(INDEX($K$9:$K$158,MATCH($E13,$G$9:$G$158,0),1),0),IFERROR(INDEX($K$9:$K$158,MATCH($F13,$G$9:$G$158,0),1),0)),0)), IFERROR(MIN($D13-SUM($O13:BO13), INDEX(Tbl_Resource_List[Hours Available per Day], MATCH($C13,Tbl_Resource_List[Resource Name],0),1)-SUMIF($C$8:$C12,$C13,BP$8:BP12)),0),0)</f>
        <v>0</v>
      </c>
      <c r="BQ13" s="93">
        <f>IF((BQ$7&gt;IFERROR(MAX(IFERROR(INDEX(Tbl_Project_List[Start Date],MATCH($A13,Tbl_Project_List[Project Name],0),1)-1,0),IFERROR(INDEX($K$9:$K$158,MATCH($E13,$G$9:$G$158,0),1),0),IFERROR(INDEX($K$9:$K$158,MATCH($F13,$G$9:$G$158,0),1),0)),0)), IFERROR(MIN($D13-SUM($O13:BP13), INDEX(Tbl_Resource_List[Hours Available per Day], MATCH($C13,Tbl_Resource_List[Resource Name],0),1)-SUMIF($C$8:$C12,$C13,BQ$8:BQ12)),0),0)</f>
        <v>0</v>
      </c>
      <c r="BR13" s="93">
        <f>IF((BR$7&gt;IFERROR(MAX(IFERROR(INDEX(Tbl_Project_List[Start Date],MATCH($A13,Tbl_Project_List[Project Name],0),1)-1,0),IFERROR(INDEX($K$9:$K$158,MATCH($E13,$G$9:$G$158,0),1),0),IFERROR(INDEX($K$9:$K$158,MATCH($F13,$G$9:$G$158,0),1),0)),0)), IFERROR(MIN($D13-SUM($O13:BQ13), INDEX(Tbl_Resource_List[Hours Available per Day], MATCH($C13,Tbl_Resource_List[Resource Name],0),1)-SUMIF($C$8:$C12,$C13,BR$8:BR12)),0),0)</f>
        <v>0</v>
      </c>
      <c r="BS13" s="93">
        <f>IF((BS$7&gt;IFERROR(MAX(IFERROR(INDEX(Tbl_Project_List[Start Date],MATCH($A13,Tbl_Project_List[Project Name],0),1)-1,0),IFERROR(INDEX($K$9:$K$158,MATCH($E13,$G$9:$G$158,0),1),0),IFERROR(INDEX($K$9:$K$158,MATCH($F13,$G$9:$G$158,0),1),0)),0)), IFERROR(MIN($D13-SUM($O13:BR13), INDEX(Tbl_Resource_List[Hours Available per Day], MATCH($C13,Tbl_Resource_List[Resource Name],0),1)-SUMIF($C$8:$C12,$C13,BS$8:BS12)),0),0)</f>
        <v>0</v>
      </c>
      <c r="BT13" s="93">
        <f>IF((BT$7&gt;IFERROR(MAX(IFERROR(INDEX(Tbl_Project_List[Start Date],MATCH($A13,Tbl_Project_List[Project Name],0),1)-1,0),IFERROR(INDEX($K$9:$K$158,MATCH($E13,$G$9:$G$158,0),1),0),IFERROR(INDEX($K$9:$K$158,MATCH($F13,$G$9:$G$158,0),1),0)),0)), IFERROR(MIN($D13-SUM($O13:BS13), INDEX(Tbl_Resource_List[Hours Available per Day], MATCH($C13,Tbl_Resource_List[Resource Name],0),1)-SUMIF($C$8:$C12,$C13,BT$8:BT12)),0),0)</f>
        <v>0</v>
      </c>
      <c r="BU13" s="93">
        <f>IF((BU$7&gt;IFERROR(MAX(IFERROR(INDEX(Tbl_Project_List[Start Date],MATCH($A13,Tbl_Project_List[Project Name],0),1)-1,0),IFERROR(INDEX($K$9:$K$158,MATCH($E13,$G$9:$G$158,0),1),0),IFERROR(INDEX($K$9:$K$158,MATCH($F13,$G$9:$G$158,0),1),0)),0)), IFERROR(MIN($D13-SUM($O13:BT13), INDEX(Tbl_Resource_List[Hours Available per Day], MATCH($C13,Tbl_Resource_List[Resource Name],0),1)-SUMIF($C$8:$C12,$C13,BU$8:BU12)),0),0)</f>
        <v>0</v>
      </c>
      <c r="BV13" s="93">
        <f>IF((BV$7&gt;IFERROR(MAX(IFERROR(INDEX(Tbl_Project_List[Start Date],MATCH($A13,Tbl_Project_List[Project Name],0),1)-1,0),IFERROR(INDEX($K$9:$K$158,MATCH($E13,$G$9:$G$158,0),1),0),IFERROR(INDEX($K$9:$K$158,MATCH($F13,$G$9:$G$158,0),1),0)),0)), IFERROR(MIN($D13-SUM($O13:BU13), INDEX(Tbl_Resource_List[Hours Available per Day], MATCH($C13,Tbl_Resource_List[Resource Name],0),1)-SUMIF($C$8:$C12,$C13,BV$8:BV12)),0),0)</f>
        <v>0</v>
      </c>
      <c r="BW13" s="94">
        <f>IF((BW$7&gt;IFERROR(MAX(IFERROR(INDEX(Tbl_Project_List[Start Date],MATCH($A13,Tbl_Project_List[Project Name],0),1)-1,0),IFERROR(INDEX($K$9:$K$158,MATCH($E13,$G$9:$G$158,0),1),0),IFERROR(INDEX($K$9:$K$158,MATCH($F13,$G$9:$G$158,0),1),0)),0)), IFERROR(MIN($D13-SUM($O13:BV13), INDEX(Tbl_Resource_List[Hours Available per Day], MATCH($C13,Tbl_Resource_List[Resource Name],0),1)-SUMIF($C$8:$C12,$C13,BW$8:BW12)),0),0)</f>
        <v>0</v>
      </c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</row>
    <row r="14" spans="1:116" x14ac:dyDescent="0.25">
      <c r="A14" s="89" t="str">
        <f>IFERROR(IF(ROW(A13)-ROW($A$8)&gt;=COUNTA(Tbl_Task_List[Task Name]),"",INDEX(Tbl_Project_List[],MATCH(SMALL(Tbl_Project_List[[#Data],[Priority]],ROUND(SUMPRODUCT(1/COUNTIF($A$9:A13,$A$9:A13)),0)+((COUNTIF(Tbl_Task_List[[#Data],[Project Name]],A13)=COUNTIF($A$9:$A13,A13))*1)),Tbl_Project_List[[#Data],[Priority]],0),1)),"")</f>
        <v>Tekun</v>
      </c>
      <c r="B14" s="89" t="str">
        <f t="array" ref="B14">IFERROR(INDEX((Tbl_Task_List[[#Data],[Task Name]]), SMALL(IF(A14=(Tbl_Task_List[[#Data],[Project Name]]),ROW(Tbl_Task_List[[#Data],[Project Name]]),""),COUNTIF($A$9:$A14,A14))-ROW(Tbl_Task_List[[#Headers],[Task Name]]),1),"")</f>
        <v>Screen Design - Purchase of Asset</v>
      </c>
      <c r="C14" s="90" t="str">
        <f t="array" ref="C14">IFERROR(INDEX((Tbl_Task_List[[#Data],[Resource Name]]), SMALL(IF(A14=(Tbl_Task_List[[#Data],[Project Name]]),ROW(Tbl_Task_List[[#Data],[Project Name]]),""),COUNTIF($A$9:$A14,A14))-ROW(Tbl_Task_List[[#Headers],[Resource Name]]),1),"")</f>
        <v>Sayeem</v>
      </c>
      <c r="D14" s="91">
        <f t="array" ref="D14">IFERROR(INDEX((Tbl_Task_List[[#Data],[Planned Duration (Hours)]]), SMALL(IF(A14=(Tbl_Task_List[[#Data],[Project Name]]),ROW(Tbl_Task_List[[#Data],[Project Name]]),""),COUNTIF($A$9:$A14,A14))-ROW(Tbl_Task_List[[#Headers],[Planned Duration (Hours)]]),1),"")</f>
        <v>2</v>
      </c>
      <c r="E14" s="70">
        <f t="array" ref="E14">IFERROR(INDEX((Tbl_Task_List[[#Data],[Predecessor 1]]), SMALL(IF(A14=(Tbl_Task_List[[#Data],[Project Name]]),ROW(Tbl_Task_List[[#Data],[Project Name]]),""),COUNTIF($A$9:$A14,A14))-ROW(Tbl_Task_List[[#Headers],[Predecessor 1]]),1),"")</f>
        <v>0</v>
      </c>
      <c r="F14" s="70">
        <f t="array" ref="F14">IFERROR(INDEX((Tbl_Task_List[[#Data],[Predecessor 2]]), SMALL(IF(A14=(Tbl_Task_List[[#Data],[Project Name]]),ROW(Tbl_Task_List[[#Data],[Project Name]]),""),COUNTIF($A$9:$A14,A14))-ROW(Tbl_Task_List[[#Headers],[Predecessor 2]]),1),"")</f>
        <v>0</v>
      </c>
      <c r="G14" s="70" t="str">
        <f t="shared" si="3"/>
        <v>Tekun Screen Design - Purchase of Asset</v>
      </c>
      <c r="H14" s="75">
        <f>IFERROR(MAX(INDEX(Tbl_Project_List[Start Date],MATCH($A14,Tbl_Project_List[Project Name],0),1), StartDate, IFERROR(WORKDAY(INDEX($K$9:$K$158,MATCH($E14,$G$9:$G$158,0),1),1,Holidays),0),IFERROR(WORKDAY( INDEX($K$9:$K$158,MATCH($F14,$G$9:$G$158,0),1),1,Holidays),0)),"")</f>
        <v>42331</v>
      </c>
      <c r="I14" s="92">
        <f t="shared" si="4"/>
        <v>1</v>
      </c>
      <c r="J14" s="75">
        <f t="array" ref="J14">IF(ISNUMBER(D14),IFERROR(INDEX($A$7:$BW$7,1,SMALL(IF(P14:BW14&gt;0,COLUMN(P14:BW14),""),1)),WORKDAY($BW$7,2,Holidays)),"")</f>
        <v>42332</v>
      </c>
      <c r="K14" s="75">
        <f t="array" ref="K14">IF(ISNUMBER(D14),IF(SUM(P14:BW14)=D14,IFERROR(INDEX($A$7:$BW$7,1,LARGE(IF(P14:BW14&gt;0,COLUMN(P14:BW14),""),1)),""),WORKDAY($BW$7,1,Holidays)),"")</f>
        <v>42332</v>
      </c>
      <c r="L14" s="92">
        <f ca="1">IFERROR(COUNTIF(INDIRECT(ADDRESS(ROW($L14),MATCH($J14,$A$7:$BW$7,0),1,1,)):INDIRECT(ADDRESS(ROW($L14),MATCH(MIN($K14,$BW$7),$A$7:$BW$7,0),1,1,)),0),"")</f>
        <v>0</v>
      </c>
      <c r="M14" s="92">
        <f t="shared" si="5"/>
        <v>2</v>
      </c>
      <c r="N14" s="93">
        <f t="shared" si="6"/>
        <v>1</v>
      </c>
      <c r="O14" s="86"/>
      <c r="P14" s="93">
        <f>IF((P$7&gt;IFERROR(MAX(IFERROR(INDEX(Tbl_Project_List[Start Date],MATCH($A14,Tbl_Project_List[Project Name],0),1)-1,0),IFERROR(INDEX($K$9:$K$158,MATCH($E14,$G$9:$G$158,0),1),0),IFERROR(INDEX($K$9:$K$158,MATCH($F14,$G$9:$G$158,0),1),0)),0)), IFERROR(MIN($D14-SUM($O14:O14), INDEX(Tbl_Resource_List[Hours Available per Day], MATCH($C14,Tbl_Resource_List[Resource Name],0),1)-SUMIF($C$8:$C13,$C14,P$8:P13)),0),0)</f>
        <v>0</v>
      </c>
      <c r="Q14" s="93">
        <f>IF((Q$7&gt;IFERROR(MAX(IFERROR(INDEX(Tbl_Project_List[Start Date],MATCH($A14,Tbl_Project_List[Project Name],0),1)-1,0),IFERROR(INDEX($K$9:$K$158,MATCH($E14,$G$9:$G$158,0),1),0),IFERROR(INDEX($K$9:$K$158,MATCH($F14,$G$9:$G$158,0),1),0)),0)), IFERROR(MIN($D14-SUM($O14:P14), INDEX(Tbl_Resource_List[Hours Available per Day], MATCH($C14,Tbl_Resource_List[Resource Name],0),1)-SUMIF($C$8:$C13,$C14,Q$8:Q13)),0),0)</f>
        <v>2</v>
      </c>
      <c r="R14" s="93">
        <f>IF((R$7&gt;IFERROR(MAX(IFERROR(INDEX(Tbl_Project_List[Start Date],MATCH($A14,Tbl_Project_List[Project Name],0),1)-1,0),IFERROR(INDEX($K$9:$K$158,MATCH($E14,$G$9:$G$158,0),1),0),IFERROR(INDEX($K$9:$K$158,MATCH($F14,$G$9:$G$158,0),1),0)),0)), IFERROR(MIN($D14-SUM($O14:Q14), INDEX(Tbl_Resource_List[Hours Available per Day], MATCH($C14,Tbl_Resource_List[Resource Name],0),1)-SUMIF($C$8:$C13,$C14,R$8:R13)),0),0)</f>
        <v>0</v>
      </c>
      <c r="S14" s="93">
        <f>IF((S$7&gt;IFERROR(MAX(IFERROR(INDEX(Tbl_Project_List[Start Date],MATCH($A14,Tbl_Project_List[Project Name],0),1)-1,0),IFERROR(INDEX($K$9:$K$158,MATCH($E14,$G$9:$G$158,0),1),0),IFERROR(INDEX($K$9:$K$158,MATCH($F14,$G$9:$G$158,0),1),0)),0)), IFERROR(MIN($D14-SUM($O14:R14), INDEX(Tbl_Resource_List[Hours Available per Day], MATCH($C14,Tbl_Resource_List[Resource Name],0),1)-SUMIF($C$8:$C13,$C14,S$8:S13)),0),0)</f>
        <v>0</v>
      </c>
      <c r="T14" s="93">
        <f>IF((T$7&gt;IFERROR(MAX(IFERROR(INDEX(Tbl_Project_List[Start Date],MATCH($A14,Tbl_Project_List[Project Name],0),1)-1,0),IFERROR(INDEX($K$9:$K$158,MATCH($E14,$G$9:$G$158,0),1),0),IFERROR(INDEX($K$9:$K$158,MATCH($F14,$G$9:$G$158,0),1),0)),0)), IFERROR(MIN($D14-SUM($O14:S14), INDEX(Tbl_Resource_List[Hours Available per Day], MATCH($C14,Tbl_Resource_List[Resource Name],0),1)-SUMIF($C$8:$C13,$C14,T$8:T13)),0),0)</f>
        <v>0</v>
      </c>
      <c r="U14" s="93">
        <f>IF((U$7&gt;IFERROR(MAX(IFERROR(INDEX(Tbl_Project_List[Start Date],MATCH($A14,Tbl_Project_List[Project Name],0),1)-1,0),IFERROR(INDEX($K$9:$K$158,MATCH($E14,$G$9:$G$158,0),1),0),IFERROR(INDEX($K$9:$K$158,MATCH($F14,$G$9:$G$158,0),1),0)),0)), IFERROR(MIN($D14-SUM($O14:T14), INDEX(Tbl_Resource_List[Hours Available per Day], MATCH($C14,Tbl_Resource_List[Resource Name],0),1)-SUMIF($C$8:$C13,$C14,U$8:U13)),0),0)</f>
        <v>0</v>
      </c>
      <c r="V14" s="93">
        <f>IF((V$7&gt;IFERROR(MAX(IFERROR(INDEX(Tbl_Project_List[Start Date],MATCH($A14,Tbl_Project_List[Project Name],0),1)-1,0),IFERROR(INDEX($K$9:$K$158,MATCH($E14,$G$9:$G$158,0),1),0),IFERROR(INDEX($K$9:$K$158,MATCH($F14,$G$9:$G$158,0),1),0)),0)), IFERROR(MIN($D14-SUM($O14:U14), INDEX(Tbl_Resource_List[Hours Available per Day], MATCH($C14,Tbl_Resource_List[Resource Name],0),1)-SUMIF($C$8:$C13,$C14,V$8:V13)),0),0)</f>
        <v>0</v>
      </c>
      <c r="W14" s="93">
        <f>IF((W$7&gt;IFERROR(MAX(IFERROR(INDEX(Tbl_Project_List[Start Date],MATCH($A14,Tbl_Project_List[Project Name],0),1)-1,0),IFERROR(INDEX($K$9:$K$158,MATCH($E14,$G$9:$G$158,0),1),0),IFERROR(INDEX($K$9:$K$158,MATCH($F14,$G$9:$G$158,0),1),0)),0)), IFERROR(MIN($D14-SUM($O14:V14), INDEX(Tbl_Resource_List[Hours Available per Day], MATCH($C14,Tbl_Resource_List[Resource Name],0),1)-SUMIF($C$8:$C13,$C14,W$8:W13)),0),0)</f>
        <v>0</v>
      </c>
      <c r="X14" s="93">
        <f>IF((X$7&gt;IFERROR(MAX(IFERROR(INDEX(Tbl_Project_List[Start Date],MATCH($A14,Tbl_Project_List[Project Name],0),1)-1,0),IFERROR(INDEX($K$9:$K$158,MATCH($E14,$G$9:$G$158,0),1),0),IFERROR(INDEX($K$9:$K$158,MATCH($F14,$G$9:$G$158,0),1),0)),0)), IFERROR(MIN($D14-SUM($O14:W14), INDEX(Tbl_Resource_List[Hours Available per Day], MATCH($C14,Tbl_Resource_List[Resource Name],0),1)-SUMIF($C$8:$C13,$C14,X$8:X13)),0),0)</f>
        <v>0</v>
      </c>
      <c r="Y14" s="93">
        <f>IF((Y$7&gt;IFERROR(MAX(IFERROR(INDEX(Tbl_Project_List[Start Date],MATCH($A14,Tbl_Project_List[Project Name],0),1)-1,0),IFERROR(INDEX($K$9:$K$158,MATCH($E14,$G$9:$G$158,0),1),0),IFERROR(INDEX($K$9:$K$158,MATCH($F14,$G$9:$G$158,0),1),0)),0)), IFERROR(MIN($D14-SUM($O14:X14), INDEX(Tbl_Resource_List[Hours Available per Day], MATCH($C14,Tbl_Resource_List[Resource Name],0),1)-SUMIF($C$8:$C13,$C14,Y$8:Y13)),0),0)</f>
        <v>0</v>
      </c>
      <c r="Z14" s="93">
        <f>IF((Z$7&gt;IFERROR(MAX(IFERROR(INDEX(Tbl_Project_List[Start Date],MATCH($A14,Tbl_Project_List[Project Name],0),1)-1,0),IFERROR(INDEX($K$9:$K$158,MATCH($E14,$G$9:$G$158,0),1),0),IFERROR(INDEX($K$9:$K$158,MATCH($F14,$G$9:$G$158,0),1),0)),0)), IFERROR(MIN($D14-SUM($O14:Y14), INDEX(Tbl_Resource_List[Hours Available per Day], MATCH($C14,Tbl_Resource_List[Resource Name],0),1)-SUMIF($C$8:$C13,$C14,Z$8:Z13)),0),0)</f>
        <v>0</v>
      </c>
      <c r="AA14" s="93">
        <f>IF((AA$7&gt;IFERROR(MAX(IFERROR(INDEX(Tbl_Project_List[Start Date],MATCH($A14,Tbl_Project_List[Project Name],0),1)-1,0),IFERROR(INDEX($K$9:$K$158,MATCH($E14,$G$9:$G$158,0),1),0),IFERROR(INDEX($K$9:$K$158,MATCH($F14,$G$9:$G$158,0),1),0)),0)), IFERROR(MIN($D14-SUM($O14:Z14), INDEX(Tbl_Resource_List[Hours Available per Day], MATCH($C14,Tbl_Resource_List[Resource Name],0),1)-SUMIF($C$8:$C13,$C14,AA$8:AA13)),0),0)</f>
        <v>0</v>
      </c>
      <c r="AB14" s="93">
        <f>IF((AB$7&gt;IFERROR(MAX(IFERROR(INDEX(Tbl_Project_List[Start Date],MATCH($A14,Tbl_Project_List[Project Name],0),1)-1,0),IFERROR(INDEX($K$9:$K$158,MATCH($E14,$G$9:$G$158,0),1),0),IFERROR(INDEX($K$9:$K$158,MATCH($F14,$G$9:$G$158,0),1),0)),0)), IFERROR(MIN($D14-SUM($O14:AA14), INDEX(Tbl_Resource_List[Hours Available per Day], MATCH($C14,Tbl_Resource_List[Resource Name],0),1)-SUMIF($C$8:$C13,$C14,AB$8:AB13)),0),0)</f>
        <v>0</v>
      </c>
      <c r="AC14" s="93">
        <f>IF((AC$7&gt;IFERROR(MAX(IFERROR(INDEX(Tbl_Project_List[Start Date],MATCH($A14,Tbl_Project_List[Project Name],0),1)-1,0),IFERROR(INDEX($K$9:$K$158,MATCH($E14,$G$9:$G$158,0),1),0),IFERROR(INDEX($K$9:$K$158,MATCH($F14,$G$9:$G$158,0),1),0)),0)), IFERROR(MIN($D14-SUM($O14:AB14), INDEX(Tbl_Resource_List[Hours Available per Day], MATCH($C14,Tbl_Resource_List[Resource Name],0),1)-SUMIF($C$8:$C13,$C14,AC$8:AC13)),0),0)</f>
        <v>0</v>
      </c>
      <c r="AD14" s="93">
        <f>IF((AD$7&gt;IFERROR(MAX(IFERROR(INDEX(Tbl_Project_List[Start Date],MATCH($A14,Tbl_Project_List[Project Name],0),1)-1,0),IFERROR(INDEX($K$9:$K$158,MATCH($E14,$G$9:$G$158,0),1),0),IFERROR(INDEX($K$9:$K$158,MATCH($F14,$G$9:$G$158,0),1),0)),0)), IFERROR(MIN($D14-SUM($O14:AC14), INDEX(Tbl_Resource_List[Hours Available per Day], MATCH($C14,Tbl_Resource_List[Resource Name],0),1)-SUMIF($C$8:$C13,$C14,AD$8:AD13)),0),0)</f>
        <v>0</v>
      </c>
      <c r="AE14" s="93">
        <f>IF((AE$7&gt;IFERROR(MAX(IFERROR(INDEX(Tbl_Project_List[Start Date],MATCH($A14,Tbl_Project_List[Project Name],0),1)-1,0),IFERROR(INDEX($K$9:$K$158,MATCH($E14,$G$9:$G$158,0),1),0),IFERROR(INDEX($K$9:$K$158,MATCH($F14,$G$9:$G$158,0),1),0)),0)), IFERROR(MIN($D14-SUM($O14:AD14), INDEX(Tbl_Resource_List[Hours Available per Day], MATCH($C14,Tbl_Resource_List[Resource Name],0),1)-SUMIF($C$8:$C13,$C14,AE$8:AE13)),0),0)</f>
        <v>0</v>
      </c>
      <c r="AF14" s="93">
        <f>IF((AF$7&gt;IFERROR(MAX(IFERROR(INDEX(Tbl_Project_List[Start Date],MATCH($A14,Tbl_Project_List[Project Name],0),1)-1,0),IFERROR(INDEX($K$9:$K$158,MATCH($E14,$G$9:$G$158,0),1),0),IFERROR(INDEX($K$9:$K$158,MATCH($F14,$G$9:$G$158,0),1),0)),0)), IFERROR(MIN($D14-SUM($O14:AE14), INDEX(Tbl_Resource_List[Hours Available per Day], MATCH($C14,Tbl_Resource_List[Resource Name],0),1)-SUMIF($C$8:$C13,$C14,AF$8:AF13)),0),0)</f>
        <v>0</v>
      </c>
      <c r="AG14" s="93">
        <f>IF((AG$7&gt;IFERROR(MAX(IFERROR(INDEX(Tbl_Project_List[Start Date],MATCH($A14,Tbl_Project_List[Project Name],0),1)-1,0),IFERROR(INDEX($K$9:$K$158,MATCH($E14,$G$9:$G$158,0),1),0),IFERROR(INDEX($K$9:$K$158,MATCH($F14,$G$9:$G$158,0),1),0)),0)), IFERROR(MIN($D14-SUM($O14:AF14), INDEX(Tbl_Resource_List[Hours Available per Day], MATCH($C14,Tbl_Resource_List[Resource Name],0),1)-SUMIF($C$8:$C13,$C14,AG$8:AG13)),0),0)</f>
        <v>0</v>
      </c>
      <c r="AH14" s="93">
        <f>IF((AH$7&gt;IFERROR(MAX(IFERROR(INDEX(Tbl_Project_List[Start Date],MATCH($A14,Tbl_Project_List[Project Name],0),1)-1,0),IFERROR(INDEX($K$9:$K$158,MATCH($E14,$G$9:$G$158,0),1),0),IFERROR(INDEX($K$9:$K$158,MATCH($F14,$G$9:$G$158,0),1),0)),0)), IFERROR(MIN($D14-SUM($O14:AG14), INDEX(Tbl_Resource_List[Hours Available per Day], MATCH($C14,Tbl_Resource_List[Resource Name],0),1)-SUMIF($C$8:$C13,$C14,AH$8:AH13)),0),0)</f>
        <v>0</v>
      </c>
      <c r="AI14" s="93">
        <f>IF((AI$7&gt;IFERROR(MAX(IFERROR(INDEX(Tbl_Project_List[Start Date],MATCH($A14,Tbl_Project_List[Project Name],0),1)-1,0),IFERROR(INDEX($K$9:$K$158,MATCH($E14,$G$9:$G$158,0),1),0),IFERROR(INDEX($K$9:$K$158,MATCH($F14,$G$9:$G$158,0),1),0)),0)), IFERROR(MIN($D14-SUM($O14:AH14), INDEX(Tbl_Resource_List[Hours Available per Day], MATCH($C14,Tbl_Resource_List[Resource Name],0),1)-SUMIF($C$8:$C13,$C14,AI$8:AI13)),0),0)</f>
        <v>0</v>
      </c>
      <c r="AJ14" s="93">
        <f>IF((AJ$7&gt;IFERROR(MAX(IFERROR(INDEX(Tbl_Project_List[Start Date],MATCH($A14,Tbl_Project_List[Project Name],0),1)-1,0),IFERROR(INDEX($K$9:$K$158,MATCH($E14,$G$9:$G$158,0),1),0),IFERROR(INDEX($K$9:$K$158,MATCH($F14,$G$9:$G$158,0),1),0)),0)), IFERROR(MIN($D14-SUM($O14:AI14), INDEX(Tbl_Resource_List[Hours Available per Day], MATCH($C14,Tbl_Resource_List[Resource Name],0),1)-SUMIF($C$8:$C13,$C14,AJ$8:AJ13)),0),0)</f>
        <v>0</v>
      </c>
      <c r="AK14" s="93">
        <f>IF((AK$7&gt;IFERROR(MAX(IFERROR(INDEX(Tbl_Project_List[Start Date],MATCH($A14,Tbl_Project_List[Project Name],0),1)-1,0),IFERROR(INDEX($K$9:$K$158,MATCH($E14,$G$9:$G$158,0),1),0),IFERROR(INDEX($K$9:$K$158,MATCH($F14,$G$9:$G$158,0),1),0)),0)), IFERROR(MIN($D14-SUM($O14:AJ14), INDEX(Tbl_Resource_List[Hours Available per Day], MATCH($C14,Tbl_Resource_List[Resource Name],0),1)-SUMIF($C$8:$C13,$C14,AK$8:AK13)),0),0)</f>
        <v>0</v>
      </c>
      <c r="AL14" s="93">
        <f>IF((AL$7&gt;IFERROR(MAX(IFERROR(INDEX(Tbl_Project_List[Start Date],MATCH($A14,Tbl_Project_List[Project Name],0),1)-1,0),IFERROR(INDEX($K$9:$K$158,MATCH($E14,$G$9:$G$158,0),1),0),IFERROR(INDEX($K$9:$K$158,MATCH($F14,$G$9:$G$158,0),1),0)),0)), IFERROR(MIN($D14-SUM($O14:AK14), INDEX(Tbl_Resource_List[Hours Available per Day], MATCH($C14,Tbl_Resource_List[Resource Name],0),1)-SUMIF($C$8:$C13,$C14,AL$8:AL13)),0),0)</f>
        <v>0</v>
      </c>
      <c r="AM14" s="93">
        <f>IF((AM$7&gt;IFERROR(MAX(IFERROR(INDEX(Tbl_Project_List[Start Date],MATCH($A14,Tbl_Project_List[Project Name],0),1)-1,0),IFERROR(INDEX($K$9:$K$158,MATCH($E14,$G$9:$G$158,0),1),0),IFERROR(INDEX($K$9:$K$158,MATCH($F14,$G$9:$G$158,0),1),0)),0)), IFERROR(MIN($D14-SUM($O14:AL14), INDEX(Tbl_Resource_List[Hours Available per Day], MATCH($C14,Tbl_Resource_List[Resource Name],0),1)-SUMIF($C$8:$C13,$C14,AM$8:AM13)),0),0)</f>
        <v>0</v>
      </c>
      <c r="AN14" s="93">
        <f>IF((AN$7&gt;IFERROR(MAX(IFERROR(INDEX(Tbl_Project_List[Start Date],MATCH($A14,Tbl_Project_List[Project Name],0),1)-1,0),IFERROR(INDEX($K$9:$K$158,MATCH($E14,$G$9:$G$158,0),1),0),IFERROR(INDEX($K$9:$K$158,MATCH($F14,$G$9:$G$158,0),1),0)),0)), IFERROR(MIN($D14-SUM($O14:AM14), INDEX(Tbl_Resource_List[Hours Available per Day], MATCH($C14,Tbl_Resource_List[Resource Name],0),1)-SUMIF($C$8:$C13,$C14,AN$8:AN13)),0),0)</f>
        <v>0</v>
      </c>
      <c r="AO14" s="93">
        <f>IF((AO$7&gt;IFERROR(MAX(IFERROR(INDEX(Tbl_Project_List[Start Date],MATCH($A14,Tbl_Project_List[Project Name],0),1)-1,0),IFERROR(INDEX($K$9:$K$158,MATCH($E14,$G$9:$G$158,0),1),0),IFERROR(INDEX($K$9:$K$158,MATCH($F14,$G$9:$G$158,0),1),0)),0)), IFERROR(MIN($D14-SUM($O14:AN14), INDEX(Tbl_Resource_List[Hours Available per Day], MATCH($C14,Tbl_Resource_List[Resource Name],0),1)-SUMIF($C$8:$C13,$C14,AO$8:AO13)),0),0)</f>
        <v>0</v>
      </c>
      <c r="AP14" s="93">
        <f>IF((AP$7&gt;IFERROR(MAX(IFERROR(INDEX(Tbl_Project_List[Start Date],MATCH($A14,Tbl_Project_List[Project Name],0),1)-1,0),IFERROR(INDEX($K$9:$K$158,MATCH($E14,$G$9:$G$158,0),1),0),IFERROR(INDEX($K$9:$K$158,MATCH($F14,$G$9:$G$158,0),1),0)),0)), IFERROR(MIN($D14-SUM($O14:AO14), INDEX(Tbl_Resource_List[Hours Available per Day], MATCH($C14,Tbl_Resource_List[Resource Name],0),1)-SUMIF($C$8:$C13,$C14,AP$8:AP13)),0),0)</f>
        <v>0</v>
      </c>
      <c r="AQ14" s="93">
        <f>IF((AQ$7&gt;IFERROR(MAX(IFERROR(INDEX(Tbl_Project_List[Start Date],MATCH($A14,Tbl_Project_List[Project Name],0),1)-1,0),IFERROR(INDEX($K$9:$K$158,MATCH($E14,$G$9:$G$158,0),1),0),IFERROR(INDEX($K$9:$K$158,MATCH($F14,$G$9:$G$158,0),1),0)),0)), IFERROR(MIN($D14-SUM($O14:AP14), INDEX(Tbl_Resource_List[Hours Available per Day], MATCH($C14,Tbl_Resource_List[Resource Name],0),1)-SUMIF($C$8:$C13,$C14,AQ$8:AQ13)),0),0)</f>
        <v>0</v>
      </c>
      <c r="AR14" s="93">
        <f>IF((AR$7&gt;IFERROR(MAX(IFERROR(INDEX(Tbl_Project_List[Start Date],MATCH($A14,Tbl_Project_List[Project Name],0),1)-1,0),IFERROR(INDEX($K$9:$K$158,MATCH($E14,$G$9:$G$158,0),1),0),IFERROR(INDEX($K$9:$K$158,MATCH($F14,$G$9:$G$158,0),1),0)),0)), IFERROR(MIN($D14-SUM($O14:AQ14), INDEX(Tbl_Resource_List[Hours Available per Day], MATCH($C14,Tbl_Resource_List[Resource Name],0),1)-SUMIF($C$8:$C13,$C14,AR$8:AR13)),0),0)</f>
        <v>0</v>
      </c>
      <c r="AS14" s="93">
        <f>IF((AS$7&gt;IFERROR(MAX(IFERROR(INDEX(Tbl_Project_List[Start Date],MATCH($A14,Tbl_Project_List[Project Name],0),1)-1,0),IFERROR(INDEX($K$9:$K$158,MATCH($E14,$G$9:$G$158,0),1),0),IFERROR(INDEX($K$9:$K$158,MATCH($F14,$G$9:$G$158,0),1),0)),0)), IFERROR(MIN($D14-SUM($O14:AR14), INDEX(Tbl_Resource_List[Hours Available per Day], MATCH($C14,Tbl_Resource_List[Resource Name],0),1)-SUMIF($C$8:$C13,$C14,AS$8:AS13)),0),0)</f>
        <v>0</v>
      </c>
      <c r="AT14" s="93">
        <f>IF((AT$7&gt;IFERROR(MAX(IFERROR(INDEX(Tbl_Project_List[Start Date],MATCH($A14,Tbl_Project_List[Project Name],0),1)-1,0),IFERROR(INDEX($K$9:$K$158,MATCH($E14,$G$9:$G$158,0),1),0),IFERROR(INDEX($K$9:$K$158,MATCH($F14,$G$9:$G$158,0),1),0)),0)), IFERROR(MIN($D14-SUM($O14:AS14), INDEX(Tbl_Resource_List[Hours Available per Day], MATCH($C14,Tbl_Resource_List[Resource Name],0),1)-SUMIF($C$8:$C13,$C14,AT$8:AT13)),0),0)</f>
        <v>0</v>
      </c>
      <c r="AU14" s="93">
        <f>IF((AU$7&gt;IFERROR(MAX(IFERROR(INDEX(Tbl_Project_List[Start Date],MATCH($A14,Tbl_Project_List[Project Name],0),1)-1,0),IFERROR(INDEX($K$9:$K$158,MATCH($E14,$G$9:$G$158,0),1),0),IFERROR(INDEX($K$9:$K$158,MATCH($F14,$G$9:$G$158,0),1),0)),0)), IFERROR(MIN($D14-SUM($O14:AT14), INDEX(Tbl_Resource_List[Hours Available per Day], MATCH($C14,Tbl_Resource_List[Resource Name],0),1)-SUMIF($C$8:$C13,$C14,AU$8:AU13)),0),0)</f>
        <v>0</v>
      </c>
      <c r="AV14" s="93">
        <f>IF((AV$7&gt;IFERROR(MAX(IFERROR(INDEX(Tbl_Project_List[Start Date],MATCH($A14,Tbl_Project_List[Project Name],0),1)-1,0),IFERROR(INDEX($K$9:$K$158,MATCH($E14,$G$9:$G$158,0),1),0),IFERROR(INDEX($K$9:$K$158,MATCH($F14,$G$9:$G$158,0),1),0)),0)), IFERROR(MIN($D14-SUM($O14:AU14), INDEX(Tbl_Resource_List[Hours Available per Day], MATCH($C14,Tbl_Resource_List[Resource Name],0),1)-SUMIF($C$8:$C13,$C14,AV$8:AV13)),0),0)</f>
        <v>0</v>
      </c>
      <c r="AW14" s="93">
        <f>IF((AW$7&gt;IFERROR(MAX(IFERROR(INDEX(Tbl_Project_List[Start Date],MATCH($A14,Tbl_Project_List[Project Name],0),1)-1,0),IFERROR(INDEX($K$9:$K$158,MATCH($E14,$G$9:$G$158,0),1),0),IFERROR(INDEX($K$9:$K$158,MATCH($F14,$G$9:$G$158,0),1),0)),0)), IFERROR(MIN($D14-SUM($O14:AV14), INDEX(Tbl_Resource_List[Hours Available per Day], MATCH($C14,Tbl_Resource_List[Resource Name],0),1)-SUMIF($C$8:$C13,$C14,AW$8:AW13)),0),0)</f>
        <v>0</v>
      </c>
      <c r="AX14" s="93">
        <f>IF((AX$7&gt;IFERROR(MAX(IFERROR(INDEX(Tbl_Project_List[Start Date],MATCH($A14,Tbl_Project_List[Project Name],0),1)-1,0),IFERROR(INDEX($K$9:$K$158,MATCH($E14,$G$9:$G$158,0),1),0),IFERROR(INDEX($K$9:$K$158,MATCH($F14,$G$9:$G$158,0),1),0)),0)), IFERROR(MIN($D14-SUM($O14:AW14), INDEX(Tbl_Resource_List[Hours Available per Day], MATCH($C14,Tbl_Resource_List[Resource Name],0),1)-SUMIF($C$8:$C13,$C14,AX$8:AX13)),0),0)</f>
        <v>0</v>
      </c>
      <c r="AY14" s="93">
        <f>IF((AY$7&gt;IFERROR(MAX(IFERROR(INDEX(Tbl_Project_List[Start Date],MATCH($A14,Tbl_Project_List[Project Name],0),1)-1,0),IFERROR(INDEX($K$9:$K$158,MATCH($E14,$G$9:$G$158,0),1),0),IFERROR(INDEX($K$9:$K$158,MATCH($F14,$G$9:$G$158,0),1),0)),0)), IFERROR(MIN($D14-SUM($O14:AX14), INDEX(Tbl_Resource_List[Hours Available per Day], MATCH($C14,Tbl_Resource_List[Resource Name],0),1)-SUMIF($C$8:$C13,$C14,AY$8:AY13)),0),0)</f>
        <v>0</v>
      </c>
      <c r="AZ14" s="93">
        <f>IF((AZ$7&gt;IFERROR(MAX(IFERROR(INDEX(Tbl_Project_List[Start Date],MATCH($A14,Tbl_Project_List[Project Name],0),1)-1,0),IFERROR(INDEX($K$9:$K$158,MATCH($E14,$G$9:$G$158,0),1),0),IFERROR(INDEX($K$9:$K$158,MATCH($F14,$G$9:$G$158,0),1),0)),0)), IFERROR(MIN($D14-SUM($O14:AY14), INDEX(Tbl_Resource_List[Hours Available per Day], MATCH($C14,Tbl_Resource_List[Resource Name],0),1)-SUMIF($C$8:$C13,$C14,AZ$8:AZ13)),0),0)</f>
        <v>0</v>
      </c>
      <c r="BA14" s="93">
        <f>IF((BA$7&gt;IFERROR(MAX(IFERROR(INDEX(Tbl_Project_List[Start Date],MATCH($A14,Tbl_Project_List[Project Name],0),1)-1,0),IFERROR(INDEX($K$9:$K$158,MATCH($E14,$G$9:$G$158,0),1),0),IFERROR(INDEX($K$9:$K$158,MATCH($F14,$G$9:$G$158,0),1),0)),0)), IFERROR(MIN($D14-SUM($O14:AZ14), INDEX(Tbl_Resource_List[Hours Available per Day], MATCH($C14,Tbl_Resource_List[Resource Name],0),1)-SUMIF($C$8:$C13,$C14,BA$8:BA13)),0),0)</f>
        <v>0</v>
      </c>
      <c r="BB14" s="93">
        <f>IF((BB$7&gt;IFERROR(MAX(IFERROR(INDEX(Tbl_Project_List[Start Date],MATCH($A14,Tbl_Project_List[Project Name],0),1)-1,0),IFERROR(INDEX($K$9:$K$158,MATCH($E14,$G$9:$G$158,0),1),0),IFERROR(INDEX($K$9:$K$158,MATCH($F14,$G$9:$G$158,0),1),0)),0)), IFERROR(MIN($D14-SUM($O14:BA14), INDEX(Tbl_Resource_List[Hours Available per Day], MATCH($C14,Tbl_Resource_List[Resource Name],0),1)-SUMIF($C$8:$C13,$C14,BB$8:BB13)),0),0)</f>
        <v>0</v>
      </c>
      <c r="BC14" s="93">
        <f>IF((BC$7&gt;IFERROR(MAX(IFERROR(INDEX(Tbl_Project_List[Start Date],MATCH($A14,Tbl_Project_List[Project Name],0),1)-1,0),IFERROR(INDEX($K$9:$K$158,MATCH($E14,$G$9:$G$158,0),1),0),IFERROR(INDEX($K$9:$K$158,MATCH($F14,$G$9:$G$158,0),1),0)),0)), IFERROR(MIN($D14-SUM($O14:BB14), INDEX(Tbl_Resource_List[Hours Available per Day], MATCH($C14,Tbl_Resource_List[Resource Name],0),1)-SUMIF($C$8:$C13,$C14,BC$8:BC13)),0),0)</f>
        <v>0</v>
      </c>
      <c r="BD14" s="93">
        <f>IF((BD$7&gt;IFERROR(MAX(IFERROR(INDEX(Tbl_Project_List[Start Date],MATCH($A14,Tbl_Project_List[Project Name],0),1)-1,0),IFERROR(INDEX($K$9:$K$158,MATCH($E14,$G$9:$G$158,0),1),0),IFERROR(INDEX($K$9:$K$158,MATCH($F14,$G$9:$G$158,0),1),0)),0)), IFERROR(MIN($D14-SUM($O14:BC14), INDEX(Tbl_Resource_List[Hours Available per Day], MATCH($C14,Tbl_Resource_List[Resource Name],0),1)-SUMIF($C$8:$C13,$C14,BD$8:BD13)),0),0)</f>
        <v>0</v>
      </c>
      <c r="BE14" s="93">
        <f>IF((BE$7&gt;IFERROR(MAX(IFERROR(INDEX(Tbl_Project_List[Start Date],MATCH($A14,Tbl_Project_List[Project Name],0),1)-1,0),IFERROR(INDEX($K$9:$K$158,MATCH($E14,$G$9:$G$158,0),1),0),IFERROR(INDEX($K$9:$K$158,MATCH($F14,$G$9:$G$158,0),1),0)),0)), IFERROR(MIN($D14-SUM($O14:BD14), INDEX(Tbl_Resource_List[Hours Available per Day], MATCH($C14,Tbl_Resource_List[Resource Name],0),1)-SUMIF($C$8:$C13,$C14,BE$8:BE13)),0),0)</f>
        <v>0</v>
      </c>
      <c r="BF14" s="93">
        <f>IF((BF$7&gt;IFERROR(MAX(IFERROR(INDEX(Tbl_Project_List[Start Date],MATCH($A14,Tbl_Project_List[Project Name],0),1)-1,0),IFERROR(INDEX($K$9:$K$158,MATCH($E14,$G$9:$G$158,0),1),0),IFERROR(INDEX($K$9:$K$158,MATCH($F14,$G$9:$G$158,0),1),0)),0)), IFERROR(MIN($D14-SUM($O14:BE14), INDEX(Tbl_Resource_List[Hours Available per Day], MATCH($C14,Tbl_Resource_List[Resource Name],0),1)-SUMIF($C$8:$C13,$C14,BF$8:BF13)),0),0)</f>
        <v>0</v>
      </c>
      <c r="BG14" s="93">
        <f>IF((BG$7&gt;IFERROR(MAX(IFERROR(INDEX(Tbl_Project_List[Start Date],MATCH($A14,Tbl_Project_List[Project Name],0),1)-1,0),IFERROR(INDEX($K$9:$K$158,MATCH($E14,$G$9:$G$158,0),1),0),IFERROR(INDEX($K$9:$K$158,MATCH($F14,$G$9:$G$158,0),1),0)),0)), IFERROR(MIN($D14-SUM($O14:BF14), INDEX(Tbl_Resource_List[Hours Available per Day], MATCH($C14,Tbl_Resource_List[Resource Name],0),1)-SUMIF($C$8:$C13,$C14,BG$8:BG13)),0),0)</f>
        <v>0</v>
      </c>
      <c r="BH14" s="93">
        <f>IF((BH$7&gt;IFERROR(MAX(IFERROR(INDEX(Tbl_Project_List[Start Date],MATCH($A14,Tbl_Project_List[Project Name],0),1)-1,0),IFERROR(INDEX($K$9:$K$158,MATCH($E14,$G$9:$G$158,0),1),0),IFERROR(INDEX($K$9:$K$158,MATCH($F14,$G$9:$G$158,0),1),0)),0)), IFERROR(MIN($D14-SUM($O14:BG14), INDEX(Tbl_Resource_List[Hours Available per Day], MATCH($C14,Tbl_Resource_List[Resource Name],0),1)-SUMIF($C$8:$C13,$C14,BH$8:BH13)),0),0)</f>
        <v>0</v>
      </c>
      <c r="BI14" s="93">
        <f>IF((BI$7&gt;IFERROR(MAX(IFERROR(INDEX(Tbl_Project_List[Start Date],MATCH($A14,Tbl_Project_List[Project Name],0),1)-1,0),IFERROR(INDEX($K$9:$K$158,MATCH($E14,$G$9:$G$158,0),1),0),IFERROR(INDEX($K$9:$K$158,MATCH($F14,$G$9:$G$158,0),1),0)),0)), IFERROR(MIN($D14-SUM($O14:BH14), INDEX(Tbl_Resource_List[Hours Available per Day], MATCH($C14,Tbl_Resource_List[Resource Name],0),1)-SUMIF($C$8:$C13,$C14,BI$8:BI13)),0),0)</f>
        <v>0</v>
      </c>
      <c r="BJ14" s="93">
        <f>IF((BJ$7&gt;IFERROR(MAX(IFERROR(INDEX(Tbl_Project_List[Start Date],MATCH($A14,Tbl_Project_List[Project Name],0),1)-1,0),IFERROR(INDEX($K$9:$K$158,MATCH($E14,$G$9:$G$158,0),1),0),IFERROR(INDEX($K$9:$K$158,MATCH($F14,$G$9:$G$158,0),1),0)),0)), IFERROR(MIN($D14-SUM($O14:BI14), INDEX(Tbl_Resource_List[Hours Available per Day], MATCH($C14,Tbl_Resource_List[Resource Name],0),1)-SUMIF($C$8:$C13,$C14,BJ$8:BJ13)),0),0)</f>
        <v>0</v>
      </c>
      <c r="BK14" s="93">
        <f>IF((BK$7&gt;IFERROR(MAX(IFERROR(INDEX(Tbl_Project_List[Start Date],MATCH($A14,Tbl_Project_List[Project Name],0),1)-1,0),IFERROR(INDEX($K$9:$K$158,MATCH($E14,$G$9:$G$158,0),1),0),IFERROR(INDEX($K$9:$K$158,MATCH($F14,$G$9:$G$158,0),1),0)),0)), IFERROR(MIN($D14-SUM($O14:BJ14), INDEX(Tbl_Resource_List[Hours Available per Day], MATCH($C14,Tbl_Resource_List[Resource Name],0),1)-SUMIF($C$8:$C13,$C14,BK$8:BK13)),0),0)</f>
        <v>0</v>
      </c>
      <c r="BL14" s="93">
        <f>IF((BL$7&gt;IFERROR(MAX(IFERROR(INDEX(Tbl_Project_List[Start Date],MATCH($A14,Tbl_Project_List[Project Name],0),1)-1,0),IFERROR(INDEX($K$9:$K$158,MATCH($E14,$G$9:$G$158,0),1),0),IFERROR(INDEX($K$9:$K$158,MATCH($F14,$G$9:$G$158,0),1),0)),0)), IFERROR(MIN($D14-SUM($O14:BK14), INDEX(Tbl_Resource_List[Hours Available per Day], MATCH($C14,Tbl_Resource_List[Resource Name],0),1)-SUMIF($C$8:$C13,$C14,BL$8:BL13)),0),0)</f>
        <v>0</v>
      </c>
      <c r="BM14" s="93">
        <f>IF((BM$7&gt;IFERROR(MAX(IFERROR(INDEX(Tbl_Project_List[Start Date],MATCH($A14,Tbl_Project_List[Project Name],0),1)-1,0),IFERROR(INDEX($K$9:$K$158,MATCH($E14,$G$9:$G$158,0),1),0),IFERROR(INDEX($K$9:$K$158,MATCH($F14,$G$9:$G$158,0),1),0)),0)), IFERROR(MIN($D14-SUM($O14:BL14), INDEX(Tbl_Resource_List[Hours Available per Day], MATCH($C14,Tbl_Resource_List[Resource Name],0),1)-SUMIF($C$8:$C13,$C14,BM$8:BM13)),0),0)</f>
        <v>0</v>
      </c>
      <c r="BN14" s="93">
        <f>IF((BN$7&gt;IFERROR(MAX(IFERROR(INDEX(Tbl_Project_List[Start Date],MATCH($A14,Tbl_Project_List[Project Name],0),1)-1,0),IFERROR(INDEX($K$9:$K$158,MATCH($E14,$G$9:$G$158,0),1),0),IFERROR(INDEX($K$9:$K$158,MATCH($F14,$G$9:$G$158,0),1),0)),0)), IFERROR(MIN($D14-SUM($O14:BM14), INDEX(Tbl_Resource_List[Hours Available per Day], MATCH($C14,Tbl_Resource_List[Resource Name],0),1)-SUMIF($C$8:$C13,$C14,BN$8:BN13)),0),0)</f>
        <v>0</v>
      </c>
      <c r="BO14" s="93">
        <f>IF((BO$7&gt;IFERROR(MAX(IFERROR(INDEX(Tbl_Project_List[Start Date],MATCH($A14,Tbl_Project_List[Project Name],0),1)-1,0),IFERROR(INDEX($K$9:$K$158,MATCH($E14,$G$9:$G$158,0),1),0),IFERROR(INDEX($K$9:$K$158,MATCH($F14,$G$9:$G$158,0),1),0)),0)), IFERROR(MIN($D14-SUM($O14:BN14), INDEX(Tbl_Resource_List[Hours Available per Day], MATCH($C14,Tbl_Resource_List[Resource Name],0),1)-SUMIF($C$8:$C13,$C14,BO$8:BO13)),0),0)</f>
        <v>0</v>
      </c>
      <c r="BP14" s="93">
        <f>IF((BP$7&gt;IFERROR(MAX(IFERROR(INDEX(Tbl_Project_List[Start Date],MATCH($A14,Tbl_Project_List[Project Name],0),1)-1,0),IFERROR(INDEX($K$9:$K$158,MATCH($E14,$G$9:$G$158,0),1),0),IFERROR(INDEX($K$9:$K$158,MATCH($F14,$G$9:$G$158,0),1),0)),0)), IFERROR(MIN($D14-SUM($O14:BO14), INDEX(Tbl_Resource_List[Hours Available per Day], MATCH($C14,Tbl_Resource_List[Resource Name],0),1)-SUMIF($C$8:$C13,$C14,BP$8:BP13)),0),0)</f>
        <v>0</v>
      </c>
      <c r="BQ14" s="93">
        <f>IF((BQ$7&gt;IFERROR(MAX(IFERROR(INDEX(Tbl_Project_List[Start Date],MATCH($A14,Tbl_Project_List[Project Name],0),1)-1,0),IFERROR(INDEX($K$9:$K$158,MATCH($E14,$G$9:$G$158,0),1),0),IFERROR(INDEX($K$9:$K$158,MATCH($F14,$G$9:$G$158,0),1),0)),0)), IFERROR(MIN($D14-SUM($O14:BP14), INDEX(Tbl_Resource_List[Hours Available per Day], MATCH($C14,Tbl_Resource_List[Resource Name],0),1)-SUMIF($C$8:$C13,$C14,BQ$8:BQ13)),0),0)</f>
        <v>0</v>
      </c>
      <c r="BR14" s="93">
        <f>IF((BR$7&gt;IFERROR(MAX(IFERROR(INDEX(Tbl_Project_List[Start Date],MATCH($A14,Tbl_Project_List[Project Name],0),1)-1,0),IFERROR(INDEX($K$9:$K$158,MATCH($E14,$G$9:$G$158,0),1),0),IFERROR(INDEX($K$9:$K$158,MATCH($F14,$G$9:$G$158,0),1),0)),0)), IFERROR(MIN($D14-SUM($O14:BQ14), INDEX(Tbl_Resource_List[Hours Available per Day], MATCH($C14,Tbl_Resource_List[Resource Name],0),1)-SUMIF($C$8:$C13,$C14,BR$8:BR13)),0),0)</f>
        <v>0</v>
      </c>
      <c r="BS14" s="93">
        <f>IF((BS$7&gt;IFERROR(MAX(IFERROR(INDEX(Tbl_Project_List[Start Date],MATCH($A14,Tbl_Project_List[Project Name],0),1)-1,0),IFERROR(INDEX($K$9:$K$158,MATCH($E14,$G$9:$G$158,0),1),0),IFERROR(INDEX($K$9:$K$158,MATCH($F14,$G$9:$G$158,0),1),0)),0)), IFERROR(MIN($D14-SUM($O14:BR14), INDEX(Tbl_Resource_List[Hours Available per Day], MATCH($C14,Tbl_Resource_List[Resource Name],0),1)-SUMIF($C$8:$C13,$C14,BS$8:BS13)),0),0)</f>
        <v>0</v>
      </c>
      <c r="BT14" s="93">
        <f>IF((BT$7&gt;IFERROR(MAX(IFERROR(INDEX(Tbl_Project_List[Start Date],MATCH($A14,Tbl_Project_List[Project Name],0),1)-1,0),IFERROR(INDEX($K$9:$K$158,MATCH($E14,$G$9:$G$158,0),1),0),IFERROR(INDEX($K$9:$K$158,MATCH($F14,$G$9:$G$158,0),1),0)),0)), IFERROR(MIN($D14-SUM($O14:BS14), INDEX(Tbl_Resource_List[Hours Available per Day], MATCH($C14,Tbl_Resource_List[Resource Name],0),1)-SUMIF($C$8:$C13,$C14,BT$8:BT13)),0),0)</f>
        <v>0</v>
      </c>
      <c r="BU14" s="93">
        <f>IF((BU$7&gt;IFERROR(MAX(IFERROR(INDEX(Tbl_Project_List[Start Date],MATCH($A14,Tbl_Project_List[Project Name],0),1)-1,0),IFERROR(INDEX($K$9:$K$158,MATCH($E14,$G$9:$G$158,0),1),0),IFERROR(INDEX($K$9:$K$158,MATCH($F14,$G$9:$G$158,0),1),0)),0)), IFERROR(MIN($D14-SUM($O14:BT14), INDEX(Tbl_Resource_List[Hours Available per Day], MATCH($C14,Tbl_Resource_List[Resource Name],0),1)-SUMIF($C$8:$C13,$C14,BU$8:BU13)),0),0)</f>
        <v>0</v>
      </c>
      <c r="BV14" s="93">
        <f>IF((BV$7&gt;IFERROR(MAX(IFERROR(INDEX(Tbl_Project_List[Start Date],MATCH($A14,Tbl_Project_List[Project Name],0),1)-1,0),IFERROR(INDEX($K$9:$K$158,MATCH($E14,$G$9:$G$158,0),1),0),IFERROR(INDEX($K$9:$K$158,MATCH($F14,$G$9:$G$158,0),1),0)),0)), IFERROR(MIN($D14-SUM($O14:BU14), INDEX(Tbl_Resource_List[Hours Available per Day], MATCH($C14,Tbl_Resource_List[Resource Name],0),1)-SUMIF($C$8:$C13,$C14,BV$8:BV13)),0),0)</f>
        <v>0</v>
      </c>
      <c r="BW14" s="94">
        <f>IF((BW$7&gt;IFERROR(MAX(IFERROR(INDEX(Tbl_Project_List[Start Date],MATCH($A14,Tbl_Project_List[Project Name],0),1)-1,0),IFERROR(INDEX($K$9:$K$158,MATCH($E14,$G$9:$G$158,0),1),0),IFERROR(INDEX($K$9:$K$158,MATCH($F14,$G$9:$G$158,0),1),0)),0)), IFERROR(MIN($D14-SUM($O14:BV14), INDEX(Tbl_Resource_List[Hours Available per Day], MATCH($C14,Tbl_Resource_List[Resource Name],0),1)-SUMIF($C$8:$C13,$C14,BW$8:BW13)),0),0)</f>
        <v>0</v>
      </c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</row>
    <row r="15" spans="1:116" x14ac:dyDescent="0.25">
      <c r="A15" s="89" t="str">
        <f>IFERROR(IF(ROW(A14)-ROW($A$8)&gt;=COUNTA(Tbl_Task_List[Task Name]),"",INDEX(Tbl_Project_List[],MATCH(SMALL(Tbl_Project_List[[#Data],[Priority]],ROUND(SUMPRODUCT(1/COUNTIF($A$9:A14,$A$9:A14)),0)+((COUNTIF(Tbl_Task_List[[#Data],[Project Name]],A14)=COUNTIF($A$9:$A14,A14))*1)),Tbl_Project_List[[#Data],[Priority]],0),1)),"")</f>
        <v>Tekun</v>
      </c>
      <c r="B15" s="89" t="str">
        <f t="array" ref="B15">IFERROR(INDEX((Tbl_Task_List[[#Data],[Task Name]]), SMALL(IF(A15=(Tbl_Task_List[[#Data],[Project Name]]),ROW(Tbl_Task_List[[#Data],[Project Name]]),""),COUNTIF($A$9:$A15,A15))-ROW(Tbl_Task_List[[#Headers],[Task Name]]),1),"")</f>
        <v>Screen Design - Posted Journal</v>
      </c>
      <c r="C15" s="90" t="str">
        <f t="array" ref="C15">IFERROR(INDEX((Tbl_Task_List[[#Data],[Resource Name]]), SMALL(IF(A15=(Tbl_Task_List[[#Data],[Project Name]]),ROW(Tbl_Task_List[[#Data],[Project Name]]),""),COUNTIF($A$9:$A15,A15))-ROW(Tbl_Task_List[[#Headers],[Resource Name]]),1),"")</f>
        <v>Fadhirul</v>
      </c>
      <c r="D15" s="91">
        <f t="array" ref="D15">IFERROR(INDEX((Tbl_Task_List[[#Data],[Planned Duration (Hours)]]), SMALL(IF(A15=(Tbl_Task_List[[#Data],[Project Name]]),ROW(Tbl_Task_List[[#Data],[Project Name]]),""),COUNTIF($A$9:$A15,A15))-ROW(Tbl_Task_List[[#Headers],[Planned Duration (Hours)]]),1),"")</f>
        <v>4</v>
      </c>
      <c r="E15" s="70">
        <f t="array" ref="E15">IFERROR(INDEX((Tbl_Task_List[[#Data],[Predecessor 1]]), SMALL(IF(A15=(Tbl_Task_List[[#Data],[Project Name]]),ROW(Tbl_Task_List[[#Data],[Project Name]]),""),COUNTIF($A$9:$A15,A15))-ROW(Tbl_Task_List[[#Headers],[Predecessor 1]]),1),"")</f>
        <v>0</v>
      </c>
      <c r="F15" s="70">
        <f t="array" ref="F15">IFERROR(INDEX((Tbl_Task_List[[#Data],[Predecessor 2]]), SMALL(IF(A15=(Tbl_Task_List[[#Data],[Project Name]]),ROW(Tbl_Task_List[[#Data],[Project Name]]),""),COUNTIF($A$9:$A15,A15))-ROW(Tbl_Task_List[[#Headers],[Predecessor 2]]),1),"")</f>
        <v>0</v>
      </c>
      <c r="G15" s="70" t="str">
        <f t="shared" si="3"/>
        <v>Tekun Screen Design - Posted Journal</v>
      </c>
      <c r="H15" s="75">
        <f>IFERROR(MAX(INDEX(Tbl_Project_List[Start Date],MATCH($A15,Tbl_Project_List[Project Name],0),1), StartDate, IFERROR(WORKDAY(INDEX($K$9:$K$158,MATCH($E15,$G$9:$G$158,0),1),1,Holidays),0),IFERROR(WORKDAY( INDEX($K$9:$K$158,MATCH($F15,$G$9:$G$158,0),1),1,Holidays),0)),"")</f>
        <v>42331</v>
      </c>
      <c r="I15" s="92">
        <f t="shared" si="4"/>
        <v>0</v>
      </c>
      <c r="J15" s="75">
        <f t="array" ref="J15">IF(ISNUMBER(D15),IFERROR(INDEX($A$7:$BW$7,1,SMALL(IF(P15:BW15&gt;0,COLUMN(P15:BW15),""),1)),WORKDAY($BW$7,2,Holidays)),"")</f>
        <v>42331</v>
      </c>
      <c r="K15" s="75">
        <f t="array" ref="K15">IF(ISNUMBER(D15),IF(SUM(P15:BW15)=D15,IFERROR(INDEX($A$7:$BW$7,1,LARGE(IF(P15:BW15&gt;0,COLUMN(P15:BW15),""),1)),""),WORKDAY($BW$7,1,Holidays)),"")</f>
        <v>42331</v>
      </c>
      <c r="L15" s="92">
        <f ca="1">IFERROR(COUNTIF(INDIRECT(ADDRESS(ROW($L15),MATCH($J15,$A$7:$BW$7,0),1,1,)):INDIRECT(ADDRESS(ROW($L15),MATCH(MIN($K15,$BW$7),$A$7:$BW$7,0),1,1,)),0),"")</f>
        <v>0</v>
      </c>
      <c r="M15" s="92">
        <f t="shared" si="5"/>
        <v>4</v>
      </c>
      <c r="N15" s="93">
        <f t="shared" si="6"/>
        <v>1</v>
      </c>
      <c r="O15" s="86"/>
      <c r="P15" s="93">
        <f>IF((P$7&gt;IFERROR(MAX(IFERROR(INDEX(Tbl_Project_List[Start Date],MATCH($A15,Tbl_Project_List[Project Name],0),1)-1,0),IFERROR(INDEX($K$9:$K$158,MATCH($E15,$G$9:$G$158,0),1),0),IFERROR(INDEX($K$9:$K$158,MATCH($F15,$G$9:$G$158,0),1),0)),0)), IFERROR(MIN($D15-SUM($O15:O15), INDEX(Tbl_Resource_List[Hours Available per Day], MATCH($C15,Tbl_Resource_List[Resource Name],0),1)-SUMIF($C$8:$C14,$C15,P$8:P14)),0),0)</f>
        <v>4</v>
      </c>
      <c r="Q15" s="93">
        <f>IF((Q$7&gt;IFERROR(MAX(IFERROR(INDEX(Tbl_Project_List[Start Date],MATCH($A15,Tbl_Project_List[Project Name],0),1)-1,0),IFERROR(INDEX($K$9:$K$158,MATCH($E15,$G$9:$G$158,0),1),0),IFERROR(INDEX($K$9:$K$158,MATCH($F15,$G$9:$G$158,0),1),0)),0)), IFERROR(MIN($D15-SUM($O15:P15), INDEX(Tbl_Resource_List[Hours Available per Day], MATCH($C15,Tbl_Resource_List[Resource Name],0),1)-SUMIF($C$8:$C14,$C15,Q$8:Q14)),0),0)</f>
        <v>0</v>
      </c>
      <c r="R15" s="93">
        <f>IF((R$7&gt;IFERROR(MAX(IFERROR(INDEX(Tbl_Project_List[Start Date],MATCH($A15,Tbl_Project_List[Project Name],0),1)-1,0),IFERROR(INDEX($K$9:$K$158,MATCH($E15,$G$9:$G$158,0),1),0),IFERROR(INDEX($K$9:$K$158,MATCH($F15,$G$9:$G$158,0),1),0)),0)), IFERROR(MIN($D15-SUM($O15:Q15), INDEX(Tbl_Resource_List[Hours Available per Day], MATCH($C15,Tbl_Resource_List[Resource Name],0),1)-SUMIF($C$8:$C14,$C15,R$8:R14)),0),0)</f>
        <v>0</v>
      </c>
      <c r="S15" s="93">
        <f>IF((S$7&gt;IFERROR(MAX(IFERROR(INDEX(Tbl_Project_List[Start Date],MATCH($A15,Tbl_Project_List[Project Name],0),1)-1,0),IFERROR(INDEX($K$9:$K$158,MATCH($E15,$G$9:$G$158,0),1),0),IFERROR(INDEX($K$9:$K$158,MATCH($F15,$G$9:$G$158,0),1),0)),0)), IFERROR(MIN($D15-SUM($O15:R15), INDEX(Tbl_Resource_List[Hours Available per Day], MATCH($C15,Tbl_Resource_List[Resource Name],0),1)-SUMIF($C$8:$C14,$C15,S$8:S14)),0),0)</f>
        <v>0</v>
      </c>
      <c r="T15" s="93">
        <f>IF((T$7&gt;IFERROR(MAX(IFERROR(INDEX(Tbl_Project_List[Start Date],MATCH($A15,Tbl_Project_List[Project Name],0),1)-1,0),IFERROR(INDEX($K$9:$K$158,MATCH($E15,$G$9:$G$158,0),1),0),IFERROR(INDEX($K$9:$K$158,MATCH($F15,$G$9:$G$158,0),1),0)),0)), IFERROR(MIN($D15-SUM($O15:S15), INDEX(Tbl_Resource_List[Hours Available per Day], MATCH($C15,Tbl_Resource_List[Resource Name],0),1)-SUMIF($C$8:$C14,$C15,T$8:T14)),0),0)</f>
        <v>0</v>
      </c>
      <c r="U15" s="93">
        <f>IF((U$7&gt;IFERROR(MAX(IFERROR(INDEX(Tbl_Project_List[Start Date],MATCH($A15,Tbl_Project_List[Project Name],0),1)-1,0),IFERROR(INDEX($K$9:$K$158,MATCH($E15,$G$9:$G$158,0),1),0),IFERROR(INDEX($K$9:$K$158,MATCH($F15,$G$9:$G$158,0),1),0)),0)), IFERROR(MIN($D15-SUM($O15:T15), INDEX(Tbl_Resource_List[Hours Available per Day], MATCH($C15,Tbl_Resource_List[Resource Name],0),1)-SUMIF($C$8:$C14,$C15,U$8:U14)),0),0)</f>
        <v>0</v>
      </c>
      <c r="V15" s="93">
        <f>IF((V$7&gt;IFERROR(MAX(IFERROR(INDEX(Tbl_Project_List[Start Date],MATCH($A15,Tbl_Project_List[Project Name],0),1)-1,0),IFERROR(INDEX($K$9:$K$158,MATCH($E15,$G$9:$G$158,0),1),0),IFERROR(INDEX($K$9:$K$158,MATCH($F15,$G$9:$G$158,0),1),0)),0)), IFERROR(MIN($D15-SUM($O15:U15), INDEX(Tbl_Resource_List[Hours Available per Day], MATCH($C15,Tbl_Resource_List[Resource Name],0),1)-SUMIF($C$8:$C14,$C15,V$8:V14)),0),0)</f>
        <v>0</v>
      </c>
      <c r="W15" s="93">
        <f>IF((W$7&gt;IFERROR(MAX(IFERROR(INDEX(Tbl_Project_List[Start Date],MATCH($A15,Tbl_Project_List[Project Name],0),1)-1,0),IFERROR(INDEX($K$9:$K$158,MATCH($E15,$G$9:$G$158,0),1),0),IFERROR(INDEX($K$9:$K$158,MATCH($F15,$G$9:$G$158,0),1),0)),0)), IFERROR(MIN($D15-SUM($O15:V15), INDEX(Tbl_Resource_List[Hours Available per Day], MATCH($C15,Tbl_Resource_List[Resource Name],0),1)-SUMIF($C$8:$C14,$C15,W$8:W14)),0),0)</f>
        <v>0</v>
      </c>
      <c r="X15" s="93">
        <f>IF((X$7&gt;IFERROR(MAX(IFERROR(INDEX(Tbl_Project_List[Start Date],MATCH($A15,Tbl_Project_List[Project Name],0),1)-1,0),IFERROR(INDEX($K$9:$K$158,MATCH($E15,$G$9:$G$158,0),1),0),IFERROR(INDEX($K$9:$K$158,MATCH($F15,$G$9:$G$158,0),1),0)),0)), IFERROR(MIN($D15-SUM($O15:W15), INDEX(Tbl_Resource_List[Hours Available per Day], MATCH($C15,Tbl_Resource_List[Resource Name],0),1)-SUMIF($C$8:$C14,$C15,X$8:X14)),0),0)</f>
        <v>0</v>
      </c>
      <c r="Y15" s="93">
        <f>IF((Y$7&gt;IFERROR(MAX(IFERROR(INDEX(Tbl_Project_List[Start Date],MATCH($A15,Tbl_Project_List[Project Name],0),1)-1,0),IFERROR(INDEX($K$9:$K$158,MATCH($E15,$G$9:$G$158,0),1),0),IFERROR(INDEX($K$9:$K$158,MATCH($F15,$G$9:$G$158,0),1),0)),0)), IFERROR(MIN($D15-SUM($O15:X15), INDEX(Tbl_Resource_List[Hours Available per Day], MATCH($C15,Tbl_Resource_List[Resource Name],0),1)-SUMIF($C$8:$C14,$C15,Y$8:Y14)),0),0)</f>
        <v>0</v>
      </c>
      <c r="Z15" s="93">
        <f>IF((Z$7&gt;IFERROR(MAX(IFERROR(INDEX(Tbl_Project_List[Start Date],MATCH($A15,Tbl_Project_List[Project Name],0),1)-1,0),IFERROR(INDEX($K$9:$K$158,MATCH($E15,$G$9:$G$158,0),1),0),IFERROR(INDEX($K$9:$K$158,MATCH($F15,$G$9:$G$158,0),1),0)),0)), IFERROR(MIN($D15-SUM($O15:Y15), INDEX(Tbl_Resource_List[Hours Available per Day], MATCH($C15,Tbl_Resource_List[Resource Name],0),1)-SUMIF($C$8:$C14,$C15,Z$8:Z14)),0),0)</f>
        <v>0</v>
      </c>
      <c r="AA15" s="93">
        <f>IF((AA$7&gt;IFERROR(MAX(IFERROR(INDEX(Tbl_Project_List[Start Date],MATCH($A15,Tbl_Project_List[Project Name],0),1)-1,0),IFERROR(INDEX($K$9:$K$158,MATCH($E15,$G$9:$G$158,0),1),0),IFERROR(INDEX($K$9:$K$158,MATCH($F15,$G$9:$G$158,0),1),0)),0)), IFERROR(MIN($D15-SUM($O15:Z15), INDEX(Tbl_Resource_List[Hours Available per Day], MATCH($C15,Tbl_Resource_List[Resource Name],0),1)-SUMIF($C$8:$C14,$C15,AA$8:AA14)),0),0)</f>
        <v>0</v>
      </c>
      <c r="AB15" s="93">
        <f>IF((AB$7&gt;IFERROR(MAX(IFERROR(INDEX(Tbl_Project_List[Start Date],MATCH($A15,Tbl_Project_List[Project Name],0),1)-1,0),IFERROR(INDEX($K$9:$K$158,MATCH($E15,$G$9:$G$158,0),1),0),IFERROR(INDEX($K$9:$K$158,MATCH($F15,$G$9:$G$158,0),1),0)),0)), IFERROR(MIN($D15-SUM($O15:AA15), INDEX(Tbl_Resource_List[Hours Available per Day], MATCH($C15,Tbl_Resource_List[Resource Name],0),1)-SUMIF($C$8:$C14,$C15,AB$8:AB14)),0),0)</f>
        <v>0</v>
      </c>
      <c r="AC15" s="93">
        <f>IF((AC$7&gt;IFERROR(MAX(IFERROR(INDEX(Tbl_Project_List[Start Date],MATCH($A15,Tbl_Project_List[Project Name],0),1)-1,0),IFERROR(INDEX($K$9:$K$158,MATCH($E15,$G$9:$G$158,0),1),0),IFERROR(INDEX($K$9:$K$158,MATCH($F15,$G$9:$G$158,0),1),0)),0)), IFERROR(MIN($D15-SUM($O15:AB15), INDEX(Tbl_Resource_List[Hours Available per Day], MATCH($C15,Tbl_Resource_List[Resource Name],0),1)-SUMIF($C$8:$C14,$C15,AC$8:AC14)),0),0)</f>
        <v>0</v>
      </c>
      <c r="AD15" s="93">
        <f>IF((AD$7&gt;IFERROR(MAX(IFERROR(INDEX(Tbl_Project_List[Start Date],MATCH($A15,Tbl_Project_List[Project Name],0),1)-1,0),IFERROR(INDEX($K$9:$K$158,MATCH($E15,$G$9:$G$158,0),1),0),IFERROR(INDEX($K$9:$K$158,MATCH($F15,$G$9:$G$158,0),1),0)),0)), IFERROR(MIN($D15-SUM($O15:AC15), INDEX(Tbl_Resource_List[Hours Available per Day], MATCH($C15,Tbl_Resource_List[Resource Name],0),1)-SUMIF($C$8:$C14,$C15,AD$8:AD14)),0),0)</f>
        <v>0</v>
      </c>
      <c r="AE15" s="93">
        <f>IF((AE$7&gt;IFERROR(MAX(IFERROR(INDEX(Tbl_Project_List[Start Date],MATCH($A15,Tbl_Project_List[Project Name],0),1)-1,0),IFERROR(INDEX($K$9:$K$158,MATCH($E15,$G$9:$G$158,0),1),0),IFERROR(INDEX($K$9:$K$158,MATCH($F15,$G$9:$G$158,0),1),0)),0)), IFERROR(MIN($D15-SUM($O15:AD15), INDEX(Tbl_Resource_List[Hours Available per Day], MATCH($C15,Tbl_Resource_List[Resource Name],0),1)-SUMIF($C$8:$C14,$C15,AE$8:AE14)),0),0)</f>
        <v>0</v>
      </c>
      <c r="AF15" s="93">
        <f>IF((AF$7&gt;IFERROR(MAX(IFERROR(INDEX(Tbl_Project_List[Start Date],MATCH($A15,Tbl_Project_List[Project Name],0),1)-1,0),IFERROR(INDEX($K$9:$K$158,MATCH($E15,$G$9:$G$158,0),1),0),IFERROR(INDEX($K$9:$K$158,MATCH($F15,$G$9:$G$158,0),1),0)),0)), IFERROR(MIN($D15-SUM($O15:AE15), INDEX(Tbl_Resource_List[Hours Available per Day], MATCH($C15,Tbl_Resource_List[Resource Name],0),1)-SUMIF($C$8:$C14,$C15,AF$8:AF14)),0),0)</f>
        <v>0</v>
      </c>
      <c r="AG15" s="93">
        <f>IF((AG$7&gt;IFERROR(MAX(IFERROR(INDEX(Tbl_Project_List[Start Date],MATCH($A15,Tbl_Project_List[Project Name],0),1)-1,0),IFERROR(INDEX($K$9:$K$158,MATCH($E15,$G$9:$G$158,0),1),0),IFERROR(INDEX($K$9:$K$158,MATCH($F15,$G$9:$G$158,0),1),0)),0)), IFERROR(MIN($D15-SUM($O15:AF15), INDEX(Tbl_Resource_List[Hours Available per Day], MATCH($C15,Tbl_Resource_List[Resource Name],0),1)-SUMIF($C$8:$C14,$C15,AG$8:AG14)),0),0)</f>
        <v>0</v>
      </c>
      <c r="AH15" s="93">
        <f>IF((AH$7&gt;IFERROR(MAX(IFERROR(INDEX(Tbl_Project_List[Start Date],MATCH($A15,Tbl_Project_List[Project Name],0),1)-1,0),IFERROR(INDEX($K$9:$K$158,MATCH($E15,$G$9:$G$158,0),1),0),IFERROR(INDEX($K$9:$K$158,MATCH($F15,$G$9:$G$158,0),1),0)),0)), IFERROR(MIN($D15-SUM($O15:AG15), INDEX(Tbl_Resource_List[Hours Available per Day], MATCH($C15,Tbl_Resource_List[Resource Name],0),1)-SUMIF($C$8:$C14,$C15,AH$8:AH14)),0),0)</f>
        <v>0</v>
      </c>
      <c r="AI15" s="93">
        <f>IF((AI$7&gt;IFERROR(MAX(IFERROR(INDEX(Tbl_Project_List[Start Date],MATCH($A15,Tbl_Project_List[Project Name],0),1)-1,0),IFERROR(INDEX($K$9:$K$158,MATCH($E15,$G$9:$G$158,0),1),0),IFERROR(INDEX($K$9:$K$158,MATCH($F15,$G$9:$G$158,0),1),0)),0)), IFERROR(MIN($D15-SUM($O15:AH15), INDEX(Tbl_Resource_List[Hours Available per Day], MATCH($C15,Tbl_Resource_List[Resource Name],0),1)-SUMIF($C$8:$C14,$C15,AI$8:AI14)),0),0)</f>
        <v>0</v>
      </c>
      <c r="AJ15" s="93">
        <f>IF((AJ$7&gt;IFERROR(MAX(IFERROR(INDEX(Tbl_Project_List[Start Date],MATCH($A15,Tbl_Project_List[Project Name],0),1)-1,0),IFERROR(INDEX($K$9:$K$158,MATCH($E15,$G$9:$G$158,0),1),0),IFERROR(INDEX($K$9:$K$158,MATCH($F15,$G$9:$G$158,0),1),0)),0)), IFERROR(MIN($D15-SUM($O15:AI15), INDEX(Tbl_Resource_List[Hours Available per Day], MATCH($C15,Tbl_Resource_List[Resource Name],0),1)-SUMIF($C$8:$C14,$C15,AJ$8:AJ14)),0),0)</f>
        <v>0</v>
      </c>
      <c r="AK15" s="93">
        <f>IF((AK$7&gt;IFERROR(MAX(IFERROR(INDEX(Tbl_Project_List[Start Date],MATCH($A15,Tbl_Project_List[Project Name],0),1)-1,0),IFERROR(INDEX($K$9:$K$158,MATCH($E15,$G$9:$G$158,0),1),0),IFERROR(INDEX($K$9:$K$158,MATCH($F15,$G$9:$G$158,0),1),0)),0)), IFERROR(MIN($D15-SUM($O15:AJ15), INDEX(Tbl_Resource_List[Hours Available per Day], MATCH($C15,Tbl_Resource_List[Resource Name],0),1)-SUMIF($C$8:$C14,$C15,AK$8:AK14)),0),0)</f>
        <v>0</v>
      </c>
      <c r="AL15" s="93">
        <f>IF((AL$7&gt;IFERROR(MAX(IFERROR(INDEX(Tbl_Project_List[Start Date],MATCH($A15,Tbl_Project_List[Project Name],0),1)-1,0),IFERROR(INDEX($K$9:$K$158,MATCH($E15,$G$9:$G$158,0),1),0),IFERROR(INDEX($K$9:$K$158,MATCH($F15,$G$9:$G$158,0),1),0)),0)), IFERROR(MIN($D15-SUM($O15:AK15), INDEX(Tbl_Resource_List[Hours Available per Day], MATCH($C15,Tbl_Resource_List[Resource Name],0),1)-SUMIF($C$8:$C14,$C15,AL$8:AL14)),0),0)</f>
        <v>0</v>
      </c>
      <c r="AM15" s="93">
        <f>IF((AM$7&gt;IFERROR(MAX(IFERROR(INDEX(Tbl_Project_List[Start Date],MATCH($A15,Tbl_Project_List[Project Name],0),1)-1,0),IFERROR(INDEX($K$9:$K$158,MATCH($E15,$G$9:$G$158,0),1),0),IFERROR(INDEX($K$9:$K$158,MATCH($F15,$G$9:$G$158,0),1),0)),0)), IFERROR(MIN($D15-SUM($O15:AL15), INDEX(Tbl_Resource_List[Hours Available per Day], MATCH($C15,Tbl_Resource_List[Resource Name],0),1)-SUMIF($C$8:$C14,$C15,AM$8:AM14)),0),0)</f>
        <v>0</v>
      </c>
      <c r="AN15" s="93">
        <f>IF((AN$7&gt;IFERROR(MAX(IFERROR(INDEX(Tbl_Project_List[Start Date],MATCH($A15,Tbl_Project_List[Project Name],0),1)-1,0),IFERROR(INDEX($K$9:$K$158,MATCH($E15,$G$9:$G$158,0),1),0),IFERROR(INDEX($K$9:$K$158,MATCH($F15,$G$9:$G$158,0),1),0)),0)), IFERROR(MIN($D15-SUM($O15:AM15), INDEX(Tbl_Resource_List[Hours Available per Day], MATCH($C15,Tbl_Resource_List[Resource Name],0),1)-SUMIF($C$8:$C14,$C15,AN$8:AN14)),0),0)</f>
        <v>0</v>
      </c>
      <c r="AO15" s="93">
        <f>IF((AO$7&gt;IFERROR(MAX(IFERROR(INDEX(Tbl_Project_List[Start Date],MATCH($A15,Tbl_Project_List[Project Name],0),1)-1,0),IFERROR(INDEX($K$9:$K$158,MATCH($E15,$G$9:$G$158,0),1),0),IFERROR(INDEX($K$9:$K$158,MATCH($F15,$G$9:$G$158,0),1),0)),0)), IFERROR(MIN($D15-SUM($O15:AN15), INDEX(Tbl_Resource_List[Hours Available per Day], MATCH($C15,Tbl_Resource_List[Resource Name],0),1)-SUMIF($C$8:$C14,$C15,AO$8:AO14)),0),0)</f>
        <v>0</v>
      </c>
      <c r="AP15" s="93">
        <f>IF((AP$7&gt;IFERROR(MAX(IFERROR(INDEX(Tbl_Project_List[Start Date],MATCH($A15,Tbl_Project_List[Project Name],0),1)-1,0),IFERROR(INDEX($K$9:$K$158,MATCH($E15,$G$9:$G$158,0),1),0),IFERROR(INDEX($K$9:$K$158,MATCH($F15,$G$9:$G$158,0),1),0)),0)), IFERROR(MIN($D15-SUM($O15:AO15), INDEX(Tbl_Resource_List[Hours Available per Day], MATCH($C15,Tbl_Resource_List[Resource Name],0),1)-SUMIF($C$8:$C14,$C15,AP$8:AP14)),0),0)</f>
        <v>0</v>
      </c>
      <c r="AQ15" s="93">
        <f>IF((AQ$7&gt;IFERROR(MAX(IFERROR(INDEX(Tbl_Project_List[Start Date],MATCH($A15,Tbl_Project_List[Project Name],0),1)-1,0),IFERROR(INDEX($K$9:$K$158,MATCH($E15,$G$9:$G$158,0),1),0),IFERROR(INDEX($K$9:$K$158,MATCH($F15,$G$9:$G$158,0),1),0)),0)), IFERROR(MIN($D15-SUM($O15:AP15), INDEX(Tbl_Resource_List[Hours Available per Day], MATCH($C15,Tbl_Resource_List[Resource Name],0),1)-SUMIF($C$8:$C14,$C15,AQ$8:AQ14)),0),0)</f>
        <v>0</v>
      </c>
      <c r="AR15" s="93">
        <f>IF((AR$7&gt;IFERROR(MAX(IFERROR(INDEX(Tbl_Project_List[Start Date],MATCH($A15,Tbl_Project_List[Project Name],0),1)-1,0),IFERROR(INDEX($K$9:$K$158,MATCH($E15,$G$9:$G$158,0),1),0),IFERROR(INDEX($K$9:$K$158,MATCH($F15,$G$9:$G$158,0),1),0)),0)), IFERROR(MIN($D15-SUM($O15:AQ15), INDEX(Tbl_Resource_List[Hours Available per Day], MATCH($C15,Tbl_Resource_List[Resource Name],0),1)-SUMIF($C$8:$C14,$C15,AR$8:AR14)),0),0)</f>
        <v>0</v>
      </c>
      <c r="AS15" s="93">
        <f>IF((AS$7&gt;IFERROR(MAX(IFERROR(INDEX(Tbl_Project_List[Start Date],MATCH($A15,Tbl_Project_List[Project Name],0),1)-1,0),IFERROR(INDEX($K$9:$K$158,MATCH($E15,$G$9:$G$158,0),1),0),IFERROR(INDEX($K$9:$K$158,MATCH($F15,$G$9:$G$158,0),1),0)),0)), IFERROR(MIN($D15-SUM($O15:AR15), INDEX(Tbl_Resource_List[Hours Available per Day], MATCH($C15,Tbl_Resource_List[Resource Name],0),1)-SUMIF($C$8:$C14,$C15,AS$8:AS14)),0),0)</f>
        <v>0</v>
      </c>
      <c r="AT15" s="93">
        <f>IF((AT$7&gt;IFERROR(MAX(IFERROR(INDEX(Tbl_Project_List[Start Date],MATCH($A15,Tbl_Project_List[Project Name],0),1)-1,0),IFERROR(INDEX($K$9:$K$158,MATCH($E15,$G$9:$G$158,0),1),0),IFERROR(INDEX($K$9:$K$158,MATCH($F15,$G$9:$G$158,0),1),0)),0)), IFERROR(MIN($D15-SUM($O15:AS15), INDEX(Tbl_Resource_List[Hours Available per Day], MATCH($C15,Tbl_Resource_List[Resource Name],0),1)-SUMIF($C$8:$C14,$C15,AT$8:AT14)),0),0)</f>
        <v>0</v>
      </c>
      <c r="AU15" s="93">
        <f>IF((AU$7&gt;IFERROR(MAX(IFERROR(INDEX(Tbl_Project_List[Start Date],MATCH($A15,Tbl_Project_List[Project Name],0),1)-1,0),IFERROR(INDEX($K$9:$K$158,MATCH($E15,$G$9:$G$158,0),1),0),IFERROR(INDEX($K$9:$K$158,MATCH($F15,$G$9:$G$158,0),1),0)),0)), IFERROR(MIN($D15-SUM($O15:AT15), INDEX(Tbl_Resource_List[Hours Available per Day], MATCH($C15,Tbl_Resource_List[Resource Name],0),1)-SUMIF($C$8:$C14,$C15,AU$8:AU14)),0),0)</f>
        <v>0</v>
      </c>
      <c r="AV15" s="93">
        <f>IF((AV$7&gt;IFERROR(MAX(IFERROR(INDEX(Tbl_Project_List[Start Date],MATCH($A15,Tbl_Project_List[Project Name],0),1)-1,0),IFERROR(INDEX($K$9:$K$158,MATCH($E15,$G$9:$G$158,0),1),0),IFERROR(INDEX($K$9:$K$158,MATCH($F15,$G$9:$G$158,0),1),0)),0)), IFERROR(MIN($D15-SUM($O15:AU15), INDEX(Tbl_Resource_List[Hours Available per Day], MATCH($C15,Tbl_Resource_List[Resource Name],0),1)-SUMIF($C$8:$C14,$C15,AV$8:AV14)),0),0)</f>
        <v>0</v>
      </c>
      <c r="AW15" s="93">
        <f>IF((AW$7&gt;IFERROR(MAX(IFERROR(INDEX(Tbl_Project_List[Start Date],MATCH($A15,Tbl_Project_List[Project Name],0),1)-1,0),IFERROR(INDEX($K$9:$K$158,MATCH($E15,$G$9:$G$158,0),1),0),IFERROR(INDEX($K$9:$K$158,MATCH($F15,$G$9:$G$158,0),1),0)),0)), IFERROR(MIN($D15-SUM($O15:AV15), INDEX(Tbl_Resource_List[Hours Available per Day], MATCH($C15,Tbl_Resource_List[Resource Name],0),1)-SUMIF($C$8:$C14,$C15,AW$8:AW14)),0),0)</f>
        <v>0</v>
      </c>
      <c r="AX15" s="93">
        <f>IF((AX$7&gt;IFERROR(MAX(IFERROR(INDEX(Tbl_Project_List[Start Date],MATCH($A15,Tbl_Project_List[Project Name],0),1)-1,0),IFERROR(INDEX($K$9:$K$158,MATCH($E15,$G$9:$G$158,0),1),0),IFERROR(INDEX($K$9:$K$158,MATCH($F15,$G$9:$G$158,0),1),0)),0)), IFERROR(MIN($D15-SUM($O15:AW15), INDEX(Tbl_Resource_List[Hours Available per Day], MATCH($C15,Tbl_Resource_List[Resource Name],0),1)-SUMIF($C$8:$C14,$C15,AX$8:AX14)),0),0)</f>
        <v>0</v>
      </c>
      <c r="AY15" s="93">
        <f>IF((AY$7&gt;IFERROR(MAX(IFERROR(INDEX(Tbl_Project_List[Start Date],MATCH($A15,Tbl_Project_List[Project Name],0),1)-1,0),IFERROR(INDEX($K$9:$K$158,MATCH($E15,$G$9:$G$158,0),1),0),IFERROR(INDEX($K$9:$K$158,MATCH($F15,$G$9:$G$158,0),1),0)),0)), IFERROR(MIN($D15-SUM($O15:AX15), INDEX(Tbl_Resource_List[Hours Available per Day], MATCH($C15,Tbl_Resource_List[Resource Name],0),1)-SUMIF($C$8:$C14,$C15,AY$8:AY14)),0),0)</f>
        <v>0</v>
      </c>
      <c r="AZ15" s="93">
        <f>IF((AZ$7&gt;IFERROR(MAX(IFERROR(INDEX(Tbl_Project_List[Start Date],MATCH($A15,Tbl_Project_List[Project Name],0),1)-1,0),IFERROR(INDEX($K$9:$K$158,MATCH($E15,$G$9:$G$158,0),1),0),IFERROR(INDEX($K$9:$K$158,MATCH($F15,$G$9:$G$158,0),1),0)),0)), IFERROR(MIN($D15-SUM($O15:AY15), INDEX(Tbl_Resource_List[Hours Available per Day], MATCH($C15,Tbl_Resource_List[Resource Name],0),1)-SUMIF($C$8:$C14,$C15,AZ$8:AZ14)),0),0)</f>
        <v>0</v>
      </c>
      <c r="BA15" s="93">
        <f>IF((BA$7&gt;IFERROR(MAX(IFERROR(INDEX(Tbl_Project_List[Start Date],MATCH($A15,Tbl_Project_List[Project Name],0),1)-1,0),IFERROR(INDEX($K$9:$K$158,MATCH($E15,$G$9:$G$158,0),1),0),IFERROR(INDEX($K$9:$K$158,MATCH($F15,$G$9:$G$158,0),1),0)),0)), IFERROR(MIN($D15-SUM($O15:AZ15), INDEX(Tbl_Resource_List[Hours Available per Day], MATCH($C15,Tbl_Resource_List[Resource Name],0),1)-SUMIF($C$8:$C14,$C15,BA$8:BA14)),0),0)</f>
        <v>0</v>
      </c>
      <c r="BB15" s="93">
        <f>IF((BB$7&gt;IFERROR(MAX(IFERROR(INDEX(Tbl_Project_List[Start Date],MATCH($A15,Tbl_Project_List[Project Name],0),1)-1,0),IFERROR(INDEX($K$9:$K$158,MATCH($E15,$G$9:$G$158,0),1),0),IFERROR(INDEX($K$9:$K$158,MATCH($F15,$G$9:$G$158,0),1),0)),0)), IFERROR(MIN($D15-SUM($O15:BA15), INDEX(Tbl_Resource_List[Hours Available per Day], MATCH($C15,Tbl_Resource_List[Resource Name],0),1)-SUMIF($C$8:$C14,$C15,BB$8:BB14)),0),0)</f>
        <v>0</v>
      </c>
      <c r="BC15" s="93">
        <f>IF((BC$7&gt;IFERROR(MAX(IFERROR(INDEX(Tbl_Project_List[Start Date],MATCH($A15,Tbl_Project_List[Project Name],0),1)-1,0),IFERROR(INDEX($K$9:$K$158,MATCH($E15,$G$9:$G$158,0),1),0),IFERROR(INDEX($K$9:$K$158,MATCH($F15,$G$9:$G$158,0),1),0)),0)), IFERROR(MIN($D15-SUM($O15:BB15), INDEX(Tbl_Resource_List[Hours Available per Day], MATCH($C15,Tbl_Resource_List[Resource Name],0),1)-SUMIF($C$8:$C14,$C15,BC$8:BC14)),0),0)</f>
        <v>0</v>
      </c>
      <c r="BD15" s="93">
        <f>IF((BD$7&gt;IFERROR(MAX(IFERROR(INDEX(Tbl_Project_List[Start Date],MATCH($A15,Tbl_Project_List[Project Name],0),1)-1,0),IFERROR(INDEX($K$9:$K$158,MATCH($E15,$G$9:$G$158,0),1),0),IFERROR(INDEX($K$9:$K$158,MATCH($F15,$G$9:$G$158,0),1),0)),0)), IFERROR(MIN($D15-SUM($O15:BC15), INDEX(Tbl_Resource_List[Hours Available per Day], MATCH($C15,Tbl_Resource_List[Resource Name],0),1)-SUMIF($C$8:$C14,$C15,BD$8:BD14)),0),0)</f>
        <v>0</v>
      </c>
      <c r="BE15" s="93">
        <f>IF((BE$7&gt;IFERROR(MAX(IFERROR(INDEX(Tbl_Project_List[Start Date],MATCH($A15,Tbl_Project_List[Project Name],0),1)-1,0),IFERROR(INDEX($K$9:$K$158,MATCH($E15,$G$9:$G$158,0),1),0),IFERROR(INDEX($K$9:$K$158,MATCH($F15,$G$9:$G$158,0),1),0)),0)), IFERROR(MIN($D15-SUM($O15:BD15), INDEX(Tbl_Resource_List[Hours Available per Day], MATCH($C15,Tbl_Resource_List[Resource Name],0),1)-SUMIF($C$8:$C14,$C15,BE$8:BE14)),0),0)</f>
        <v>0</v>
      </c>
      <c r="BF15" s="93">
        <f>IF((BF$7&gt;IFERROR(MAX(IFERROR(INDEX(Tbl_Project_List[Start Date],MATCH($A15,Tbl_Project_List[Project Name],0),1)-1,0),IFERROR(INDEX($K$9:$K$158,MATCH($E15,$G$9:$G$158,0),1),0),IFERROR(INDEX($K$9:$K$158,MATCH($F15,$G$9:$G$158,0),1),0)),0)), IFERROR(MIN($D15-SUM($O15:BE15), INDEX(Tbl_Resource_List[Hours Available per Day], MATCH($C15,Tbl_Resource_List[Resource Name],0),1)-SUMIF($C$8:$C14,$C15,BF$8:BF14)),0),0)</f>
        <v>0</v>
      </c>
      <c r="BG15" s="93">
        <f>IF((BG$7&gt;IFERROR(MAX(IFERROR(INDEX(Tbl_Project_List[Start Date],MATCH($A15,Tbl_Project_List[Project Name],0),1)-1,0),IFERROR(INDEX($K$9:$K$158,MATCH($E15,$G$9:$G$158,0),1),0),IFERROR(INDEX($K$9:$K$158,MATCH($F15,$G$9:$G$158,0),1),0)),0)), IFERROR(MIN($D15-SUM($O15:BF15), INDEX(Tbl_Resource_List[Hours Available per Day], MATCH($C15,Tbl_Resource_List[Resource Name],0),1)-SUMIF($C$8:$C14,$C15,BG$8:BG14)),0),0)</f>
        <v>0</v>
      </c>
      <c r="BH15" s="93">
        <f>IF((BH$7&gt;IFERROR(MAX(IFERROR(INDEX(Tbl_Project_List[Start Date],MATCH($A15,Tbl_Project_List[Project Name],0),1)-1,0),IFERROR(INDEX($K$9:$K$158,MATCH($E15,$G$9:$G$158,0),1),0),IFERROR(INDEX($K$9:$K$158,MATCH($F15,$G$9:$G$158,0),1),0)),0)), IFERROR(MIN($D15-SUM($O15:BG15), INDEX(Tbl_Resource_List[Hours Available per Day], MATCH($C15,Tbl_Resource_List[Resource Name],0),1)-SUMIF($C$8:$C14,$C15,BH$8:BH14)),0),0)</f>
        <v>0</v>
      </c>
      <c r="BI15" s="93">
        <f>IF((BI$7&gt;IFERROR(MAX(IFERROR(INDEX(Tbl_Project_List[Start Date],MATCH($A15,Tbl_Project_List[Project Name],0),1)-1,0),IFERROR(INDEX($K$9:$K$158,MATCH($E15,$G$9:$G$158,0),1),0),IFERROR(INDEX($K$9:$K$158,MATCH($F15,$G$9:$G$158,0),1),0)),0)), IFERROR(MIN($D15-SUM($O15:BH15), INDEX(Tbl_Resource_List[Hours Available per Day], MATCH($C15,Tbl_Resource_List[Resource Name],0),1)-SUMIF($C$8:$C14,$C15,BI$8:BI14)),0),0)</f>
        <v>0</v>
      </c>
      <c r="BJ15" s="93">
        <f>IF((BJ$7&gt;IFERROR(MAX(IFERROR(INDEX(Tbl_Project_List[Start Date],MATCH($A15,Tbl_Project_List[Project Name],0),1)-1,0),IFERROR(INDEX($K$9:$K$158,MATCH($E15,$G$9:$G$158,0),1),0),IFERROR(INDEX($K$9:$K$158,MATCH($F15,$G$9:$G$158,0),1),0)),0)), IFERROR(MIN($D15-SUM($O15:BI15), INDEX(Tbl_Resource_List[Hours Available per Day], MATCH($C15,Tbl_Resource_List[Resource Name],0),1)-SUMIF($C$8:$C14,$C15,BJ$8:BJ14)),0),0)</f>
        <v>0</v>
      </c>
      <c r="BK15" s="93">
        <f>IF((BK$7&gt;IFERROR(MAX(IFERROR(INDEX(Tbl_Project_List[Start Date],MATCH($A15,Tbl_Project_List[Project Name],0),1)-1,0),IFERROR(INDEX($K$9:$K$158,MATCH($E15,$G$9:$G$158,0),1),0),IFERROR(INDEX($K$9:$K$158,MATCH($F15,$G$9:$G$158,0),1),0)),0)), IFERROR(MIN($D15-SUM($O15:BJ15), INDEX(Tbl_Resource_List[Hours Available per Day], MATCH($C15,Tbl_Resource_List[Resource Name],0),1)-SUMIF($C$8:$C14,$C15,BK$8:BK14)),0),0)</f>
        <v>0</v>
      </c>
      <c r="BL15" s="93">
        <f>IF((BL$7&gt;IFERROR(MAX(IFERROR(INDEX(Tbl_Project_List[Start Date],MATCH($A15,Tbl_Project_List[Project Name],0),1)-1,0),IFERROR(INDEX($K$9:$K$158,MATCH($E15,$G$9:$G$158,0),1),0),IFERROR(INDEX($K$9:$K$158,MATCH($F15,$G$9:$G$158,0),1),0)),0)), IFERROR(MIN($D15-SUM($O15:BK15), INDEX(Tbl_Resource_List[Hours Available per Day], MATCH($C15,Tbl_Resource_List[Resource Name],0),1)-SUMIF($C$8:$C14,$C15,BL$8:BL14)),0),0)</f>
        <v>0</v>
      </c>
      <c r="BM15" s="93">
        <f>IF((BM$7&gt;IFERROR(MAX(IFERROR(INDEX(Tbl_Project_List[Start Date],MATCH($A15,Tbl_Project_List[Project Name],0),1)-1,0),IFERROR(INDEX($K$9:$K$158,MATCH($E15,$G$9:$G$158,0),1),0),IFERROR(INDEX($K$9:$K$158,MATCH($F15,$G$9:$G$158,0),1),0)),0)), IFERROR(MIN($D15-SUM($O15:BL15), INDEX(Tbl_Resource_List[Hours Available per Day], MATCH($C15,Tbl_Resource_List[Resource Name],0),1)-SUMIF($C$8:$C14,$C15,BM$8:BM14)),0),0)</f>
        <v>0</v>
      </c>
      <c r="BN15" s="93">
        <f>IF((BN$7&gt;IFERROR(MAX(IFERROR(INDEX(Tbl_Project_List[Start Date],MATCH($A15,Tbl_Project_List[Project Name],0),1)-1,0),IFERROR(INDEX($K$9:$K$158,MATCH($E15,$G$9:$G$158,0),1),0),IFERROR(INDEX($K$9:$K$158,MATCH($F15,$G$9:$G$158,0),1),0)),0)), IFERROR(MIN($D15-SUM($O15:BM15), INDEX(Tbl_Resource_List[Hours Available per Day], MATCH($C15,Tbl_Resource_List[Resource Name],0),1)-SUMIF($C$8:$C14,$C15,BN$8:BN14)),0),0)</f>
        <v>0</v>
      </c>
      <c r="BO15" s="93">
        <f>IF((BO$7&gt;IFERROR(MAX(IFERROR(INDEX(Tbl_Project_List[Start Date],MATCH($A15,Tbl_Project_List[Project Name],0),1)-1,0),IFERROR(INDEX($K$9:$K$158,MATCH($E15,$G$9:$G$158,0),1),0),IFERROR(INDEX($K$9:$K$158,MATCH($F15,$G$9:$G$158,0),1),0)),0)), IFERROR(MIN($D15-SUM($O15:BN15), INDEX(Tbl_Resource_List[Hours Available per Day], MATCH($C15,Tbl_Resource_List[Resource Name],0),1)-SUMIF($C$8:$C14,$C15,BO$8:BO14)),0),0)</f>
        <v>0</v>
      </c>
      <c r="BP15" s="93">
        <f>IF((BP$7&gt;IFERROR(MAX(IFERROR(INDEX(Tbl_Project_List[Start Date],MATCH($A15,Tbl_Project_List[Project Name],0),1)-1,0),IFERROR(INDEX($K$9:$K$158,MATCH($E15,$G$9:$G$158,0),1),0),IFERROR(INDEX($K$9:$K$158,MATCH($F15,$G$9:$G$158,0),1),0)),0)), IFERROR(MIN($D15-SUM($O15:BO15), INDEX(Tbl_Resource_List[Hours Available per Day], MATCH($C15,Tbl_Resource_List[Resource Name],0),1)-SUMIF($C$8:$C14,$C15,BP$8:BP14)),0),0)</f>
        <v>0</v>
      </c>
      <c r="BQ15" s="93">
        <f>IF((BQ$7&gt;IFERROR(MAX(IFERROR(INDEX(Tbl_Project_List[Start Date],MATCH($A15,Tbl_Project_List[Project Name],0),1)-1,0),IFERROR(INDEX($K$9:$K$158,MATCH($E15,$G$9:$G$158,0),1),0),IFERROR(INDEX($K$9:$K$158,MATCH($F15,$G$9:$G$158,0),1),0)),0)), IFERROR(MIN($D15-SUM($O15:BP15), INDEX(Tbl_Resource_List[Hours Available per Day], MATCH($C15,Tbl_Resource_List[Resource Name],0),1)-SUMIF($C$8:$C14,$C15,BQ$8:BQ14)),0),0)</f>
        <v>0</v>
      </c>
      <c r="BR15" s="93">
        <f>IF((BR$7&gt;IFERROR(MAX(IFERROR(INDEX(Tbl_Project_List[Start Date],MATCH($A15,Tbl_Project_List[Project Name],0),1)-1,0),IFERROR(INDEX($K$9:$K$158,MATCH($E15,$G$9:$G$158,0),1),0),IFERROR(INDEX($K$9:$K$158,MATCH($F15,$G$9:$G$158,0),1),0)),0)), IFERROR(MIN($D15-SUM($O15:BQ15), INDEX(Tbl_Resource_List[Hours Available per Day], MATCH($C15,Tbl_Resource_List[Resource Name],0),1)-SUMIF($C$8:$C14,$C15,BR$8:BR14)),0),0)</f>
        <v>0</v>
      </c>
      <c r="BS15" s="93">
        <f>IF((BS$7&gt;IFERROR(MAX(IFERROR(INDEX(Tbl_Project_List[Start Date],MATCH($A15,Tbl_Project_List[Project Name],0),1)-1,0),IFERROR(INDEX($K$9:$K$158,MATCH($E15,$G$9:$G$158,0),1),0),IFERROR(INDEX($K$9:$K$158,MATCH($F15,$G$9:$G$158,0),1),0)),0)), IFERROR(MIN($D15-SUM($O15:BR15), INDEX(Tbl_Resource_List[Hours Available per Day], MATCH($C15,Tbl_Resource_List[Resource Name],0),1)-SUMIF($C$8:$C14,$C15,BS$8:BS14)),0),0)</f>
        <v>0</v>
      </c>
      <c r="BT15" s="93">
        <f>IF((BT$7&gt;IFERROR(MAX(IFERROR(INDEX(Tbl_Project_List[Start Date],MATCH($A15,Tbl_Project_List[Project Name],0),1)-1,0),IFERROR(INDEX($K$9:$K$158,MATCH($E15,$G$9:$G$158,0),1),0),IFERROR(INDEX($K$9:$K$158,MATCH($F15,$G$9:$G$158,0),1),0)),0)), IFERROR(MIN($D15-SUM($O15:BS15), INDEX(Tbl_Resource_List[Hours Available per Day], MATCH($C15,Tbl_Resource_List[Resource Name],0),1)-SUMIF($C$8:$C14,$C15,BT$8:BT14)),0),0)</f>
        <v>0</v>
      </c>
      <c r="BU15" s="93">
        <f>IF((BU$7&gt;IFERROR(MAX(IFERROR(INDEX(Tbl_Project_List[Start Date],MATCH($A15,Tbl_Project_List[Project Name],0),1)-1,0),IFERROR(INDEX($K$9:$K$158,MATCH($E15,$G$9:$G$158,0),1),0),IFERROR(INDEX($K$9:$K$158,MATCH($F15,$G$9:$G$158,0),1),0)),0)), IFERROR(MIN($D15-SUM($O15:BT15), INDEX(Tbl_Resource_List[Hours Available per Day], MATCH($C15,Tbl_Resource_List[Resource Name],0),1)-SUMIF($C$8:$C14,$C15,BU$8:BU14)),0),0)</f>
        <v>0</v>
      </c>
      <c r="BV15" s="93">
        <f>IF((BV$7&gt;IFERROR(MAX(IFERROR(INDEX(Tbl_Project_List[Start Date],MATCH($A15,Tbl_Project_List[Project Name],0),1)-1,0),IFERROR(INDEX($K$9:$K$158,MATCH($E15,$G$9:$G$158,0),1),0),IFERROR(INDEX($K$9:$K$158,MATCH($F15,$G$9:$G$158,0),1),0)),0)), IFERROR(MIN($D15-SUM($O15:BU15), INDEX(Tbl_Resource_List[Hours Available per Day], MATCH($C15,Tbl_Resource_List[Resource Name],0),1)-SUMIF($C$8:$C14,$C15,BV$8:BV14)),0),0)</f>
        <v>0</v>
      </c>
      <c r="BW15" s="94">
        <f>IF((BW$7&gt;IFERROR(MAX(IFERROR(INDEX(Tbl_Project_List[Start Date],MATCH($A15,Tbl_Project_List[Project Name],0),1)-1,0),IFERROR(INDEX($K$9:$K$158,MATCH($E15,$G$9:$G$158,0),1),0),IFERROR(INDEX($K$9:$K$158,MATCH($F15,$G$9:$G$158,0),1),0)),0)), IFERROR(MIN($D15-SUM($O15:BV15), INDEX(Tbl_Resource_List[Hours Available per Day], MATCH($C15,Tbl_Resource_List[Resource Name],0),1)-SUMIF($C$8:$C14,$C15,BW$8:BW14)),0),0)</f>
        <v>0</v>
      </c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</row>
    <row r="16" spans="1:116" x14ac:dyDescent="0.25">
      <c r="A16" s="89" t="str">
        <f>IFERROR(IF(ROW(A15)-ROW($A$8)&gt;=COUNTA(Tbl_Task_List[Task Name]),"",INDEX(Tbl_Project_List[],MATCH(SMALL(Tbl_Project_List[[#Data],[Priority]],ROUND(SUMPRODUCT(1/COUNTIF($A$9:A15,$A$9:A15)),0)+((COUNTIF(Tbl_Task_List[[#Data],[Project Name]],A15)=COUNTIF($A$9:$A15,A15))*1)),Tbl_Project_List[[#Data],[Priority]],0),1)),"")</f>
        <v>Tekun</v>
      </c>
      <c r="B16" s="89" t="str">
        <f t="array" ref="B16">IFERROR(INDEX((Tbl_Task_List[[#Data],[Task Name]]), SMALL(IF(A16=(Tbl_Task_List[[#Data],[Project Name]]),ROW(Tbl_Task_List[[#Data],[Project Name]]),""),COUNTIF($A$9:$A16,A16))-ROW(Tbl_Task_List[[#Headers],[Task Name]]),1),"")</f>
        <v>Screen Design - Setup/Bank Setup</v>
      </c>
      <c r="C16" s="90" t="str">
        <f t="array" ref="C16">IFERROR(INDEX((Tbl_Task_List[[#Data],[Resource Name]]), SMALL(IF(A16=(Tbl_Task_List[[#Data],[Project Name]]),ROW(Tbl_Task_List[[#Data],[Project Name]]),""),COUNTIF($A$9:$A16,A16))-ROW(Tbl_Task_List[[#Headers],[Resource Name]]),1),"")</f>
        <v>Syed</v>
      </c>
      <c r="D16" s="91">
        <f t="array" ref="D16">IFERROR(INDEX((Tbl_Task_List[[#Data],[Planned Duration (Hours)]]), SMALL(IF(A16=(Tbl_Task_List[[#Data],[Project Name]]),ROW(Tbl_Task_List[[#Data],[Project Name]]),""),COUNTIF($A$9:$A16,A16))-ROW(Tbl_Task_List[[#Headers],[Planned Duration (Hours)]]),1),"")</f>
        <v>2</v>
      </c>
      <c r="E16" s="70">
        <f t="array" ref="E16">IFERROR(INDEX((Tbl_Task_List[[#Data],[Predecessor 1]]), SMALL(IF(A16=(Tbl_Task_List[[#Data],[Project Name]]),ROW(Tbl_Task_List[[#Data],[Project Name]]),""),COUNTIF($A$9:$A16,A16))-ROW(Tbl_Task_List[[#Headers],[Predecessor 1]]),1),"")</f>
        <v>0</v>
      </c>
      <c r="F16" s="70">
        <f t="array" ref="F16">IFERROR(INDEX((Tbl_Task_List[[#Data],[Predecessor 2]]), SMALL(IF(A16=(Tbl_Task_List[[#Data],[Project Name]]),ROW(Tbl_Task_List[[#Data],[Project Name]]),""),COUNTIF($A$9:$A16,A16))-ROW(Tbl_Task_List[[#Headers],[Predecessor 2]]),1),"")</f>
        <v>0</v>
      </c>
      <c r="G16" s="70" t="str">
        <f t="shared" si="3"/>
        <v>Tekun Screen Design - Setup/Bank Setup</v>
      </c>
      <c r="H16" s="75">
        <f>IFERROR(MAX(INDEX(Tbl_Project_List[Start Date],MATCH($A16,Tbl_Project_List[Project Name],0),1), StartDate, IFERROR(WORKDAY(INDEX($K$9:$K$158,MATCH($E16,$G$9:$G$158,0),1),1,Holidays),0),IFERROR(WORKDAY( INDEX($K$9:$K$158,MATCH($F16,$G$9:$G$158,0),1),1,Holidays),0)),"")</f>
        <v>42331</v>
      </c>
      <c r="I16" s="92">
        <f t="shared" si="4"/>
        <v>0</v>
      </c>
      <c r="J16" s="75">
        <f t="array" ref="J16">IF(ISNUMBER(D16),IFERROR(INDEX($A$7:$BW$7,1,SMALL(IF(P16:BW16&gt;0,COLUMN(P16:BW16),""),1)),WORKDAY($BW$7,2,Holidays)),"")</f>
        <v>42331</v>
      </c>
      <c r="K16" s="75">
        <f t="array" ref="K16">IF(ISNUMBER(D16),IF(SUM(P16:BW16)=D16,IFERROR(INDEX($A$7:$BW$7,1,LARGE(IF(P16:BW16&gt;0,COLUMN(P16:BW16),""),1)),""),WORKDAY($BW$7,1,Holidays)),"")</f>
        <v>42331</v>
      </c>
      <c r="L16" s="92">
        <f ca="1">IFERROR(COUNTIF(INDIRECT(ADDRESS(ROW($L16),MATCH($J16,$A$7:$BW$7,0),1,1,)):INDIRECT(ADDRESS(ROW($L16),MATCH(MIN($K16,$BW$7),$A$7:$BW$7,0),1,1,)),0),"")</f>
        <v>0</v>
      </c>
      <c r="M16" s="92">
        <f t="shared" si="5"/>
        <v>2</v>
      </c>
      <c r="N16" s="93">
        <f t="shared" si="6"/>
        <v>1</v>
      </c>
      <c r="O16" s="86"/>
      <c r="P16" s="93">
        <f>IF((P$7&gt;IFERROR(MAX(IFERROR(INDEX(Tbl_Project_List[Start Date],MATCH($A16,Tbl_Project_List[Project Name],0),1)-1,0),IFERROR(INDEX($K$9:$K$158,MATCH($E16,$G$9:$G$158,0),1),0),IFERROR(INDEX($K$9:$K$158,MATCH($F16,$G$9:$G$158,0),1),0)),0)), IFERROR(MIN($D16-SUM($O16:O16), INDEX(Tbl_Resource_List[Hours Available per Day], MATCH($C16,Tbl_Resource_List[Resource Name],0),1)-SUMIF($C$8:$C15,$C16,P$8:P15)),0),0)</f>
        <v>2</v>
      </c>
      <c r="Q16" s="93">
        <f>IF((Q$7&gt;IFERROR(MAX(IFERROR(INDEX(Tbl_Project_List[Start Date],MATCH($A16,Tbl_Project_List[Project Name],0),1)-1,0),IFERROR(INDEX($K$9:$K$158,MATCH($E16,$G$9:$G$158,0),1),0),IFERROR(INDEX($K$9:$K$158,MATCH($F16,$G$9:$G$158,0),1),0)),0)), IFERROR(MIN($D16-SUM($O16:P16), INDEX(Tbl_Resource_List[Hours Available per Day], MATCH($C16,Tbl_Resource_List[Resource Name],0),1)-SUMIF($C$8:$C15,$C16,Q$8:Q15)),0),0)</f>
        <v>0</v>
      </c>
      <c r="R16" s="93">
        <f>IF((R$7&gt;IFERROR(MAX(IFERROR(INDEX(Tbl_Project_List[Start Date],MATCH($A16,Tbl_Project_List[Project Name],0),1)-1,0),IFERROR(INDEX($K$9:$K$158,MATCH($E16,$G$9:$G$158,0),1),0),IFERROR(INDEX($K$9:$K$158,MATCH($F16,$G$9:$G$158,0),1),0)),0)), IFERROR(MIN($D16-SUM($O16:Q16), INDEX(Tbl_Resource_List[Hours Available per Day], MATCH($C16,Tbl_Resource_List[Resource Name],0),1)-SUMIF($C$8:$C15,$C16,R$8:R15)),0),0)</f>
        <v>0</v>
      </c>
      <c r="S16" s="93">
        <f>IF((S$7&gt;IFERROR(MAX(IFERROR(INDEX(Tbl_Project_List[Start Date],MATCH($A16,Tbl_Project_List[Project Name],0),1)-1,0),IFERROR(INDEX($K$9:$K$158,MATCH($E16,$G$9:$G$158,0),1),0),IFERROR(INDEX($K$9:$K$158,MATCH($F16,$G$9:$G$158,0),1),0)),0)), IFERROR(MIN($D16-SUM($O16:R16), INDEX(Tbl_Resource_List[Hours Available per Day], MATCH($C16,Tbl_Resource_List[Resource Name],0),1)-SUMIF($C$8:$C15,$C16,S$8:S15)),0),0)</f>
        <v>0</v>
      </c>
      <c r="T16" s="93">
        <f>IF((T$7&gt;IFERROR(MAX(IFERROR(INDEX(Tbl_Project_List[Start Date],MATCH($A16,Tbl_Project_List[Project Name],0),1)-1,0),IFERROR(INDEX($K$9:$K$158,MATCH($E16,$G$9:$G$158,0),1),0),IFERROR(INDEX($K$9:$K$158,MATCH($F16,$G$9:$G$158,0),1),0)),0)), IFERROR(MIN($D16-SUM($O16:S16), INDEX(Tbl_Resource_List[Hours Available per Day], MATCH($C16,Tbl_Resource_List[Resource Name],0),1)-SUMIF($C$8:$C15,$C16,T$8:T15)),0),0)</f>
        <v>0</v>
      </c>
      <c r="U16" s="93">
        <f>IF((U$7&gt;IFERROR(MAX(IFERROR(INDEX(Tbl_Project_List[Start Date],MATCH($A16,Tbl_Project_List[Project Name],0),1)-1,0),IFERROR(INDEX($K$9:$K$158,MATCH($E16,$G$9:$G$158,0),1),0),IFERROR(INDEX($K$9:$K$158,MATCH($F16,$G$9:$G$158,0),1),0)),0)), IFERROR(MIN($D16-SUM($O16:T16), INDEX(Tbl_Resource_List[Hours Available per Day], MATCH($C16,Tbl_Resource_List[Resource Name],0),1)-SUMIF($C$8:$C15,$C16,U$8:U15)),0),0)</f>
        <v>0</v>
      </c>
      <c r="V16" s="93">
        <f>IF((V$7&gt;IFERROR(MAX(IFERROR(INDEX(Tbl_Project_List[Start Date],MATCH($A16,Tbl_Project_List[Project Name],0),1)-1,0),IFERROR(INDEX($K$9:$K$158,MATCH($E16,$G$9:$G$158,0),1),0),IFERROR(INDEX($K$9:$K$158,MATCH($F16,$G$9:$G$158,0),1),0)),0)), IFERROR(MIN($D16-SUM($O16:U16), INDEX(Tbl_Resource_List[Hours Available per Day], MATCH($C16,Tbl_Resource_List[Resource Name],0),1)-SUMIF($C$8:$C15,$C16,V$8:V15)),0),0)</f>
        <v>0</v>
      </c>
      <c r="W16" s="93">
        <f>IF((W$7&gt;IFERROR(MAX(IFERROR(INDEX(Tbl_Project_List[Start Date],MATCH($A16,Tbl_Project_List[Project Name],0),1)-1,0),IFERROR(INDEX($K$9:$K$158,MATCH($E16,$G$9:$G$158,0),1),0),IFERROR(INDEX($K$9:$K$158,MATCH($F16,$G$9:$G$158,0),1),0)),0)), IFERROR(MIN($D16-SUM($O16:V16), INDEX(Tbl_Resource_List[Hours Available per Day], MATCH($C16,Tbl_Resource_List[Resource Name],0),1)-SUMIF($C$8:$C15,$C16,W$8:W15)),0),0)</f>
        <v>0</v>
      </c>
      <c r="X16" s="93">
        <f>IF((X$7&gt;IFERROR(MAX(IFERROR(INDEX(Tbl_Project_List[Start Date],MATCH($A16,Tbl_Project_List[Project Name],0),1)-1,0),IFERROR(INDEX($K$9:$K$158,MATCH($E16,$G$9:$G$158,0),1),0),IFERROR(INDEX($K$9:$K$158,MATCH($F16,$G$9:$G$158,0),1),0)),0)), IFERROR(MIN($D16-SUM($O16:W16), INDEX(Tbl_Resource_List[Hours Available per Day], MATCH($C16,Tbl_Resource_List[Resource Name],0),1)-SUMIF($C$8:$C15,$C16,X$8:X15)),0),0)</f>
        <v>0</v>
      </c>
      <c r="Y16" s="93">
        <f>IF((Y$7&gt;IFERROR(MAX(IFERROR(INDEX(Tbl_Project_List[Start Date],MATCH($A16,Tbl_Project_List[Project Name],0),1)-1,0),IFERROR(INDEX($K$9:$K$158,MATCH($E16,$G$9:$G$158,0),1),0),IFERROR(INDEX($K$9:$K$158,MATCH($F16,$G$9:$G$158,0),1),0)),0)), IFERROR(MIN($D16-SUM($O16:X16), INDEX(Tbl_Resource_List[Hours Available per Day], MATCH($C16,Tbl_Resource_List[Resource Name],0),1)-SUMIF($C$8:$C15,$C16,Y$8:Y15)),0),0)</f>
        <v>0</v>
      </c>
      <c r="Z16" s="93">
        <f>IF((Z$7&gt;IFERROR(MAX(IFERROR(INDEX(Tbl_Project_List[Start Date],MATCH($A16,Tbl_Project_List[Project Name],0),1)-1,0),IFERROR(INDEX($K$9:$K$158,MATCH($E16,$G$9:$G$158,0),1),0),IFERROR(INDEX($K$9:$K$158,MATCH($F16,$G$9:$G$158,0),1),0)),0)), IFERROR(MIN($D16-SUM($O16:Y16), INDEX(Tbl_Resource_List[Hours Available per Day], MATCH($C16,Tbl_Resource_List[Resource Name],0),1)-SUMIF($C$8:$C15,$C16,Z$8:Z15)),0),0)</f>
        <v>0</v>
      </c>
      <c r="AA16" s="93">
        <f>IF((AA$7&gt;IFERROR(MAX(IFERROR(INDEX(Tbl_Project_List[Start Date],MATCH($A16,Tbl_Project_List[Project Name],0),1)-1,0),IFERROR(INDEX($K$9:$K$158,MATCH($E16,$G$9:$G$158,0),1),0),IFERROR(INDEX($K$9:$K$158,MATCH($F16,$G$9:$G$158,0),1),0)),0)), IFERROR(MIN($D16-SUM($O16:Z16), INDEX(Tbl_Resource_List[Hours Available per Day], MATCH($C16,Tbl_Resource_List[Resource Name],0),1)-SUMIF($C$8:$C15,$C16,AA$8:AA15)),0),0)</f>
        <v>0</v>
      </c>
      <c r="AB16" s="93">
        <f>IF((AB$7&gt;IFERROR(MAX(IFERROR(INDEX(Tbl_Project_List[Start Date],MATCH($A16,Tbl_Project_List[Project Name],0),1)-1,0),IFERROR(INDEX($K$9:$K$158,MATCH($E16,$G$9:$G$158,0),1),0),IFERROR(INDEX($K$9:$K$158,MATCH($F16,$G$9:$G$158,0),1),0)),0)), IFERROR(MIN($D16-SUM($O16:AA16), INDEX(Tbl_Resource_List[Hours Available per Day], MATCH($C16,Tbl_Resource_List[Resource Name],0),1)-SUMIF($C$8:$C15,$C16,AB$8:AB15)),0),0)</f>
        <v>0</v>
      </c>
      <c r="AC16" s="93">
        <f>IF((AC$7&gt;IFERROR(MAX(IFERROR(INDEX(Tbl_Project_List[Start Date],MATCH($A16,Tbl_Project_List[Project Name],0),1)-1,0),IFERROR(INDEX($K$9:$K$158,MATCH($E16,$G$9:$G$158,0),1),0),IFERROR(INDEX($K$9:$K$158,MATCH($F16,$G$9:$G$158,0),1),0)),0)), IFERROR(MIN($D16-SUM($O16:AB16), INDEX(Tbl_Resource_List[Hours Available per Day], MATCH($C16,Tbl_Resource_List[Resource Name],0),1)-SUMIF($C$8:$C15,$C16,AC$8:AC15)),0),0)</f>
        <v>0</v>
      </c>
      <c r="AD16" s="93">
        <f>IF((AD$7&gt;IFERROR(MAX(IFERROR(INDEX(Tbl_Project_List[Start Date],MATCH($A16,Tbl_Project_List[Project Name],0),1)-1,0),IFERROR(INDEX($K$9:$K$158,MATCH($E16,$G$9:$G$158,0),1),0),IFERROR(INDEX($K$9:$K$158,MATCH($F16,$G$9:$G$158,0),1),0)),0)), IFERROR(MIN($D16-SUM($O16:AC16), INDEX(Tbl_Resource_List[Hours Available per Day], MATCH($C16,Tbl_Resource_List[Resource Name],0),1)-SUMIF($C$8:$C15,$C16,AD$8:AD15)),0),0)</f>
        <v>0</v>
      </c>
      <c r="AE16" s="93">
        <f>IF((AE$7&gt;IFERROR(MAX(IFERROR(INDEX(Tbl_Project_List[Start Date],MATCH($A16,Tbl_Project_List[Project Name],0),1)-1,0),IFERROR(INDEX($K$9:$K$158,MATCH($E16,$G$9:$G$158,0),1),0),IFERROR(INDEX($K$9:$K$158,MATCH($F16,$G$9:$G$158,0),1),0)),0)), IFERROR(MIN($D16-SUM($O16:AD16), INDEX(Tbl_Resource_List[Hours Available per Day], MATCH($C16,Tbl_Resource_List[Resource Name],0),1)-SUMIF($C$8:$C15,$C16,AE$8:AE15)),0),0)</f>
        <v>0</v>
      </c>
      <c r="AF16" s="93">
        <f>IF((AF$7&gt;IFERROR(MAX(IFERROR(INDEX(Tbl_Project_List[Start Date],MATCH($A16,Tbl_Project_List[Project Name],0),1)-1,0),IFERROR(INDEX($K$9:$K$158,MATCH($E16,$G$9:$G$158,0),1),0),IFERROR(INDEX($K$9:$K$158,MATCH($F16,$G$9:$G$158,0),1),0)),0)), IFERROR(MIN($D16-SUM($O16:AE16), INDEX(Tbl_Resource_List[Hours Available per Day], MATCH($C16,Tbl_Resource_List[Resource Name],0),1)-SUMIF($C$8:$C15,$C16,AF$8:AF15)),0),0)</f>
        <v>0</v>
      </c>
      <c r="AG16" s="93">
        <f>IF((AG$7&gt;IFERROR(MAX(IFERROR(INDEX(Tbl_Project_List[Start Date],MATCH($A16,Tbl_Project_List[Project Name],0),1)-1,0),IFERROR(INDEX($K$9:$K$158,MATCH($E16,$G$9:$G$158,0),1),0),IFERROR(INDEX($K$9:$K$158,MATCH($F16,$G$9:$G$158,0),1),0)),0)), IFERROR(MIN($D16-SUM($O16:AF16), INDEX(Tbl_Resource_List[Hours Available per Day], MATCH($C16,Tbl_Resource_List[Resource Name],0),1)-SUMIF($C$8:$C15,$C16,AG$8:AG15)),0),0)</f>
        <v>0</v>
      </c>
      <c r="AH16" s="93">
        <f>IF((AH$7&gt;IFERROR(MAX(IFERROR(INDEX(Tbl_Project_List[Start Date],MATCH($A16,Tbl_Project_List[Project Name],0),1)-1,0),IFERROR(INDEX($K$9:$K$158,MATCH($E16,$G$9:$G$158,0),1),0),IFERROR(INDEX($K$9:$K$158,MATCH($F16,$G$9:$G$158,0),1),0)),0)), IFERROR(MIN($D16-SUM($O16:AG16), INDEX(Tbl_Resource_List[Hours Available per Day], MATCH($C16,Tbl_Resource_List[Resource Name],0),1)-SUMIF($C$8:$C15,$C16,AH$8:AH15)),0),0)</f>
        <v>0</v>
      </c>
      <c r="AI16" s="93">
        <f>IF((AI$7&gt;IFERROR(MAX(IFERROR(INDEX(Tbl_Project_List[Start Date],MATCH($A16,Tbl_Project_List[Project Name],0),1)-1,0),IFERROR(INDEX($K$9:$K$158,MATCH($E16,$G$9:$G$158,0),1),0),IFERROR(INDEX($K$9:$K$158,MATCH($F16,$G$9:$G$158,0),1),0)),0)), IFERROR(MIN($D16-SUM($O16:AH16), INDEX(Tbl_Resource_List[Hours Available per Day], MATCH($C16,Tbl_Resource_List[Resource Name],0),1)-SUMIF($C$8:$C15,$C16,AI$8:AI15)),0),0)</f>
        <v>0</v>
      </c>
      <c r="AJ16" s="93">
        <f>IF((AJ$7&gt;IFERROR(MAX(IFERROR(INDEX(Tbl_Project_List[Start Date],MATCH($A16,Tbl_Project_List[Project Name],0),1)-1,0),IFERROR(INDEX($K$9:$K$158,MATCH($E16,$G$9:$G$158,0),1),0),IFERROR(INDEX($K$9:$K$158,MATCH($F16,$G$9:$G$158,0),1),0)),0)), IFERROR(MIN($D16-SUM($O16:AI16), INDEX(Tbl_Resource_List[Hours Available per Day], MATCH($C16,Tbl_Resource_List[Resource Name],0),1)-SUMIF($C$8:$C15,$C16,AJ$8:AJ15)),0),0)</f>
        <v>0</v>
      </c>
      <c r="AK16" s="93">
        <f>IF((AK$7&gt;IFERROR(MAX(IFERROR(INDEX(Tbl_Project_List[Start Date],MATCH($A16,Tbl_Project_List[Project Name],0),1)-1,0),IFERROR(INDEX($K$9:$K$158,MATCH($E16,$G$9:$G$158,0),1),0),IFERROR(INDEX($K$9:$K$158,MATCH($F16,$G$9:$G$158,0),1),0)),0)), IFERROR(MIN($D16-SUM($O16:AJ16), INDEX(Tbl_Resource_List[Hours Available per Day], MATCH($C16,Tbl_Resource_List[Resource Name],0),1)-SUMIF($C$8:$C15,$C16,AK$8:AK15)),0),0)</f>
        <v>0</v>
      </c>
      <c r="AL16" s="93">
        <f>IF((AL$7&gt;IFERROR(MAX(IFERROR(INDEX(Tbl_Project_List[Start Date],MATCH($A16,Tbl_Project_List[Project Name],0),1)-1,0),IFERROR(INDEX($K$9:$K$158,MATCH($E16,$G$9:$G$158,0),1),0),IFERROR(INDEX($K$9:$K$158,MATCH($F16,$G$9:$G$158,0),1),0)),0)), IFERROR(MIN($D16-SUM($O16:AK16), INDEX(Tbl_Resource_List[Hours Available per Day], MATCH($C16,Tbl_Resource_List[Resource Name],0),1)-SUMIF($C$8:$C15,$C16,AL$8:AL15)),0),0)</f>
        <v>0</v>
      </c>
      <c r="AM16" s="93">
        <f>IF((AM$7&gt;IFERROR(MAX(IFERROR(INDEX(Tbl_Project_List[Start Date],MATCH($A16,Tbl_Project_List[Project Name],0),1)-1,0),IFERROR(INDEX($K$9:$K$158,MATCH($E16,$G$9:$G$158,0),1),0),IFERROR(INDEX($K$9:$K$158,MATCH($F16,$G$9:$G$158,0),1),0)),0)), IFERROR(MIN($D16-SUM($O16:AL16), INDEX(Tbl_Resource_List[Hours Available per Day], MATCH($C16,Tbl_Resource_List[Resource Name],0),1)-SUMIF($C$8:$C15,$C16,AM$8:AM15)),0),0)</f>
        <v>0</v>
      </c>
      <c r="AN16" s="93">
        <f>IF((AN$7&gt;IFERROR(MAX(IFERROR(INDEX(Tbl_Project_List[Start Date],MATCH($A16,Tbl_Project_List[Project Name],0),1)-1,0),IFERROR(INDEX($K$9:$K$158,MATCH($E16,$G$9:$G$158,0),1),0),IFERROR(INDEX($K$9:$K$158,MATCH($F16,$G$9:$G$158,0),1),0)),0)), IFERROR(MIN($D16-SUM($O16:AM16), INDEX(Tbl_Resource_List[Hours Available per Day], MATCH($C16,Tbl_Resource_List[Resource Name],0),1)-SUMIF($C$8:$C15,$C16,AN$8:AN15)),0),0)</f>
        <v>0</v>
      </c>
      <c r="AO16" s="93">
        <f>IF((AO$7&gt;IFERROR(MAX(IFERROR(INDEX(Tbl_Project_List[Start Date],MATCH($A16,Tbl_Project_List[Project Name],0),1)-1,0),IFERROR(INDEX($K$9:$K$158,MATCH($E16,$G$9:$G$158,0),1),0),IFERROR(INDEX($K$9:$K$158,MATCH($F16,$G$9:$G$158,0),1),0)),0)), IFERROR(MIN($D16-SUM($O16:AN16), INDEX(Tbl_Resource_List[Hours Available per Day], MATCH($C16,Tbl_Resource_List[Resource Name],0),1)-SUMIF($C$8:$C15,$C16,AO$8:AO15)),0),0)</f>
        <v>0</v>
      </c>
      <c r="AP16" s="93">
        <f>IF((AP$7&gt;IFERROR(MAX(IFERROR(INDEX(Tbl_Project_List[Start Date],MATCH($A16,Tbl_Project_List[Project Name],0),1)-1,0),IFERROR(INDEX($K$9:$K$158,MATCH($E16,$G$9:$G$158,0),1),0),IFERROR(INDEX($K$9:$K$158,MATCH($F16,$G$9:$G$158,0),1),0)),0)), IFERROR(MIN($D16-SUM($O16:AO16), INDEX(Tbl_Resource_List[Hours Available per Day], MATCH($C16,Tbl_Resource_List[Resource Name],0),1)-SUMIF($C$8:$C15,$C16,AP$8:AP15)),0),0)</f>
        <v>0</v>
      </c>
      <c r="AQ16" s="93">
        <f>IF((AQ$7&gt;IFERROR(MAX(IFERROR(INDEX(Tbl_Project_List[Start Date],MATCH($A16,Tbl_Project_List[Project Name],0),1)-1,0),IFERROR(INDEX($K$9:$K$158,MATCH($E16,$G$9:$G$158,0),1),0),IFERROR(INDEX($K$9:$K$158,MATCH($F16,$G$9:$G$158,0),1),0)),0)), IFERROR(MIN($D16-SUM($O16:AP16), INDEX(Tbl_Resource_List[Hours Available per Day], MATCH($C16,Tbl_Resource_List[Resource Name],0),1)-SUMIF($C$8:$C15,$C16,AQ$8:AQ15)),0),0)</f>
        <v>0</v>
      </c>
      <c r="AR16" s="93">
        <f>IF((AR$7&gt;IFERROR(MAX(IFERROR(INDEX(Tbl_Project_List[Start Date],MATCH($A16,Tbl_Project_List[Project Name],0),1)-1,0),IFERROR(INDEX($K$9:$K$158,MATCH($E16,$G$9:$G$158,0),1),0),IFERROR(INDEX($K$9:$K$158,MATCH($F16,$G$9:$G$158,0),1),0)),0)), IFERROR(MIN($D16-SUM($O16:AQ16), INDEX(Tbl_Resource_List[Hours Available per Day], MATCH($C16,Tbl_Resource_List[Resource Name],0),1)-SUMIF($C$8:$C15,$C16,AR$8:AR15)),0),0)</f>
        <v>0</v>
      </c>
      <c r="AS16" s="93">
        <f>IF((AS$7&gt;IFERROR(MAX(IFERROR(INDEX(Tbl_Project_List[Start Date],MATCH($A16,Tbl_Project_List[Project Name],0),1)-1,0),IFERROR(INDEX($K$9:$K$158,MATCH($E16,$G$9:$G$158,0),1),0),IFERROR(INDEX($K$9:$K$158,MATCH($F16,$G$9:$G$158,0),1),0)),0)), IFERROR(MIN($D16-SUM($O16:AR16), INDEX(Tbl_Resource_List[Hours Available per Day], MATCH($C16,Tbl_Resource_List[Resource Name],0),1)-SUMIF($C$8:$C15,$C16,AS$8:AS15)),0),0)</f>
        <v>0</v>
      </c>
      <c r="AT16" s="93">
        <f>IF((AT$7&gt;IFERROR(MAX(IFERROR(INDEX(Tbl_Project_List[Start Date],MATCH($A16,Tbl_Project_List[Project Name],0),1)-1,0),IFERROR(INDEX($K$9:$K$158,MATCH($E16,$G$9:$G$158,0),1),0),IFERROR(INDEX($K$9:$K$158,MATCH($F16,$G$9:$G$158,0),1),0)),0)), IFERROR(MIN($D16-SUM($O16:AS16), INDEX(Tbl_Resource_List[Hours Available per Day], MATCH($C16,Tbl_Resource_List[Resource Name],0),1)-SUMIF($C$8:$C15,$C16,AT$8:AT15)),0),0)</f>
        <v>0</v>
      </c>
      <c r="AU16" s="93">
        <f>IF((AU$7&gt;IFERROR(MAX(IFERROR(INDEX(Tbl_Project_List[Start Date],MATCH($A16,Tbl_Project_List[Project Name],0),1)-1,0),IFERROR(INDEX($K$9:$K$158,MATCH($E16,$G$9:$G$158,0),1),0),IFERROR(INDEX($K$9:$K$158,MATCH($F16,$G$9:$G$158,0),1),0)),0)), IFERROR(MIN($D16-SUM($O16:AT16), INDEX(Tbl_Resource_List[Hours Available per Day], MATCH($C16,Tbl_Resource_List[Resource Name],0),1)-SUMIF($C$8:$C15,$C16,AU$8:AU15)),0),0)</f>
        <v>0</v>
      </c>
      <c r="AV16" s="93">
        <f>IF((AV$7&gt;IFERROR(MAX(IFERROR(INDEX(Tbl_Project_List[Start Date],MATCH($A16,Tbl_Project_List[Project Name],0),1)-1,0),IFERROR(INDEX($K$9:$K$158,MATCH($E16,$G$9:$G$158,0),1),0),IFERROR(INDEX($K$9:$K$158,MATCH($F16,$G$9:$G$158,0),1),0)),0)), IFERROR(MIN($D16-SUM($O16:AU16), INDEX(Tbl_Resource_List[Hours Available per Day], MATCH($C16,Tbl_Resource_List[Resource Name],0),1)-SUMIF($C$8:$C15,$C16,AV$8:AV15)),0),0)</f>
        <v>0</v>
      </c>
      <c r="AW16" s="93">
        <f>IF((AW$7&gt;IFERROR(MAX(IFERROR(INDEX(Tbl_Project_List[Start Date],MATCH($A16,Tbl_Project_List[Project Name],0),1)-1,0),IFERROR(INDEX($K$9:$K$158,MATCH($E16,$G$9:$G$158,0),1),0),IFERROR(INDEX($K$9:$K$158,MATCH($F16,$G$9:$G$158,0),1),0)),0)), IFERROR(MIN($D16-SUM($O16:AV16), INDEX(Tbl_Resource_List[Hours Available per Day], MATCH($C16,Tbl_Resource_List[Resource Name],0),1)-SUMIF($C$8:$C15,$C16,AW$8:AW15)),0),0)</f>
        <v>0</v>
      </c>
      <c r="AX16" s="93">
        <f>IF((AX$7&gt;IFERROR(MAX(IFERROR(INDEX(Tbl_Project_List[Start Date],MATCH($A16,Tbl_Project_List[Project Name],0),1)-1,0),IFERROR(INDEX($K$9:$K$158,MATCH($E16,$G$9:$G$158,0),1),0),IFERROR(INDEX($K$9:$K$158,MATCH($F16,$G$9:$G$158,0),1),0)),0)), IFERROR(MIN($D16-SUM($O16:AW16), INDEX(Tbl_Resource_List[Hours Available per Day], MATCH($C16,Tbl_Resource_List[Resource Name],0),1)-SUMIF($C$8:$C15,$C16,AX$8:AX15)),0),0)</f>
        <v>0</v>
      </c>
      <c r="AY16" s="93">
        <f>IF((AY$7&gt;IFERROR(MAX(IFERROR(INDEX(Tbl_Project_List[Start Date],MATCH($A16,Tbl_Project_List[Project Name],0),1)-1,0),IFERROR(INDEX($K$9:$K$158,MATCH($E16,$G$9:$G$158,0),1),0),IFERROR(INDEX($K$9:$K$158,MATCH($F16,$G$9:$G$158,0),1),0)),0)), IFERROR(MIN($D16-SUM($O16:AX16), INDEX(Tbl_Resource_List[Hours Available per Day], MATCH($C16,Tbl_Resource_List[Resource Name],0),1)-SUMIF($C$8:$C15,$C16,AY$8:AY15)),0),0)</f>
        <v>0</v>
      </c>
      <c r="AZ16" s="93">
        <f>IF((AZ$7&gt;IFERROR(MAX(IFERROR(INDEX(Tbl_Project_List[Start Date],MATCH($A16,Tbl_Project_List[Project Name],0),1)-1,0),IFERROR(INDEX($K$9:$K$158,MATCH($E16,$G$9:$G$158,0),1),0),IFERROR(INDEX($K$9:$K$158,MATCH($F16,$G$9:$G$158,0),1),0)),0)), IFERROR(MIN($D16-SUM($O16:AY16), INDEX(Tbl_Resource_List[Hours Available per Day], MATCH($C16,Tbl_Resource_List[Resource Name],0),1)-SUMIF($C$8:$C15,$C16,AZ$8:AZ15)),0),0)</f>
        <v>0</v>
      </c>
      <c r="BA16" s="93">
        <f>IF((BA$7&gt;IFERROR(MAX(IFERROR(INDEX(Tbl_Project_List[Start Date],MATCH($A16,Tbl_Project_List[Project Name],0),1)-1,0),IFERROR(INDEX($K$9:$K$158,MATCH($E16,$G$9:$G$158,0),1),0),IFERROR(INDEX($K$9:$K$158,MATCH($F16,$G$9:$G$158,0),1),0)),0)), IFERROR(MIN($D16-SUM($O16:AZ16), INDEX(Tbl_Resource_List[Hours Available per Day], MATCH($C16,Tbl_Resource_List[Resource Name],0),1)-SUMIF($C$8:$C15,$C16,BA$8:BA15)),0),0)</f>
        <v>0</v>
      </c>
      <c r="BB16" s="93">
        <f>IF((BB$7&gt;IFERROR(MAX(IFERROR(INDEX(Tbl_Project_List[Start Date],MATCH($A16,Tbl_Project_List[Project Name],0),1)-1,0),IFERROR(INDEX($K$9:$K$158,MATCH($E16,$G$9:$G$158,0),1),0),IFERROR(INDEX($K$9:$K$158,MATCH($F16,$G$9:$G$158,0),1),0)),0)), IFERROR(MIN($D16-SUM($O16:BA16), INDEX(Tbl_Resource_List[Hours Available per Day], MATCH($C16,Tbl_Resource_List[Resource Name],0),1)-SUMIF($C$8:$C15,$C16,BB$8:BB15)),0),0)</f>
        <v>0</v>
      </c>
      <c r="BC16" s="93">
        <f>IF((BC$7&gt;IFERROR(MAX(IFERROR(INDEX(Tbl_Project_List[Start Date],MATCH($A16,Tbl_Project_List[Project Name],0),1)-1,0),IFERROR(INDEX($K$9:$K$158,MATCH($E16,$G$9:$G$158,0),1),0),IFERROR(INDEX($K$9:$K$158,MATCH($F16,$G$9:$G$158,0),1),0)),0)), IFERROR(MIN($D16-SUM($O16:BB16), INDEX(Tbl_Resource_List[Hours Available per Day], MATCH($C16,Tbl_Resource_List[Resource Name],0),1)-SUMIF($C$8:$C15,$C16,BC$8:BC15)),0),0)</f>
        <v>0</v>
      </c>
      <c r="BD16" s="93">
        <f>IF((BD$7&gt;IFERROR(MAX(IFERROR(INDEX(Tbl_Project_List[Start Date],MATCH($A16,Tbl_Project_List[Project Name],0),1)-1,0),IFERROR(INDEX($K$9:$K$158,MATCH($E16,$G$9:$G$158,0),1),0),IFERROR(INDEX($K$9:$K$158,MATCH($F16,$G$9:$G$158,0),1),0)),0)), IFERROR(MIN($D16-SUM($O16:BC16), INDEX(Tbl_Resource_List[Hours Available per Day], MATCH($C16,Tbl_Resource_List[Resource Name],0),1)-SUMIF($C$8:$C15,$C16,BD$8:BD15)),0),0)</f>
        <v>0</v>
      </c>
      <c r="BE16" s="93">
        <f>IF((BE$7&gt;IFERROR(MAX(IFERROR(INDEX(Tbl_Project_List[Start Date],MATCH($A16,Tbl_Project_List[Project Name],0),1)-1,0),IFERROR(INDEX($K$9:$K$158,MATCH($E16,$G$9:$G$158,0),1),0),IFERROR(INDEX($K$9:$K$158,MATCH($F16,$G$9:$G$158,0),1),0)),0)), IFERROR(MIN($D16-SUM($O16:BD16), INDEX(Tbl_Resource_List[Hours Available per Day], MATCH($C16,Tbl_Resource_List[Resource Name],0),1)-SUMIF($C$8:$C15,$C16,BE$8:BE15)),0),0)</f>
        <v>0</v>
      </c>
      <c r="BF16" s="93">
        <f>IF((BF$7&gt;IFERROR(MAX(IFERROR(INDEX(Tbl_Project_List[Start Date],MATCH($A16,Tbl_Project_List[Project Name],0),1)-1,0),IFERROR(INDEX($K$9:$K$158,MATCH($E16,$G$9:$G$158,0),1),0),IFERROR(INDEX($K$9:$K$158,MATCH($F16,$G$9:$G$158,0),1),0)),0)), IFERROR(MIN($D16-SUM($O16:BE16), INDEX(Tbl_Resource_List[Hours Available per Day], MATCH($C16,Tbl_Resource_List[Resource Name],0),1)-SUMIF($C$8:$C15,$C16,BF$8:BF15)),0),0)</f>
        <v>0</v>
      </c>
      <c r="BG16" s="93">
        <f>IF((BG$7&gt;IFERROR(MAX(IFERROR(INDEX(Tbl_Project_List[Start Date],MATCH($A16,Tbl_Project_List[Project Name],0),1)-1,0),IFERROR(INDEX($K$9:$K$158,MATCH($E16,$G$9:$G$158,0),1),0),IFERROR(INDEX($K$9:$K$158,MATCH($F16,$G$9:$G$158,0),1),0)),0)), IFERROR(MIN($D16-SUM($O16:BF16), INDEX(Tbl_Resource_List[Hours Available per Day], MATCH($C16,Tbl_Resource_List[Resource Name],0),1)-SUMIF($C$8:$C15,$C16,BG$8:BG15)),0),0)</f>
        <v>0</v>
      </c>
      <c r="BH16" s="93">
        <f>IF((BH$7&gt;IFERROR(MAX(IFERROR(INDEX(Tbl_Project_List[Start Date],MATCH($A16,Tbl_Project_List[Project Name],0),1)-1,0),IFERROR(INDEX($K$9:$K$158,MATCH($E16,$G$9:$G$158,0),1),0),IFERROR(INDEX($K$9:$K$158,MATCH($F16,$G$9:$G$158,0),1),0)),0)), IFERROR(MIN($D16-SUM($O16:BG16), INDEX(Tbl_Resource_List[Hours Available per Day], MATCH($C16,Tbl_Resource_List[Resource Name],0),1)-SUMIF($C$8:$C15,$C16,BH$8:BH15)),0),0)</f>
        <v>0</v>
      </c>
      <c r="BI16" s="93">
        <f>IF((BI$7&gt;IFERROR(MAX(IFERROR(INDEX(Tbl_Project_List[Start Date],MATCH($A16,Tbl_Project_List[Project Name],0),1)-1,0),IFERROR(INDEX($K$9:$K$158,MATCH($E16,$G$9:$G$158,0),1),0),IFERROR(INDEX($K$9:$K$158,MATCH($F16,$G$9:$G$158,0),1),0)),0)), IFERROR(MIN($D16-SUM($O16:BH16), INDEX(Tbl_Resource_List[Hours Available per Day], MATCH($C16,Tbl_Resource_List[Resource Name],0),1)-SUMIF($C$8:$C15,$C16,BI$8:BI15)),0),0)</f>
        <v>0</v>
      </c>
      <c r="BJ16" s="93">
        <f>IF((BJ$7&gt;IFERROR(MAX(IFERROR(INDEX(Tbl_Project_List[Start Date],MATCH($A16,Tbl_Project_List[Project Name],0),1)-1,0),IFERROR(INDEX($K$9:$K$158,MATCH($E16,$G$9:$G$158,0),1),0),IFERROR(INDEX($K$9:$K$158,MATCH($F16,$G$9:$G$158,0),1),0)),0)), IFERROR(MIN($D16-SUM($O16:BI16), INDEX(Tbl_Resource_List[Hours Available per Day], MATCH($C16,Tbl_Resource_List[Resource Name],0),1)-SUMIF($C$8:$C15,$C16,BJ$8:BJ15)),0),0)</f>
        <v>0</v>
      </c>
      <c r="BK16" s="93">
        <f>IF((BK$7&gt;IFERROR(MAX(IFERROR(INDEX(Tbl_Project_List[Start Date],MATCH($A16,Tbl_Project_List[Project Name],0),1)-1,0),IFERROR(INDEX($K$9:$K$158,MATCH($E16,$G$9:$G$158,0),1),0),IFERROR(INDEX($K$9:$K$158,MATCH($F16,$G$9:$G$158,0),1),0)),0)), IFERROR(MIN($D16-SUM($O16:BJ16), INDEX(Tbl_Resource_List[Hours Available per Day], MATCH($C16,Tbl_Resource_List[Resource Name],0),1)-SUMIF($C$8:$C15,$C16,BK$8:BK15)),0),0)</f>
        <v>0</v>
      </c>
      <c r="BL16" s="93">
        <f>IF((BL$7&gt;IFERROR(MAX(IFERROR(INDEX(Tbl_Project_List[Start Date],MATCH($A16,Tbl_Project_List[Project Name],0),1)-1,0),IFERROR(INDEX($K$9:$K$158,MATCH($E16,$G$9:$G$158,0),1),0),IFERROR(INDEX($K$9:$K$158,MATCH($F16,$G$9:$G$158,0),1),0)),0)), IFERROR(MIN($D16-SUM($O16:BK16), INDEX(Tbl_Resource_List[Hours Available per Day], MATCH($C16,Tbl_Resource_List[Resource Name],0),1)-SUMIF($C$8:$C15,$C16,BL$8:BL15)),0),0)</f>
        <v>0</v>
      </c>
      <c r="BM16" s="93">
        <f>IF((BM$7&gt;IFERROR(MAX(IFERROR(INDEX(Tbl_Project_List[Start Date],MATCH($A16,Tbl_Project_List[Project Name],0),1)-1,0),IFERROR(INDEX($K$9:$K$158,MATCH($E16,$G$9:$G$158,0),1),0),IFERROR(INDEX($K$9:$K$158,MATCH($F16,$G$9:$G$158,0),1),0)),0)), IFERROR(MIN($D16-SUM($O16:BL16), INDEX(Tbl_Resource_List[Hours Available per Day], MATCH($C16,Tbl_Resource_List[Resource Name],0),1)-SUMIF($C$8:$C15,$C16,BM$8:BM15)),0),0)</f>
        <v>0</v>
      </c>
      <c r="BN16" s="93">
        <f>IF((BN$7&gt;IFERROR(MAX(IFERROR(INDEX(Tbl_Project_List[Start Date],MATCH($A16,Tbl_Project_List[Project Name],0),1)-1,0),IFERROR(INDEX($K$9:$K$158,MATCH($E16,$G$9:$G$158,0),1),0),IFERROR(INDEX($K$9:$K$158,MATCH($F16,$G$9:$G$158,0),1),0)),0)), IFERROR(MIN($D16-SUM($O16:BM16), INDEX(Tbl_Resource_List[Hours Available per Day], MATCH($C16,Tbl_Resource_List[Resource Name],0),1)-SUMIF($C$8:$C15,$C16,BN$8:BN15)),0),0)</f>
        <v>0</v>
      </c>
      <c r="BO16" s="93">
        <f>IF((BO$7&gt;IFERROR(MAX(IFERROR(INDEX(Tbl_Project_List[Start Date],MATCH($A16,Tbl_Project_List[Project Name],0),1)-1,0),IFERROR(INDEX($K$9:$K$158,MATCH($E16,$G$9:$G$158,0),1),0),IFERROR(INDEX($K$9:$K$158,MATCH($F16,$G$9:$G$158,0),1),0)),0)), IFERROR(MIN($D16-SUM($O16:BN16), INDEX(Tbl_Resource_List[Hours Available per Day], MATCH($C16,Tbl_Resource_List[Resource Name],0),1)-SUMIF($C$8:$C15,$C16,BO$8:BO15)),0),0)</f>
        <v>0</v>
      </c>
      <c r="BP16" s="93">
        <f>IF((BP$7&gt;IFERROR(MAX(IFERROR(INDEX(Tbl_Project_List[Start Date],MATCH($A16,Tbl_Project_List[Project Name],0),1)-1,0),IFERROR(INDEX($K$9:$K$158,MATCH($E16,$G$9:$G$158,0),1),0),IFERROR(INDEX($K$9:$K$158,MATCH($F16,$G$9:$G$158,0),1),0)),0)), IFERROR(MIN($D16-SUM($O16:BO16), INDEX(Tbl_Resource_List[Hours Available per Day], MATCH($C16,Tbl_Resource_List[Resource Name],0),1)-SUMIF($C$8:$C15,$C16,BP$8:BP15)),0),0)</f>
        <v>0</v>
      </c>
      <c r="BQ16" s="93">
        <f>IF((BQ$7&gt;IFERROR(MAX(IFERROR(INDEX(Tbl_Project_List[Start Date],MATCH($A16,Tbl_Project_List[Project Name],0),1)-1,0),IFERROR(INDEX($K$9:$K$158,MATCH($E16,$G$9:$G$158,0),1),0),IFERROR(INDEX($K$9:$K$158,MATCH($F16,$G$9:$G$158,0),1),0)),0)), IFERROR(MIN($D16-SUM($O16:BP16), INDEX(Tbl_Resource_List[Hours Available per Day], MATCH($C16,Tbl_Resource_List[Resource Name],0),1)-SUMIF($C$8:$C15,$C16,BQ$8:BQ15)),0),0)</f>
        <v>0</v>
      </c>
      <c r="BR16" s="93">
        <f>IF((BR$7&gt;IFERROR(MAX(IFERROR(INDEX(Tbl_Project_List[Start Date],MATCH($A16,Tbl_Project_List[Project Name],0),1)-1,0),IFERROR(INDEX($K$9:$K$158,MATCH($E16,$G$9:$G$158,0),1),0),IFERROR(INDEX($K$9:$K$158,MATCH($F16,$G$9:$G$158,0),1),0)),0)), IFERROR(MIN($D16-SUM($O16:BQ16), INDEX(Tbl_Resource_List[Hours Available per Day], MATCH($C16,Tbl_Resource_List[Resource Name],0),1)-SUMIF($C$8:$C15,$C16,BR$8:BR15)),0),0)</f>
        <v>0</v>
      </c>
      <c r="BS16" s="93">
        <f>IF((BS$7&gt;IFERROR(MAX(IFERROR(INDEX(Tbl_Project_List[Start Date],MATCH($A16,Tbl_Project_List[Project Name],0),1)-1,0),IFERROR(INDEX($K$9:$K$158,MATCH($E16,$G$9:$G$158,0),1),0),IFERROR(INDEX($K$9:$K$158,MATCH($F16,$G$9:$G$158,0),1),0)),0)), IFERROR(MIN($D16-SUM($O16:BR16), INDEX(Tbl_Resource_List[Hours Available per Day], MATCH($C16,Tbl_Resource_List[Resource Name],0),1)-SUMIF($C$8:$C15,$C16,BS$8:BS15)),0),0)</f>
        <v>0</v>
      </c>
      <c r="BT16" s="93">
        <f>IF((BT$7&gt;IFERROR(MAX(IFERROR(INDEX(Tbl_Project_List[Start Date],MATCH($A16,Tbl_Project_List[Project Name],0),1)-1,0),IFERROR(INDEX($K$9:$K$158,MATCH($E16,$G$9:$G$158,0),1),0),IFERROR(INDEX($K$9:$K$158,MATCH($F16,$G$9:$G$158,0),1),0)),0)), IFERROR(MIN($D16-SUM($O16:BS16), INDEX(Tbl_Resource_List[Hours Available per Day], MATCH($C16,Tbl_Resource_List[Resource Name],0),1)-SUMIF($C$8:$C15,$C16,BT$8:BT15)),0),0)</f>
        <v>0</v>
      </c>
      <c r="BU16" s="93">
        <f>IF((BU$7&gt;IFERROR(MAX(IFERROR(INDEX(Tbl_Project_List[Start Date],MATCH($A16,Tbl_Project_List[Project Name],0),1)-1,0),IFERROR(INDEX($K$9:$K$158,MATCH($E16,$G$9:$G$158,0),1),0),IFERROR(INDEX($K$9:$K$158,MATCH($F16,$G$9:$G$158,0),1),0)),0)), IFERROR(MIN($D16-SUM($O16:BT16), INDEX(Tbl_Resource_List[Hours Available per Day], MATCH($C16,Tbl_Resource_List[Resource Name],0),1)-SUMIF($C$8:$C15,$C16,BU$8:BU15)),0),0)</f>
        <v>0</v>
      </c>
      <c r="BV16" s="93">
        <f>IF((BV$7&gt;IFERROR(MAX(IFERROR(INDEX(Tbl_Project_List[Start Date],MATCH($A16,Tbl_Project_List[Project Name],0),1)-1,0),IFERROR(INDEX($K$9:$K$158,MATCH($E16,$G$9:$G$158,0),1),0),IFERROR(INDEX($K$9:$K$158,MATCH($F16,$G$9:$G$158,0),1),0)),0)), IFERROR(MIN($D16-SUM($O16:BU16), INDEX(Tbl_Resource_List[Hours Available per Day], MATCH($C16,Tbl_Resource_List[Resource Name],0),1)-SUMIF($C$8:$C15,$C16,BV$8:BV15)),0),0)</f>
        <v>0</v>
      </c>
      <c r="BW16" s="94">
        <f>IF((BW$7&gt;IFERROR(MAX(IFERROR(INDEX(Tbl_Project_List[Start Date],MATCH($A16,Tbl_Project_List[Project Name],0),1)-1,0),IFERROR(INDEX($K$9:$K$158,MATCH($E16,$G$9:$G$158,0),1),0),IFERROR(INDEX($K$9:$K$158,MATCH($F16,$G$9:$G$158,0),1),0)),0)), IFERROR(MIN($D16-SUM($O16:BV16), INDEX(Tbl_Resource_List[Hours Available per Day], MATCH($C16,Tbl_Resource_List[Resource Name],0),1)-SUMIF($C$8:$C15,$C16,BW$8:BW15)),0),0)</f>
        <v>0</v>
      </c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</row>
    <row r="17" spans="1:105" x14ac:dyDescent="0.25">
      <c r="A17" s="89" t="str">
        <f>IFERROR(IF(ROW(A16)-ROW($A$8)&gt;=COUNTA(Tbl_Task_List[Task Name]),"",INDEX(Tbl_Project_List[],MATCH(SMALL(Tbl_Project_List[[#Data],[Priority]],ROUND(SUMPRODUCT(1/COUNTIF($A$9:A16,$A$9:A16)),0)+((COUNTIF(Tbl_Task_List[[#Data],[Project Name]],A16)=COUNTIF($A$9:$A16,A16))*1)),Tbl_Project_List[[#Data],[Priority]],0),1)),"")</f>
        <v>Tekun</v>
      </c>
      <c r="B17" s="89" t="str">
        <f t="array" ref="B17">IFERROR(INDEX((Tbl_Task_List[[#Data],[Task Name]]), SMALL(IF(A17=(Tbl_Task_List[[#Data],[Project Name]]),ROW(Tbl_Task_List[[#Data],[Project Name]]),""),COUNTIF($A$9:$A17,A17))-ROW(Tbl_Task_List[[#Headers],[Task Name]]),1),"")</f>
        <v>Screen Design - Setup/Loan Setup</v>
      </c>
      <c r="C17" s="90" t="str">
        <f t="array" ref="C17">IFERROR(INDEX((Tbl_Task_List[[#Data],[Resource Name]]), SMALL(IF(A17=(Tbl_Task_List[[#Data],[Project Name]]),ROW(Tbl_Task_List[[#Data],[Project Name]]),""),COUNTIF($A$9:$A17,A17))-ROW(Tbl_Task_List[[#Headers],[Resource Name]]),1),"")</f>
        <v>Fadhirul</v>
      </c>
      <c r="D17" s="91">
        <f t="array" ref="D17">IFERROR(INDEX((Tbl_Task_List[[#Data],[Planned Duration (Hours)]]), SMALL(IF(A17=(Tbl_Task_List[[#Data],[Project Name]]),ROW(Tbl_Task_List[[#Data],[Project Name]]),""),COUNTIF($A$9:$A17,A17))-ROW(Tbl_Task_List[[#Headers],[Planned Duration (Hours)]]),1),"")</f>
        <v>2</v>
      </c>
      <c r="E17" s="70">
        <f t="array" ref="E17">IFERROR(INDEX((Tbl_Task_List[[#Data],[Predecessor 1]]), SMALL(IF(A17=(Tbl_Task_List[[#Data],[Project Name]]),ROW(Tbl_Task_List[[#Data],[Project Name]]),""),COUNTIF($A$9:$A17,A17))-ROW(Tbl_Task_List[[#Headers],[Predecessor 1]]),1),"")</f>
        <v>0</v>
      </c>
      <c r="F17" s="70">
        <f t="array" ref="F17">IFERROR(INDEX((Tbl_Task_List[[#Data],[Predecessor 2]]), SMALL(IF(A17=(Tbl_Task_List[[#Data],[Project Name]]),ROW(Tbl_Task_List[[#Data],[Project Name]]),""),COUNTIF($A$9:$A17,A17))-ROW(Tbl_Task_List[[#Headers],[Predecessor 2]]),1),"")</f>
        <v>0</v>
      </c>
      <c r="G17" s="70" t="str">
        <f t="shared" si="3"/>
        <v>Tekun Screen Design - Setup/Loan Setup</v>
      </c>
      <c r="H17" s="75">
        <f>IFERROR(MAX(INDEX(Tbl_Project_List[Start Date],MATCH($A17,Tbl_Project_List[Project Name],0),1), StartDate, IFERROR(WORKDAY(INDEX($K$9:$K$158,MATCH($E17,$G$9:$G$158,0),1),1,Holidays),0),IFERROR(WORKDAY( INDEX($K$9:$K$158,MATCH($F17,$G$9:$G$158,0),1),1,Holidays),0)),"")</f>
        <v>42331</v>
      </c>
      <c r="I17" s="92">
        <f t="shared" si="4"/>
        <v>0</v>
      </c>
      <c r="J17" s="75">
        <f t="array" ref="J17">IF(ISNUMBER(D17),IFERROR(INDEX($A$7:$BW$7,1,SMALL(IF(P17:BW17&gt;0,COLUMN(P17:BW17),""),1)),WORKDAY($BW$7,2,Holidays)),"")</f>
        <v>42331</v>
      </c>
      <c r="K17" s="75">
        <f t="array" ref="K17">IF(ISNUMBER(D17),IF(SUM(P17:BW17)=D17,IFERROR(INDEX($A$7:$BW$7,1,LARGE(IF(P17:BW17&gt;0,COLUMN(P17:BW17),""),1)),""),WORKDAY($BW$7,1,Holidays)),"")</f>
        <v>42331</v>
      </c>
      <c r="L17" s="92">
        <f ca="1">IFERROR(COUNTIF(INDIRECT(ADDRESS(ROW($L17),MATCH($J17,$A$7:$BW$7,0),1,1,)):INDIRECT(ADDRESS(ROW($L17),MATCH(MIN($K17,$BW$7),$A$7:$BW$7,0),1,1,)),0),"")</f>
        <v>0</v>
      </c>
      <c r="M17" s="92">
        <f t="shared" si="5"/>
        <v>2</v>
      </c>
      <c r="N17" s="93">
        <f t="shared" si="6"/>
        <v>1</v>
      </c>
      <c r="O17" s="86"/>
      <c r="P17" s="93">
        <f>IF((P$7&gt;IFERROR(MAX(IFERROR(INDEX(Tbl_Project_List[Start Date],MATCH($A17,Tbl_Project_List[Project Name],0),1)-1,0),IFERROR(INDEX($K$9:$K$158,MATCH($E17,$G$9:$G$158,0),1),0),IFERROR(INDEX($K$9:$K$158,MATCH($F17,$G$9:$G$158,0),1),0)),0)), IFERROR(MIN($D17-SUM($O17:O17), INDEX(Tbl_Resource_List[Hours Available per Day], MATCH($C17,Tbl_Resource_List[Resource Name],0),1)-SUMIF($C$8:$C16,$C17,P$8:P16)),0),0)</f>
        <v>2</v>
      </c>
      <c r="Q17" s="93">
        <f>IF((Q$7&gt;IFERROR(MAX(IFERROR(INDEX(Tbl_Project_List[Start Date],MATCH($A17,Tbl_Project_List[Project Name],0),1)-1,0),IFERROR(INDEX($K$9:$K$158,MATCH($E17,$G$9:$G$158,0),1),0),IFERROR(INDEX($K$9:$K$158,MATCH($F17,$G$9:$G$158,0),1),0)),0)), IFERROR(MIN($D17-SUM($O17:P17), INDEX(Tbl_Resource_List[Hours Available per Day], MATCH($C17,Tbl_Resource_List[Resource Name],0),1)-SUMIF($C$8:$C16,$C17,Q$8:Q16)),0),0)</f>
        <v>0</v>
      </c>
      <c r="R17" s="93">
        <f>IF((R$7&gt;IFERROR(MAX(IFERROR(INDEX(Tbl_Project_List[Start Date],MATCH($A17,Tbl_Project_List[Project Name],0),1)-1,0),IFERROR(INDEX($K$9:$K$158,MATCH($E17,$G$9:$G$158,0),1),0),IFERROR(INDEX($K$9:$K$158,MATCH($F17,$G$9:$G$158,0),1),0)),0)), IFERROR(MIN($D17-SUM($O17:Q17), INDEX(Tbl_Resource_List[Hours Available per Day], MATCH($C17,Tbl_Resource_List[Resource Name],0),1)-SUMIF($C$8:$C16,$C17,R$8:R16)),0),0)</f>
        <v>0</v>
      </c>
      <c r="S17" s="93">
        <f>IF((S$7&gt;IFERROR(MAX(IFERROR(INDEX(Tbl_Project_List[Start Date],MATCH($A17,Tbl_Project_List[Project Name],0),1)-1,0),IFERROR(INDEX($K$9:$K$158,MATCH($E17,$G$9:$G$158,0),1),0),IFERROR(INDEX($K$9:$K$158,MATCH($F17,$G$9:$G$158,0),1),0)),0)), IFERROR(MIN($D17-SUM($O17:R17), INDEX(Tbl_Resource_List[Hours Available per Day], MATCH($C17,Tbl_Resource_List[Resource Name],0),1)-SUMIF($C$8:$C16,$C17,S$8:S16)),0),0)</f>
        <v>0</v>
      </c>
      <c r="T17" s="93">
        <f>IF((T$7&gt;IFERROR(MAX(IFERROR(INDEX(Tbl_Project_List[Start Date],MATCH($A17,Tbl_Project_List[Project Name],0),1)-1,0),IFERROR(INDEX($K$9:$K$158,MATCH($E17,$G$9:$G$158,0),1),0),IFERROR(INDEX($K$9:$K$158,MATCH($F17,$G$9:$G$158,0),1),0)),0)), IFERROR(MIN($D17-SUM($O17:S17), INDEX(Tbl_Resource_List[Hours Available per Day], MATCH($C17,Tbl_Resource_List[Resource Name],0),1)-SUMIF($C$8:$C16,$C17,T$8:T16)),0),0)</f>
        <v>0</v>
      </c>
      <c r="U17" s="93">
        <f>IF((U$7&gt;IFERROR(MAX(IFERROR(INDEX(Tbl_Project_List[Start Date],MATCH($A17,Tbl_Project_List[Project Name],0),1)-1,0),IFERROR(INDEX($K$9:$K$158,MATCH($E17,$G$9:$G$158,0),1),0),IFERROR(INDEX($K$9:$K$158,MATCH($F17,$G$9:$G$158,0),1),0)),0)), IFERROR(MIN($D17-SUM($O17:T17), INDEX(Tbl_Resource_List[Hours Available per Day], MATCH($C17,Tbl_Resource_List[Resource Name],0),1)-SUMIF($C$8:$C16,$C17,U$8:U16)),0),0)</f>
        <v>0</v>
      </c>
      <c r="V17" s="93">
        <f>IF((V$7&gt;IFERROR(MAX(IFERROR(INDEX(Tbl_Project_List[Start Date],MATCH($A17,Tbl_Project_List[Project Name],0),1)-1,0),IFERROR(INDEX($K$9:$K$158,MATCH($E17,$G$9:$G$158,0),1),0),IFERROR(INDEX($K$9:$K$158,MATCH($F17,$G$9:$G$158,0),1),0)),0)), IFERROR(MIN($D17-SUM($O17:U17), INDEX(Tbl_Resource_List[Hours Available per Day], MATCH($C17,Tbl_Resource_List[Resource Name],0),1)-SUMIF($C$8:$C16,$C17,V$8:V16)),0),0)</f>
        <v>0</v>
      </c>
      <c r="W17" s="93">
        <f>IF((W$7&gt;IFERROR(MAX(IFERROR(INDEX(Tbl_Project_List[Start Date],MATCH($A17,Tbl_Project_List[Project Name],0),1)-1,0),IFERROR(INDEX($K$9:$K$158,MATCH($E17,$G$9:$G$158,0),1),0),IFERROR(INDEX($K$9:$K$158,MATCH($F17,$G$9:$G$158,0),1),0)),0)), IFERROR(MIN($D17-SUM($O17:V17), INDEX(Tbl_Resource_List[Hours Available per Day], MATCH($C17,Tbl_Resource_List[Resource Name],0),1)-SUMIF($C$8:$C16,$C17,W$8:W16)),0),0)</f>
        <v>0</v>
      </c>
      <c r="X17" s="93">
        <f>IF((X$7&gt;IFERROR(MAX(IFERROR(INDEX(Tbl_Project_List[Start Date],MATCH($A17,Tbl_Project_List[Project Name],0),1)-1,0),IFERROR(INDEX($K$9:$K$158,MATCH($E17,$G$9:$G$158,0),1),0),IFERROR(INDEX($K$9:$K$158,MATCH($F17,$G$9:$G$158,0),1),0)),0)), IFERROR(MIN($D17-SUM($O17:W17), INDEX(Tbl_Resource_List[Hours Available per Day], MATCH($C17,Tbl_Resource_List[Resource Name],0),1)-SUMIF($C$8:$C16,$C17,X$8:X16)),0),0)</f>
        <v>0</v>
      </c>
      <c r="Y17" s="93">
        <f>IF((Y$7&gt;IFERROR(MAX(IFERROR(INDEX(Tbl_Project_List[Start Date],MATCH($A17,Tbl_Project_List[Project Name],0),1)-1,0),IFERROR(INDEX($K$9:$K$158,MATCH($E17,$G$9:$G$158,0),1),0),IFERROR(INDEX($K$9:$K$158,MATCH($F17,$G$9:$G$158,0),1),0)),0)), IFERROR(MIN($D17-SUM($O17:X17), INDEX(Tbl_Resource_List[Hours Available per Day], MATCH($C17,Tbl_Resource_List[Resource Name],0),1)-SUMIF($C$8:$C16,$C17,Y$8:Y16)),0),0)</f>
        <v>0</v>
      </c>
      <c r="Z17" s="93">
        <f>IF((Z$7&gt;IFERROR(MAX(IFERROR(INDEX(Tbl_Project_List[Start Date],MATCH($A17,Tbl_Project_List[Project Name],0),1)-1,0),IFERROR(INDEX($K$9:$K$158,MATCH($E17,$G$9:$G$158,0),1),0),IFERROR(INDEX($K$9:$K$158,MATCH($F17,$G$9:$G$158,0),1),0)),0)), IFERROR(MIN($D17-SUM($O17:Y17), INDEX(Tbl_Resource_List[Hours Available per Day], MATCH($C17,Tbl_Resource_List[Resource Name],0),1)-SUMIF($C$8:$C16,$C17,Z$8:Z16)),0),0)</f>
        <v>0</v>
      </c>
      <c r="AA17" s="93">
        <f>IF((AA$7&gt;IFERROR(MAX(IFERROR(INDEX(Tbl_Project_List[Start Date],MATCH($A17,Tbl_Project_List[Project Name],0),1)-1,0),IFERROR(INDEX($K$9:$K$158,MATCH($E17,$G$9:$G$158,0),1),0),IFERROR(INDEX($K$9:$K$158,MATCH($F17,$G$9:$G$158,0),1),0)),0)), IFERROR(MIN($D17-SUM($O17:Z17), INDEX(Tbl_Resource_List[Hours Available per Day], MATCH($C17,Tbl_Resource_List[Resource Name],0),1)-SUMIF($C$8:$C16,$C17,AA$8:AA16)),0),0)</f>
        <v>0</v>
      </c>
      <c r="AB17" s="93">
        <f>IF((AB$7&gt;IFERROR(MAX(IFERROR(INDEX(Tbl_Project_List[Start Date],MATCH($A17,Tbl_Project_List[Project Name],0),1)-1,0),IFERROR(INDEX($K$9:$K$158,MATCH($E17,$G$9:$G$158,0),1),0),IFERROR(INDEX($K$9:$K$158,MATCH($F17,$G$9:$G$158,0),1),0)),0)), IFERROR(MIN($D17-SUM($O17:AA17), INDEX(Tbl_Resource_List[Hours Available per Day], MATCH($C17,Tbl_Resource_List[Resource Name],0),1)-SUMIF($C$8:$C16,$C17,AB$8:AB16)),0),0)</f>
        <v>0</v>
      </c>
      <c r="AC17" s="93">
        <f>IF((AC$7&gt;IFERROR(MAX(IFERROR(INDEX(Tbl_Project_List[Start Date],MATCH($A17,Tbl_Project_List[Project Name],0),1)-1,0),IFERROR(INDEX($K$9:$K$158,MATCH($E17,$G$9:$G$158,0),1),0),IFERROR(INDEX($K$9:$K$158,MATCH($F17,$G$9:$G$158,0),1),0)),0)), IFERROR(MIN($D17-SUM($O17:AB17), INDEX(Tbl_Resource_List[Hours Available per Day], MATCH($C17,Tbl_Resource_List[Resource Name],0),1)-SUMIF($C$8:$C16,$C17,AC$8:AC16)),0),0)</f>
        <v>0</v>
      </c>
      <c r="AD17" s="93">
        <f>IF((AD$7&gt;IFERROR(MAX(IFERROR(INDEX(Tbl_Project_List[Start Date],MATCH($A17,Tbl_Project_List[Project Name],0),1)-1,0),IFERROR(INDEX($K$9:$K$158,MATCH($E17,$G$9:$G$158,0),1),0),IFERROR(INDEX($K$9:$K$158,MATCH($F17,$G$9:$G$158,0),1),0)),0)), IFERROR(MIN($D17-SUM($O17:AC17), INDEX(Tbl_Resource_List[Hours Available per Day], MATCH($C17,Tbl_Resource_List[Resource Name],0),1)-SUMIF($C$8:$C16,$C17,AD$8:AD16)),0),0)</f>
        <v>0</v>
      </c>
      <c r="AE17" s="93">
        <f>IF((AE$7&gt;IFERROR(MAX(IFERROR(INDEX(Tbl_Project_List[Start Date],MATCH($A17,Tbl_Project_List[Project Name],0),1)-1,0),IFERROR(INDEX($K$9:$K$158,MATCH($E17,$G$9:$G$158,0),1),0),IFERROR(INDEX($K$9:$K$158,MATCH($F17,$G$9:$G$158,0),1),0)),0)), IFERROR(MIN($D17-SUM($O17:AD17), INDEX(Tbl_Resource_List[Hours Available per Day], MATCH($C17,Tbl_Resource_List[Resource Name],0),1)-SUMIF($C$8:$C16,$C17,AE$8:AE16)),0),0)</f>
        <v>0</v>
      </c>
      <c r="AF17" s="93">
        <f>IF((AF$7&gt;IFERROR(MAX(IFERROR(INDEX(Tbl_Project_List[Start Date],MATCH($A17,Tbl_Project_List[Project Name],0),1)-1,0),IFERROR(INDEX($K$9:$K$158,MATCH($E17,$G$9:$G$158,0),1),0),IFERROR(INDEX($K$9:$K$158,MATCH($F17,$G$9:$G$158,0),1),0)),0)), IFERROR(MIN($D17-SUM($O17:AE17), INDEX(Tbl_Resource_List[Hours Available per Day], MATCH($C17,Tbl_Resource_List[Resource Name],0),1)-SUMIF($C$8:$C16,$C17,AF$8:AF16)),0),0)</f>
        <v>0</v>
      </c>
      <c r="AG17" s="93">
        <f>IF((AG$7&gt;IFERROR(MAX(IFERROR(INDEX(Tbl_Project_List[Start Date],MATCH($A17,Tbl_Project_List[Project Name],0),1)-1,0),IFERROR(INDEX($K$9:$K$158,MATCH($E17,$G$9:$G$158,0),1),0),IFERROR(INDEX($K$9:$K$158,MATCH($F17,$G$9:$G$158,0),1),0)),0)), IFERROR(MIN($D17-SUM($O17:AF17), INDEX(Tbl_Resource_List[Hours Available per Day], MATCH($C17,Tbl_Resource_List[Resource Name],0),1)-SUMIF($C$8:$C16,$C17,AG$8:AG16)),0),0)</f>
        <v>0</v>
      </c>
      <c r="AH17" s="93">
        <f>IF((AH$7&gt;IFERROR(MAX(IFERROR(INDEX(Tbl_Project_List[Start Date],MATCH($A17,Tbl_Project_List[Project Name],0),1)-1,0),IFERROR(INDEX($K$9:$K$158,MATCH($E17,$G$9:$G$158,0),1),0),IFERROR(INDEX($K$9:$K$158,MATCH($F17,$G$9:$G$158,0),1),0)),0)), IFERROR(MIN($D17-SUM($O17:AG17), INDEX(Tbl_Resource_List[Hours Available per Day], MATCH($C17,Tbl_Resource_List[Resource Name],0),1)-SUMIF($C$8:$C16,$C17,AH$8:AH16)),0),0)</f>
        <v>0</v>
      </c>
      <c r="AI17" s="93">
        <f>IF((AI$7&gt;IFERROR(MAX(IFERROR(INDEX(Tbl_Project_List[Start Date],MATCH($A17,Tbl_Project_List[Project Name],0),1)-1,0),IFERROR(INDEX($K$9:$K$158,MATCH($E17,$G$9:$G$158,0),1),0),IFERROR(INDEX($K$9:$K$158,MATCH($F17,$G$9:$G$158,0),1),0)),0)), IFERROR(MIN($D17-SUM($O17:AH17), INDEX(Tbl_Resource_List[Hours Available per Day], MATCH($C17,Tbl_Resource_List[Resource Name],0),1)-SUMIF($C$8:$C16,$C17,AI$8:AI16)),0),0)</f>
        <v>0</v>
      </c>
      <c r="AJ17" s="93">
        <f>IF((AJ$7&gt;IFERROR(MAX(IFERROR(INDEX(Tbl_Project_List[Start Date],MATCH($A17,Tbl_Project_List[Project Name],0),1)-1,0),IFERROR(INDEX($K$9:$K$158,MATCH($E17,$G$9:$G$158,0),1),0),IFERROR(INDEX($K$9:$K$158,MATCH($F17,$G$9:$G$158,0),1),0)),0)), IFERROR(MIN($D17-SUM($O17:AI17), INDEX(Tbl_Resource_List[Hours Available per Day], MATCH($C17,Tbl_Resource_List[Resource Name],0),1)-SUMIF($C$8:$C16,$C17,AJ$8:AJ16)),0),0)</f>
        <v>0</v>
      </c>
      <c r="AK17" s="93">
        <f>IF((AK$7&gt;IFERROR(MAX(IFERROR(INDEX(Tbl_Project_List[Start Date],MATCH($A17,Tbl_Project_List[Project Name],0),1)-1,0),IFERROR(INDEX($K$9:$K$158,MATCH($E17,$G$9:$G$158,0),1),0),IFERROR(INDEX($K$9:$K$158,MATCH($F17,$G$9:$G$158,0),1),0)),0)), IFERROR(MIN($D17-SUM($O17:AJ17), INDEX(Tbl_Resource_List[Hours Available per Day], MATCH($C17,Tbl_Resource_List[Resource Name],0),1)-SUMIF($C$8:$C16,$C17,AK$8:AK16)),0),0)</f>
        <v>0</v>
      </c>
      <c r="AL17" s="93">
        <f>IF((AL$7&gt;IFERROR(MAX(IFERROR(INDEX(Tbl_Project_List[Start Date],MATCH($A17,Tbl_Project_List[Project Name],0),1)-1,0),IFERROR(INDEX($K$9:$K$158,MATCH($E17,$G$9:$G$158,0),1),0),IFERROR(INDEX($K$9:$K$158,MATCH($F17,$G$9:$G$158,0),1),0)),0)), IFERROR(MIN($D17-SUM($O17:AK17), INDEX(Tbl_Resource_List[Hours Available per Day], MATCH($C17,Tbl_Resource_List[Resource Name],0),1)-SUMIF($C$8:$C16,$C17,AL$8:AL16)),0),0)</f>
        <v>0</v>
      </c>
      <c r="AM17" s="93">
        <f>IF((AM$7&gt;IFERROR(MAX(IFERROR(INDEX(Tbl_Project_List[Start Date],MATCH($A17,Tbl_Project_List[Project Name],0),1)-1,0),IFERROR(INDEX($K$9:$K$158,MATCH($E17,$G$9:$G$158,0),1),0),IFERROR(INDEX($K$9:$K$158,MATCH($F17,$G$9:$G$158,0),1),0)),0)), IFERROR(MIN($D17-SUM($O17:AL17), INDEX(Tbl_Resource_List[Hours Available per Day], MATCH($C17,Tbl_Resource_List[Resource Name],0),1)-SUMIF($C$8:$C16,$C17,AM$8:AM16)),0),0)</f>
        <v>0</v>
      </c>
      <c r="AN17" s="93">
        <f>IF((AN$7&gt;IFERROR(MAX(IFERROR(INDEX(Tbl_Project_List[Start Date],MATCH($A17,Tbl_Project_List[Project Name],0),1)-1,0),IFERROR(INDEX($K$9:$K$158,MATCH($E17,$G$9:$G$158,0),1),0),IFERROR(INDEX($K$9:$K$158,MATCH($F17,$G$9:$G$158,0),1),0)),0)), IFERROR(MIN($D17-SUM($O17:AM17), INDEX(Tbl_Resource_List[Hours Available per Day], MATCH($C17,Tbl_Resource_List[Resource Name],0),1)-SUMIF($C$8:$C16,$C17,AN$8:AN16)),0),0)</f>
        <v>0</v>
      </c>
      <c r="AO17" s="93">
        <f>IF((AO$7&gt;IFERROR(MAX(IFERROR(INDEX(Tbl_Project_List[Start Date],MATCH($A17,Tbl_Project_List[Project Name],0),1)-1,0),IFERROR(INDEX($K$9:$K$158,MATCH($E17,$G$9:$G$158,0),1),0),IFERROR(INDEX($K$9:$K$158,MATCH($F17,$G$9:$G$158,0),1),0)),0)), IFERROR(MIN($D17-SUM($O17:AN17), INDEX(Tbl_Resource_List[Hours Available per Day], MATCH($C17,Tbl_Resource_List[Resource Name],0),1)-SUMIF($C$8:$C16,$C17,AO$8:AO16)),0),0)</f>
        <v>0</v>
      </c>
      <c r="AP17" s="93">
        <f>IF((AP$7&gt;IFERROR(MAX(IFERROR(INDEX(Tbl_Project_List[Start Date],MATCH($A17,Tbl_Project_List[Project Name],0),1)-1,0),IFERROR(INDEX($K$9:$K$158,MATCH($E17,$G$9:$G$158,0),1),0),IFERROR(INDEX($K$9:$K$158,MATCH($F17,$G$9:$G$158,0),1),0)),0)), IFERROR(MIN($D17-SUM($O17:AO17), INDEX(Tbl_Resource_List[Hours Available per Day], MATCH($C17,Tbl_Resource_List[Resource Name],0),1)-SUMIF($C$8:$C16,$C17,AP$8:AP16)),0),0)</f>
        <v>0</v>
      </c>
      <c r="AQ17" s="93">
        <f>IF((AQ$7&gt;IFERROR(MAX(IFERROR(INDEX(Tbl_Project_List[Start Date],MATCH($A17,Tbl_Project_List[Project Name],0),1)-1,0),IFERROR(INDEX($K$9:$K$158,MATCH($E17,$G$9:$G$158,0),1),0),IFERROR(INDEX($K$9:$K$158,MATCH($F17,$G$9:$G$158,0),1),0)),0)), IFERROR(MIN($D17-SUM($O17:AP17), INDEX(Tbl_Resource_List[Hours Available per Day], MATCH($C17,Tbl_Resource_List[Resource Name],0),1)-SUMIF($C$8:$C16,$C17,AQ$8:AQ16)),0),0)</f>
        <v>0</v>
      </c>
      <c r="AR17" s="93">
        <f>IF((AR$7&gt;IFERROR(MAX(IFERROR(INDEX(Tbl_Project_List[Start Date],MATCH($A17,Tbl_Project_List[Project Name],0),1)-1,0),IFERROR(INDEX($K$9:$K$158,MATCH($E17,$G$9:$G$158,0),1),0),IFERROR(INDEX($K$9:$K$158,MATCH($F17,$G$9:$G$158,0),1),0)),0)), IFERROR(MIN($D17-SUM($O17:AQ17), INDEX(Tbl_Resource_List[Hours Available per Day], MATCH($C17,Tbl_Resource_List[Resource Name],0),1)-SUMIF($C$8:$C16,$C17,AR$8:AR16)),0),0)</f>
        <v>0</v>
      </c>
      <c r="AS17" s="93">
        <f>IF((AS$7&gt;IFERROR(MAX(IFERROR(INDEX(Tbl_Project_List[Start Date],MATCH($A17,Tbl_Project_List[Project Name],0),1)-1,0),IFERROR(INDEX($K$9:$K$158,MATCH($E17,$G$9:$G$158,0),1),0),IFERROR(INDEX($K$9:$K$158,MATCH($F17,$G$9:$G$158,0),1),0)),0)), IFERROR(MIN($D17-SUM($O17:AR17), INDEX(Tbl_Resource_List[Hours Available per Day], MATCH($C17,Tbl_Resource_List[Resource Name],0),1)-SUMIF($C$8:$C16,$C17,AS$8:AS16)),0),0)</f>
        <v>0</v>
      </c>
      <c r="AT17" s="93">
        <f>IF((AT$7&gt;IFERROR(MAX(IFERROR(INDEX(Tbl_Project_List[Start Date],MATCH($A17,Tbl_Project_List[Project Name],0),1)-1,0),IFERROR(INDEX($K$9:$K$158,MATCH($E17,$G$9:$G$158,0),1),0),IFERROR(INDEX($K$9:$K$158,MATCH($F17,$G$9:$G$158,0),1),0)),0)), IFERROR(MIN($D17-SUM($O17:AS17), INDEX(Tbl_Resource_List[Hours Available per Day], MATCH($C17,Tbl_Resource_List[Resource Name],0),1)-SUMIF($C$8:$C16,$C17,AT$8:AT16)),0),0)</f>
        <v>0</v>
      </c>
      <c r="AU17" s="93">
        <f>IF((AU$7&gt;IFERROR(MAX(IFERROR(INDEX(Tbl_Project_List[Start Date],MATCH($A17,Tbl_Project_List[Project Name],0),1)-1,0),IFERROR(INDEX($K$9:$K$158,MATCH($E17,$G$9:$G$158,0),1),0),IFERROR(INDEX($K$9:$K$158,MATCH($F17,$G$9:$G$158,0),1),0)),0)), IFERROR(MIN($D17-SUM($O17:AT17), INDEX(Tbl_Resource_List[Hours Available per Day], MATCH($C17,Tbl_Resource_List[Resource Name],0),1)-SUMIF($C$8:$C16,$C17,AU$8:AU16)),0),0)</f>
        <v>0</v>
      </c>
      <c r="AV17" s="93">
        <f>IF((AV$7&gt;IFERROR(MAX(IFERROR(INDEX(Tbl_Project_List[Start Date],MATCH($A17,Tbl_Project_List[Project Name],0),1)-1,0),IFERROR(INDEX($K$9:$K$158,MATCH($E17,$G$9:$G$158,0),1),0),IFERROR(INDEX($K$9:$K$158,MATCH($F17,$G$9:$G$158,0),1),0)),0)), IFERROR(MIN($D17-SUM($O17:AU17), INDEX(Tbl_Resource_List[Hours Available per Day], MATCH($C17,Tbl_Resource_List[Resource Name],0),1)-SUMIF($C$8:$C16,$C17,AV$8:AV16)),0),0)</f>
        <v>0</v>
      </c>
      <c r="AW17" s="93">
        <f>IF((AW$7&gt;IFERROR(MAX(IFERROR(INDEX(Tbl_Project_List[Start Date],MATCH($A17,Tbl_Project_List[Project Name],0),1)-1,0),IFERROR(INDEX($K$9:$K$158,MATCH($E17,$G$9:$G$158,0),1),0),IFERROR(INDEX($K$9:$K$158,MATCH($F17,$G$9:$G$158,0),1),0)),0)), IFERROR(MIN($D17-SUM($O17:AV17), INDEX(Tbl_Resource_List[Hours Available per Day], MATCH($C17,Tbl_Resource_List[Resource Name],0),1)-SUMIF($C$8:$C16,$C17,AW$8:AW16)),0),0)</f>
        <v>0</v>
      </c>
      <c r="AX17" s="93">
        <f>IF((AX$7&gt;IFERROR(MAX(IFERROR(INDEX(Tbl_Project_List[Start Date],MATCH($A17,Tbl_Project_List[Project Name],0),1)-1,0),IFERROR(INDEX($K$9:$K$158,MATCH($E17,$G$9:$G$158,0),1),0),IFERROR(INDEX($K$9:$K$158,MATCH($F17,$G$9:$G$158,0),1),0)),0)), IFERROR(MIN($D17-SUM($O17:AW17), INDEX(Tbl_Resource_List[Hours Available per Day], MATCH($C17,Tbl_Resource_List[Resource Name],0),1)-SUMIF($C$8:$C16,$C17,AX$8:AX16)),0),0)</f>
        <v>0</v>
      </c>
      <c r="AY17" s="93">
        <f>IF((AY$7&gt;IFERROR(MAX(IFERROR(INDEX(Tbl_Project_List[Start Date],MATCH($A17,Tbl_Project_List[Project Name],0),1)-1,0),IFERROR(INDEX($K$9:$K$158,MATCH($E17,$G$9:$G$158,0),1),0),IFERROR(INDEX($K$9:$K$158,MATCH($F17,$G$9:$G$158,0),1),0)),0)), IFERROR(MIN($D17-SUM($O17:AX17), INDEX(Tbl_Resource_List[Hours Available per Day], MATCH($C17,Tbl_Resource_List[Resource Name],0),1)-SUMIF($C$8:$C16,$C17,AY$8:AY16)),0),0)</f>
        <v>0</v>
      </c>
      <c r="AZ17" s="93">
        <f>IF((AZ$7&gt;IFERROR(MAX(IFERROR(INDEX(Tbl_Project_List[Start Date],MATCH($A17,Tbl_Project_List[Project Name],0),1)-1,0),IFERROR(INDEX($K$9:$K$158,MATCH($E17,$G$9:$G$158,0),1),0),IFERROR(INDEX($K$9:$K$158,MATCH($F17,$G$9:$G$158,0),1),0)),0)), IFERROR(MIN($D17-SUM($O17:AY17), INDEX(Tbl_Resource_List[Hours Available per Day], MATCH($C17,Tbl_Resource_List[Resource Name],0),1)-SUMIF($C$8:$C16,$C17,AZ$8:AZ16)),0),0)</f>
        <v>0</v>
      </c>
      <c r="BA17" s="93">
        <f>IF((BA$7&gt;IFERROR(MAX(IFERROR(INDEX(Tbl_Project_List[Start Date],MATCH($A17,Tbl_Project_List[Project Name],0),1)-1,0),IFERROR(INDEX($K$9:$K$158,MATCH($E17,$G$9:$G$158,0),1),0),IFERROR(INDEX($K$9:$K$158,MATCH($F17,$G$9:$G$158,0),1),0)),0)), IFERROR(MIN($D17-SUM($O17:AZ17), INDEX(Tbl_Resource_List[Hours Available per Day], MATCH($C17,Tbl_Resource_List[Resource Name],0),1)-SUMIF($C$8:$C16,$C17,BA$8:BA16)),0),0)</f>
        <v>0</v>
      </c>
      <c r="BB17" s="93">
        <f>IF((BB$7&gt;IFERROR(MAX(IFERROR(INDEX(Tbl_Project_List[Start Date],MATCH($A17,Tbl_Project_List[Project Name],0),1)-1,0),IFERROR(INDEX($K$9:$K$158,MATCH($E17,$G$9:$G$158,0),1),0),IFERROR(INDEX($K$9:$K$158,MATCH($F17,$G$9:$G$158,0),1),0)),0)), IFERROR(MIN($D17-SUM($O17:BA17), INDEX(Tbl_Resource_List[Hours Available per Day], MATCH($C17,Tbl_Resource_List[Resource Name],0),1)-SUMIF($C$8:$C16,$C17,BB$8:BB16)),0),0)</f>
        <v>0</v>
      </c>
      <c r="BC17" s="93">
        <f>IF((BC$7&gt;IFERROR(MAX(IFERROR(INDEX(Tbl_Project_List[Start Date],MATCH($A17,Tbl_Project_List[Project Name],0),1)-1,0),IFERROR(INDEX($K$9:$K$158,MATCH($E17,$G$9:$G$158,0),1),0),IFERROR(INDEX($K$9:$K$158,MATCH($F17,$G$9:$G$158,0),1),0)),0)), IFERROR(MIN($D17-SUM($O17:BB17), INDEX(Tbl_Resource_List[Hours Available per Day], MATCH($C17,Tbl_Resource_List[Resource Name],0),1)-SUMIF($C$8:$C16,$C17,BC$8:BC16)),0),0)</f>
        <v>0</v>
      </c>
      <c r="BD17" s="93">
        <f>IF((BD$7&gt;IFERROR(MAX(IFERROR(INDEX(Tbl_Project_List[Start Date],MATCH($A17,Tbl_Project_List[Project Name],0),1)-1,0),IFERROR(INDEX($K$9:$K$158,MATCH($E17,$G$9:$G$158,0),1),0),IFERROR(INDEX($K$9:$K$158,MATCH($F17,$G$9:$G$158,0),1),0)),0)), IFERROR(MIN($D17-SUM($O17:BC17), INDEX(Tbl_Resource_List[Hours Available per Day], MATCH($C17,Tbl_Resource_List[Resource Name],0),1)-SUMIF($C$8:$C16,$C17,BD$8:BD16)),0),0)</f>
        <v>0</v>
      </c>
      <c r="BE17" s="93">
        <f>IF((BE$7&gt;IFERROR(MAX(IFERROR(INDEX(Tbl_Project_List[Start Date],MATCH($A17,Tbl_Project_List[Project Name],0),1)-1,0),IFERROR(INDEX($K$9:$K$158,MATCH($E17,$G$9:$G$158,0),1),0),IFERROR(INDEX($K$9:$K$158,MATCH($F17,$G$9:$G$158,0),1),0)),0)), IFERROR(MIN($D17-SUM($O17:BD17), INDEX(Tbl_Resource_List[Hours Available per Day], MATCH($C17,Tbl_Resource_List[Resource Name],0),1)-SUMIF($C$8:$C16,$C17,BE$8:BE16)),0),0)</f>
        <v>0</v>
      </c>
      <c r="BF17" s="93">
        <f>IF((BF$7&gt;IFERROR(MAX(IFERROR(INDEX(Tbl_Project_List[Start Date],MATCH($A17,Tbl_Project_List[Project Name],0),1)-1,0),IFERROR(INDEX($K$9:$K$158,MATCH($E17,$G$9:$G$158,0),1),0),IFERROR(INDEX($K$9:$K$158,MATCH($F17,$G$9:$G$158,0),1),0)),0)), IFERROR(MIN($D17-SUM($O17:BE17), INDEX(Tbl_Resource_List[Hours Available per Day], MATCH($C17,Tbl_Resource_List[Resource Name],0),1)-SUMIF($C$8:$C16,$C17,BF$8:BF16)),0),0)</f>
        <v>0</v>
      </c>
      <c r="BG17" s="93">
        <f>IF((BG$7&gt;IFERROR(MAX(IFERROR(INDEX(Tbl_Project_List[Start Date],MATCH($A17,Tbl_Project_List[Project Name],0),1)-1,0),IFERROR(INDEX($K$9:$K$158,MATCH($E17,$G$9:$G$158,0),1),0),IFERROR(INDEX($K$9:$K$158,MATCH($F17,$G$9:$G$158,0),1),0)),0)), IFERROR(MIN($D17-SUM($O17:BF17), INDEX(Tbl_Resource_List[Hours Available per Day], MATCH($C17,Tbl_Resource_List[Resource Name],0),1)-SUMIF($C$8:$C16,$C17,BG$8:BG16)),0),0)</f>
        <v>0</v>
      </c>
      <c r="BH17" s="93">
        <f>IF((BH$7&gt;IFERROR(MAX(IFERROR(INDEX(Tbl_Project_List[Start Date],MATCH($A17,Tbl_Project_List[Project Name],0),1)-1,0),IFERROR(INDEX($K$9:$K$158,MATCH($E17,$G$9:$G$158,0),1),0),IFERROR(INDEX($K$9:$K$158,MATCH($F17,$G$9:$G$158,0),1),0)),0)), IFERROR(MIN($D17-SUM($O17:BG17), INDEX(Tbl_Resource_List[Hours Available per Day], MATCH($C17,Tbl_Resource_List[Resource Name],0),1)-SUMIF($C$8:$C16,$C17,BH$8:BH16)),0),0)</f>
        <v>0</v>
      </c>
      <c r="BI17" s="93">
        <f>IF((BI$7&gt;IFERROR(MAX(IFERROR(INDEX(Tbl_Project_List[Start Date],MATCH($A17,Tbl_Project_List[Project Name],0),1)-1,0),IFERROR(INDEX($K$9:$K$158,MATCH($E17,$G$9:$G$158,0),1),0),IFERROR(INDEX($K$9:$K$158,MATCH($F17,$G$9:$G$158,0),1),0)),0)), IFERROR(MIN($D17-SUM($O17:BH17), INDEX(Tbl_Resource_List[Hours Available per Day], MATCH($C17,Tbl_Resource_List[Resource Name],0),1)-SUMIF($C$8:$C16,$C17,BI$8:BI16)),0),0)</f>
        <v>0</v>
      </c>
      <c r="BJ17" s="93">
        <f>IF((BJ$7&gt;IFERROR(MAX(IFERROR(INDEX(Tbl_Project_List[Start Date],MATCH($A17,Tbl_Project_List[Project Name],0),1)-1,0),IFERROR(INDEX($K$9:$K$158,MATCH($E17,$G$9:$G$158,0),1),0),IFERROR(INDEX($K$9:$K$158,MATCH($F17,$G$9:$G$158,0),1),0)),0)), IFERROR(MIN($D17-SUM($O17:BI17), INDEX(Tbl_Resource_List[Hours Available per Day], MATCH($C17,Tbl_Resource_List[Resource Name],0),1)-SUMIF($C$8:$C16,$C17,BJ$8:BJ16)),0),0)</f>
        <v>0</v>
      </c>
      <c r="BK17" s="93">
        <f>IF((BK$7&gt;IFERROR(MAX(IFERROR(INDEX(Tbl_Project_List[Start Date],MATCH($A17,Tbl_Project_List[Project Name],0),1)-1,0),IFERROR(INDEX($K$9:$K$158,MATCH($E17,$G$9:$G$158,0),1),0),IFERROR(INDEX($K$9:$K$158,MATCH($F17,$G$9:$G$158,0),1),0)),0)), IFERROR(MIN($D17-SUM($O17:BJ17), INDEX(Tbl_Resource_List[Hours Available per Day], MATCH($C17,Tbl_Resource_List[Resource Name],0),1)-SUMIF($C$8:$C16,$C17,BK$8:BK16)),0),0)</f>
        <v>0</v>
      </c>
      <c r="BL17" s="93">
        <f>IF((BL$7&gt;IFERROR(MAX(IFERROR(INDEX(Tbl_Project_List[Start Date],MATCH($A17,Tbl_Project_List[Project Name],0),1)-1,0),IFERROR(INDEX($K$9:$K$158,MATCH($E17,$G$9:$G$158,0),1),0),IFERROR(INDEX($K$9:$K$158,MATCH($F17,$G$9:$G$158,0),1),0)),0)), IFERROR(MIN($D17-SUM($O17:BK17), INDEX(Tbl_Resource_List[Hours Available per Day], MATCH($C17,Tbl_Resource_List[Resource Name],0),1)-SUMIF($C$8:$C16,$C17,BL$8:BL16)),0),0)</f>
        <v>0</v>
      </c>
      <c r="BM17" s="93">
        <f>IF((BM$7&gt;IFERROR(MAX(IFERROR(INDEX(Tbl_Project_List[Start Date],MATCH($A17,Tbl_Project_List[Project Name],0),1)-1,0),IFERROR(INDEX($K$9:$K$158,MATCH($E17,$G$9:$G$158,0),1),0),IFERROR(INDEX($K$9:$K$158,MATCH($F17,$G$9:$G$158,0),1),0)),0)), IFERROR(MIN($D17-SUM($O17:BL17), INDEX(Tbl_Resource_List[Hours Available per Day], MATCH($C17,Tbl_Resource_List[Resource Name],0),1)-SUMIF($C$8:$C16,$C17,BM$8:BM16)),0),0)</f>
        <v>0</v>
      </c>
      <c r="BN17" s="93">
        <f>IF((BN$7&gt;IFERROR(MAX(IFERROR(INDEX(Tbl_Project_List[Start Date],MATCH($A17,Tbl_Project_List[Project Name],0),1)-1,0),IFERROR(INDEX($K$9:$K$158,MATCH($E17,$G$9:$G$158,0),1),0),IFERROR(INDEX($K$9:$K$158,MATCH($F17,$G$9:$G$158,0),1),0)),0)), IFERROR(MIN($D17-SUM($O17:BM17), INDEX(Tbl_Resource_List[Hours Available per Day], MATCH($C17,Tbl_Resource_List[Resource Name],0),1)-SUMIF($C$8:$C16,$C17,BN$8:BN16)),0),0)</f>
        <v>0</v>
      </c>
      <c r="BO17" s="93">
        <f>IF((BO$7&gt;IFERROR(MAX(IFERROR(INDEX(Tbl_Project_List[Start Date],MATCH($A17,Tbl_Project_List[Project Name],0),1)-1,0),IFERROR(INDEX($K$9:$K$158,MATCH($E17,$G$9:$G$158,0),1),0),IFERROR(INDEX($K$9:$K$158,MATCH($F17,$G$9:$G$158,0),1),0)),0)), IFERROR(MIN($D17-SUM($O17:BN17), INDEX(Tbl_Resource_List[Hours Available per Day], MATCH($C17,Tbl_Resource_List[Resource Name],0),1)-SUMIF($C$8:$C16,$C17,BO$8:BO16)),0),0)</f>
        <v>0</v>
      </c>
      <c r="BP17" s="93">
        <f>IF((BP$7&gt;IFERROR(MAX(IFERROR(INDEX(Tbl_Project_List[Start Date],MATCH($A17,Tbl_Project_List[Project Name],0),1)-1,0),IFERROR(INDEX($K$9:$K$158,MATCH($E17,$G$9:$G$158,0),1),0),IFERROR(INDEX($K$9:$K$158,MATCH($F17,$G$9:$G$158,0),1),0)),0)), IFERROR(MIN($D17-SUM($O17:BO17), INDEX(Tbl_Resource_List[Hours Available per Day], MATCH($C17,Tbl_Resource_List[Resource Name],0),1)-SUMIF($C$8:$C16,$C17,BP$8:BP16)),0),0)</f>
        <v>0</v>
      </c>
      <c r="BQ17" s="93">
        <f>IF((BQ$7&gt;IFERROR(MAX(IFERROR(INDEX(Tbl_Project_List[Start Date],MATCH($A17,Tbl_Project_List[Project Name],0),1)-1,0),IFERROR(INDEX($K$9:$K$158,MATCH($E17,$G$9:$G$158,0),1),0),IFERROR(INDEX($K$9:$K$158,MATCH($F17,$G$9:$G$158,0),1),0)),0)), IFERROR(MIN($D17-SUM($O17:BP17), INDEX(Tbl_Resource_List[Hours Available per Day], MATCH($C17,Tbl_Resource_List[Resource Name],0),1)-SUMIF($C$8:$C16,$C17,BQ$8:BQ16)),0),0)</f>
        <v>0</v>
      </c>
      <c r="BR17" s="93">
        <f>IF((BR$7&gt;IFERROR(MAX(IFERROR(INDEX(Tbl_Project_List[Start Date],MATCH($A17,Tbl_Project_List[Project Name],0),1)-1,0),IFERROR(INDEX($K$9:$K$158,MATCH($E17,$G$9:$G$158,0),1),0),IFERROR(INDEX($K$9:$K$158,MATCH($F17,$G$9:$G$158,0),1),0)),0)), IFERROR(MIN($D17-SUM($O17:BQ17), INDEX(Tbl_Resource_List[Hours Available per Day], MATCH($C17,Tbl_Resource_List[Resource Name],0),1)-SUMIF($C$8:$C16,$C17,BR$8:BR16)),0),0)</f>
        <v>0</v>
      </c>
      <c r="BS17" s="93">
        <f>IF((BS$7&gt;IFERROR(MAX(IFERROR(INDEX(Tbl_Project_List[Start Date],MATCH($A17,Tbl_Project_List[Project Name],0),1)-1,0),IFERROR(INDEX($K$9:$K$158,MATCH($E17,$G$9:$G$158,0),1),0),IFERROR(INDEX($K$9:$K$158,MATCH($F17,$G$9:$G$158,0),1),0)),0)), IFERROR(MIN($D17-SUM($O17:BR17), INDEX(Tbl_Resource_List[Hours Available per Day], MATCH($C17,Tbl_Resource_List[Resource Name],0),1)-SUMIF($C$8:$C16,$C17,BS$8:BS16)),0),0)</f>
        <v>0</v>
      </c>
      <c r="BT17" s="93">
        <f>IF((BT$7&gt;IFERROR(MAX(IFERROR(INDEX(Tbl_Project_List[Start Date],MATCH($A17,Tbl_Project_List[Project Name],0),1)-1,0),IFERROR(INDEX($K$9:$K$158,MATCH($E17,$G$9:$G$158,0),1),0),IFERROR(INDEX($K$9:$K$158,MATCH($F17,$G$9:$G$158,0),1),0)),0)), IFERROR(MIN($D17-SUM($O17:BS17), INDEX(Tbl_Resource_List[Hours Available per Day], MATCH($C17,Tbl_Resource_List[Resource Name],0),1)-SUMIF($C$8:$C16,$C17,BT$8:BT16)),0),0)</f>
        <v>0</v>
      </c>
      <c r="BU17" s="93">
        <f>IF((BU$7&gt;IFERROR(MAX(IFERROR(INDEX(Tbl_Project_List[Start Date],MATCH($A17,Tbl_Project_List[Project Name],0),1)-1,0),IFERROR(INDEX($K$9:$K$158,MATCH($E17,$G$9:$G$158,0),1),0),IFERROR(INDEX($K$9:$K$158,MATCH($F17,$G$9:$G$158,0),1),0)),0)), IFERROR(MIN($D17-SUM($O17:BT17), INDEX(Tbl_Resource_List[Hours Available per Day], MATCH($C17,Tbl_Resource_List[Resource Name],0),1)-SUMIF($C$8:$C16,$C17,BU$8:BU16)),0),0)</f>
        <v>0</v>
      </c>
      <c r="BV17" s="93">
        <f>IF((BV$7&gt;IFERROR(MAX(IFERROR(INDEX(Tbl_Project_List[Start Date],MATCH($A17,Tbl_Project_List[Project Name],0),1)-1,0),IFERROR(INDEX($K$9:$K$158,MATCH($E17,$G$9:$G$158,0),1),0),IFERROR(INDEX($K$9:$K$158,MATCH($F17,$G$9:$G$158,0),1),0)),0)), IFERROR(MIN($D17-SUM($O17:BU17), INDEX(Tbl_Resource_List[Hours Available per Day], MATCH($C17,Tbl_Resource_List[Resource Name],0),1)-SUMIF($C$8:$C16,$C17,BV$8:BV16)),0),0)</f>
        <v>0</v>
      </c>
      <c r="BW17" s="94">
        <f>IF((BW$7&gt;IFERROR(MAX(IFERROR(INDEX(Tbl_Project_List[Start Date],MATCH($A17,Tbl_Project_List[Project Name],0),1)-1,0),IFERROR(INDEX($K$9:$K$158,MATCH($E17,$G$9:$G$158,0),1),0),IFERROR(INDEX($K$9:$K$158,MATCH($F17,$G$9:$G$158,0),1),0)),0)), IFERROR(MIN($D17-SUM($O17:BV17), INDEX(Tbl_Resource_List[Hours Available per Day], MATCH($C17,Tbl_Resource_List[Resource Name],0),1)-SUMIF($C$8:$C16,$C17,BW$8:BW16)),0),0)</f>
        <v>0</v>
      </c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</row>
    <row r="18" spans="1:105" x14ac:dyDescent="0.25">
      <c r="A18" s="89" t="str">
        <f>IFERROR(IF(ROW(A17)-ROW($A$8)&gt;=COUNTA(Tbl_Task_List[Task Name]),"",INDEX(Tbl_Project_List[],MATCH(SMALL(Tbl_Project_List[[#Data],[Priority]],ROUND(SUMPRODUCT(1/COUNTIF($A$9:A17,$A$9:A17)),0)+((COUNTIF(Tbl_Task_List[[#Data],[Project Name]],A17)=COUNTIF($A$9:$A17,A17))*1)),Tbl_Project_List[[#Data],[Priority]],0),1)),"")</f>
        <v>Tekun</v>
      </c>
      <c r="B18" s="89" t="str">
        <f t="array" ref="B18">IFERROR(INDEX((Tbl_Task_List[[#Data],[Task Name]]), SMALL(IF(A18=(Tbl_Task_List[[#Data],[Project Name]]),ROW(Tbl_Task_List[[#Data],[Project Name]]),""),COUNTIF($A$9:$A18,A18))-ROW(Tbl_Task_List[[#Headers],[Task Name]]),1),"")</f>
        <v>Screen Design - Setup/Expenses</v>
      </c>
      <c r="C18" s="90" t="str">
        <f t="array" ref="C18">IFERROR(INDEX((Tbl_Task_List[[#Data],[Resource Name]]), SMALL(IF(A18=(Tbl_Task_List[[#Data],[Project Name]]),ROW(Tbl_Task_List[[#Data],[Project Name]]),""),COUNTIF($A$9:$A18,A18))-ROW(Tbl_Task_List[[#Headers],[Resource Name]]),1),"")</f>
        <v>Fadhirul</v>
      </c>
      <c r="D18" s="91">
        <f t="array" ref="D18">IFERROR(INDEX((Tbl_Task_List[[#Data],[Planned Duration (Hours)]]), SMALL(IF(A18=(Tbl_Task_List[[#Data],[Project Name]]),ROW(Tbl_Task_List[[#Data],[Project Name]]),""),COUNTIF($A$9:$A18,A18))-ROW(Tbl_Task_List[[#Headers],[Planned Duration (Hours)]]),1),"")</f>
        <v>2</v>
      </c>
      <c r="E18" s="70">
        <f t="array" ref="E18">IFERROR(INDEX((Tbl_Task_List[[#Data],[Predecessor 1]]), SMALL(IF(A18=(Tbl_Task_List[[#Data],[Project Name]]),ROW(Tbl_Task_List[[#Data],[Project Name]]),""),COUNTIF($A$9:$A18,A18))-ROW(Tbl_Task_List[[#Headers],[Predecessor 1]]),1),"")</f>
        <v>0</v>
      </c>
      <c r="F18" s="70">
        <f t="array" ref="F18">IFERROR(INDEX((Tbl_Task_List[[#Data],[Predecessor 2]]), SMALL(IF(A18=(Tbl_Task_List[[#Data],[Project Name]]),ROW(Tbl_Task_List[[#Data],[Project Name]]),""),COUNTIF($A$9:$A18,A18))-ROW(Tbl_Task_List[[#Headers],[Predecessor 2]]),1),"")</f>
        <v>0</v>
      </c>
      <c r="G18" s="70" t="str">
        <f t="shared" si="3"/>
        <v>Tekun Screen Design - Setup/Expenses</v>
      </c>
      <c r="H18" s="75">
        <f>IFERROR(MAX(INDEX(Tbl_Project_List[Start Date],MATCH($A18,Tbl_Project_List[Project Name],0),1), StartDate, IFERROR(WORKDAY(INDEX($K$9:$K$158,MATCH($E18,$G$9:$G$158,0),1),1,Holidays),0),IFERROR(WORKDAY( INDEX($K$9:$K$158,MATCH($F18,$G$9:$G$158,0),1),1,Holidays),0)),"")</f>
        <v>42331</v>
      </c>
      <c r="I18" s="92">
        <f t="shared" si="4"/>
        <v>0</v>
      </c>
      <c r="J18" s="75">
        <f t="array" ref="J18">IF(ISNUMBER(D18),IFERROR(INDEX($A$7:$BW$7,1,SMALL(IF(P18:BW18&gt;0,COLUMN(P18:BW18),""),1)),WORKDAY($BW$7,2,Holidays)),"")</f>
        <v>42331</v>
      </c>
      <c r="K18" s="75">
        <f t="array" ref="K18">IF(ISNUMBER(D18),IF(SUM(P18:BW18)=D18,IFERROR(INDEX($A$7:$BW$7,1,LARGE(IF(P18:BW18&gt;0,COLUMN(P18:BW18),""),1)),""),WORKDAY($BW$7,1,Holidays)),"")</f>
        <v>42331</v>
      </c>
      <c r="L18" s="92">
        <f ca="1">IFERROR(COUNTIF(INDIRECT(ADDRESS(ROW($L18),MATCH($J18,$A$7:$BW$7,0),1,1,)):INDIRECT(ADDRESS(ROW($L18),MATCH(MIN($K18,$BW$7),$A$7:$BW$7,0),1,1,)),0),"")</f>
        <v>0</v>
      </c>
      <c r="M18" s="92">
        <f t="shared" si="5"/>
        <v>2</v>
      </c>
      <c r="N18" s="93">
        <f t="shared" si="6"/>
        <v>1</v>
      </c>
      <c r="O18" s="86"/>
      <c r="P18" s="93">
        <f>IF((P$7&gt;IFERROR(MAX(IFERROR(INDEX(Tbl_Project_List[Start Date],MATCH($A18,Tbl_Project_List[Project Name],0),1)-1,0),IFERROR(INDEX($K$9:$K$158,MATCH($E18,$G$9:$G$158,0),1),0),IFERROR(INDEX($K$9:$K$158,MATCH($F18,$G$9:$G$158,0),1),0)),0)), IFERROR(MIN($D18-SUM($O18:O18), INDEX(Tbl_Resource_List[Hours Available per Day], MATCH($C18,Tbl_Resource_List[Resource Name],0),1)-SUMIF($C$8:$C17,$C18,P$8:P17)),0),0)</f>
        <v>2</v>
      </c>
      <c r="Q18" s="93">
        <f>IF((Q$7&gt;IFERROR(MAX(IFERROR(INDEX(Tbl_Project_List[Start Date],MATCH($A18,Tbl_Project_List[Project Name],0),1)-1,0),IFERROR(INDEX($K$9:$K$158,MATCH($E18,$G$9:$G$158,0),1),0),IFERROR(INDEX($K$9:$K$158,MATCH($F18,$G$9:$G$158,0),1),0)),0)), IFERROR(MIN($D18-SUM($O18:P18), INDEX(Tbl_Resource_List[Hours Available per Day], MATCH($C18,Tbl_Resource_List[Resource Name],0),1)-SUMIF($C$8:$C17,$C18,Q$8:Q17)),0),0)</f>
        <v>0</v>
      </c>
      <c r="R18" s="93">
        <f>IF((R$7&gt;IFERROR(MAX(IFERROR(INDEX(Tbl_Project_List[Start Date],MATCH($A18,Tbl_Project_List[Project Name],0),1)-1,0),IFERROR(INDEX($K$9:$K$158,MATCH($E18,$G$9:$G$158,0),1),0),IFERROR(INDEX($K$9:$K$158,MATCH($F18,$G$9:$G$158,0),1),0)),0)), IFERROR(MIN($D18-SUM($O18:Q18), INDEX(Tbl_Resource_List[Hours Available per Day], MATCH($C18,Tbl_Resource_List[Resource Name],0),1)-SUMIF($C$8:$C17,$C18,R$8:R17)),0),0)</f>
        <v>0</v>
      </c>
      <c r="S18" s="93">
        <f>IF((S$7&gt;IFERROR(MAX(IFERROR(INDEX(Tbl_Project_List[Start Date],MATCH($A18,Tbl_Project_List[Project Name],0),1)-1,0),IFERROR(INDEX($K$9:$K$158,MATCH($E18,$G$9:$G$158,0),1),0),IFERROR(INDEX($K$9:$K$158,MATCH($F18,$G$9:$G$158,0),1),0)),0)), IFERROR(MIN($D18-SUM($O18:R18), INDEX(Tbl_Resource_List[Hours Available per Day], MATCH($C18,Tbl_Resource_List[Resource Name],0),1)-SUMIF($C$8:$C17,$C18,S$8:S17)),0),0)</f>
        <v>0</v>
      </c>
      <c r="T18" s="93">
        <f>IF((T$7&gt;IFERROR(MAX(IFERROR(INDEX(Tbl_Project_List[Start Date],MATCH($A18,Tbl_Project_List[Project Name],0),1)-1,0),IFERROR(INDEX($K$9:$K$158,MATCH($E18,$G$9:$G$158,0),1),0),IFERROR(INDEX($K$9:$K$158,MATCH($F18,$G$9:$G$158,0),1),0)),0)), IFERROR(MIN($D18-SUM($O18:S18), INDEX(Tbl_Resource_List[Hours Available per Day], MATCH($C18,Tbl_Resource_List[Resource Name],0),1)-SUMIF($C$8:$C17,$C18,T$8:T17)),0),0)</f>
        <v>0</v>
      </c>
      <c r="U18" s="93">
        <f>IF((U$7&gt;IFERROR(MAX(IFERROR(INDEX(Tbl_Project_List[Start Date],MATCH($A18,Tbl_Project_List[Project Name],0),1)-1,0),IFERROR(INDEX($K$9:$K$158,MATCH($E18,$G$9:$G$158,0),1),0),IFERROR(INDEX($K$9:$K$158,MATCH($F18,$G$9:$G$158,0),1),0)),0)), IFERROR(MIN($D18-SUM($O18:T18), INDEX(Tbl_Resource_List[Hours Available per Day], MATCH($C18,Tbl_Resource_List[Resource Name],0),1)-SUMIF($C$8:$C17,$C18,U$8:U17)),0),0)</f>
        <v>0</v>
      </c>
      <c r="V18" s="93">
        <f>IF((V$7&gt;IFERROR(MAX(IFERROR(INDEX(Tbl_Project_List[Start Date],MATCH($A18,Tbl_Project_List[Project Name],0),1)-1,0),IFERROR(INDEX($K$9:$K$158,MATCH($E18,$G$9:$G$158,0),1),0),IFERROR(INDEX($K$9:$K$158,MATCH($F18,$G$9:$G$158,0),1),0)),0)), IFERROR(MIN($D18-SUM($O18:U18), INDEX(Tbl_Resource_List[Hours Available per Day], MATCH($C18,Tbl_Resource_List[Resource Name],0),1)-SUMIF($C$8:$C17,$C18,V$8:V17)),0),0)</f>
        <v>0</v>
      </c>
      <c r="W18" s="93">
        <f>IF((W$7&gt;IFERROR(MAX(IFERROR(INDEX(Tbl_Project_List[Start Date],MATCH($A18,Tbl_Project_List[Project Name],0),1)-1,0),IFERROR(INDEX($K$9:$K$158,MATCH($E18,$G$9:$G$158,0),1),0),IFERROR(INDEX($K$9:$K$158,MATCH($F18,$G$9:$G$158,0),1),0)),0)), IFERROR(MIN($D18-SUM($O18:V18), INDEX(Tbl_Resource_List[Hours Available per Day], MATCH($C18,Tbl_Resource_List[Resource Name],0),1)-SUMIF($C$8:$C17,$C18,W$8:W17)),0),0)</f>
        <v>0</v>
      </c>
      <c r="X18" s="93">
        <f>IF((X$7&gt;IFERROR(MAX(IFERROR(INDEX(Tbl_Project_List[Start Date],MATCH($A18,Tbl_Project_List[Project Name],0),1)-1,0),IFERROR(INDEX($K$9:$K$158,MATCH($E18,$G$9:$G$158,0),1),0),IFERROR(INDEX($K$9:$K$158,MATCH($F18,$G$9:$G$158,0),1),0)),0)), IFERROR(MIN($D18-SUM($O18:W18), INDEX(Tbl_Resource_List[Hours Available per Day], MATCH($C18,Tbl_Resource_List[Resource Name],0),1)-SUMIF($C$8:$C17,$C18,X$8:X17)),0),0)</f>
        <v>0</v>
      </c>
      <c r="Y18" s="93">
        <f>IF((Y$7&gt;IFERROR(MAX(IFERROR(INDEX(Tbl_Project_List[Start Date],MATCH($A18,Tbl_Project_List[Project Name],0),1)-1,0),IFERROR(INDEX($K$9:$K$158,MATCH($E18,$G$9:$G$158,0),1),0),IFERROR(INDEX($K$9:$K$158,MATCH($F18,$G$9:$G$158,0),1),0)),0)), IFERROR(MIN($D18-SUM($O18:X18), INDEX(Tbl_Resource_List[Hours Available per Day], MATCH($C18,Tbl_Resource_List[Resource Name],0),1)-SUMIF($C$8:$C17,$C18,Y$8:Y17)),0),0)</f>
        <v>0</v>
      </c>
      <c r="Z18" s="93">
        <f>IF((Z$7&gt;IFERROR(MAX(IFERROR(INDEX(Tbl_Project_List[Start Date],MATCH($A18,Tbl_Project_List[Project Name],0),1)-1,0),IFERROR(INDEX($K$9:$K$158,MATCH($E18,$G$9:$G$158,0),1),0),IFERROR(INDEX($K$9:$K$158,MATCH($F18,$G$9:$G$158,0),1),0)),0)), IFERROR(MIN($D18-SUM($O18:Y18), INDEX(Tbl_Resource_List[Hours Available per Day], MATCH($C18,Tbl_Resource_List[Resource Name],0),1)-SUMIF($C$8:$C17,$C18,Z$8:Z17)),0),0)</f>
        <v>0</v>
      </c>
      <c r="AA18" s="93">
        <f>IF((AA$7&gt;IFERROR(MAX(IFERROR(INDEX(Tbl_Project_List[Start Date],MATCH($A18,Tbl_Project_List[Project Name],0),1)-1,0),IFERROR(INDEX($K$9:$K$158,MATCH($E18,$G$9:$G$158,0),1),0),IFERROR(INDEX($K$9:$K$158,MATCH($F18,$G$9:$G$158,0),1),0)),0)), IFERROR(MIN($D18-SUM($O18:Z18), INDEX(Tbl_Resource_List[Hours Available per Day], MATCH($C18,Tbl_Resource_List[Resource Name],0),1)-SUMIF($C$8:$C17,$C18,AA$8:AA17)),0),0)</f>
        <v>0</v>
      </c>
      <c r="AB18" s="93">
        <f>IF((AB$7&gt;IFERROR(MAX(IFERROR(INDEX(Tbl_Project_List[Start Date],MATCH($A18,Tbl_Project_List[Project Name],0),1)-1,0),IFERROR(INDEX($K$9:$K$158,MATCH($E18,$G$9:$G$158,0),1),0),IFERROR(INDEX($K$9:$K$158,MATCH($F18,$G$9:$G$158,0),1),0)),0)), IFERROR(MIN($D18-SUM($O18:AA18), INDEX(Tbl_Resource_List[Hours Available per Day], MATCH($C18,Tbl_Resource_List[Resource Name],0),1)-SUMIF($C$8:$C17,$C18,AB$8:AB17)),0),0)</f>
        <v>0</v>
      </c>
      <c r="AC18" s="93">
        <f>IF((AC$7&gt;IFERROR(MAX(IFERROR(INDEX(Tbl_Project_List[Start Date],MATCH($A18,Tbl_Project_List[Project Name],0),1)-1,0),IFERROR(INDEX($K$9:$K$158,MATCH($E18,$G$9:$G$158,0),1),0),IFERROR(INDEX($K$9:$K$158,MATCH($F18,$G$9:$G$158,0),1),0)),0)), IFERROR(MIN($D18-SUM($O18:AB18), INDEX(Tbl_Resource_List[Hours Available per Day], MATCH($C18,Tbl_Resource_List[Resource Name],0),1)-SUMIF($C$8:$C17,$C18,AC$8:AC17)),0),0)</f>
        <v>0</v>
      </c>
      <c r="AD18" s="93">
        <f>IF((AD$7&gt;IFERROR(MAX(IFERROR(INDEX(Tbl_Project_List[Start Date],MATCH($A18,Tbl_Project_List[Project Name],0),1)-1,0),IFERROR(INDEX($K$9:$K$158,MATCH($E18,$G$9:$G$158,0),1),0),IFERROR(INDEX($K$9:$K$158,MATCH($F18,$G$9:$G$158,0),1),0)),0)), IFERROR(MIN($D18-SUM($O18:AC18), INDEX(Tbl_Resource_List[Hours Available per Day], MATCH($C18,Tbl_Resource_List[Resource Name],0),1)-SUMIF($C$8:$C17,$C18,AD$8:AD17)),0),0)</f>
        <v>0</v>
      </c>
      <c r="AE18" s="93">
        <f>IF((AE$7&gt;IFERROR(MAX(IFERROR(INDEX(Tbl_Project_List[Start Date],MATCH($A18,Tbl_Project_List[Project Name],0),1)-1,0),IFERROR(INDEX($K$9:$K$158,MATCH($E18,$G$9:$G$158,0),1),0),IFERROR(INDEX($K$9:$K$158,MATCH($F18,$G$9:$G$158,0),1),0)),0)), IFERROR(MIN($D18-SUM($O18:AD18), INDEX(Tbl_Resource_List[Hours Available per Day], MATCH($C18,Tbl_Resource_List[Resource Name],0),1)-SUMIF($C$8:$C17,$C18,AE$8:AE17)),0),0)</f>
        <v>0</v>
      </c>
      <c r="AF18" s="93">
        <f>IF((AF$7&gt;IFERROR(MAX(IFERROR(INDEX(Tbl_Project_List[Start Date],MATCH($A18,Tbl_Project_List[Project Name],0),1)-1,0),IFERROR(INDEX($K$9:$K$158,MATCH($E18,$G$9:$G$158,0),1),0),IFERROR(INDEX($K$9:$K$158,MATCH($F18,$G$9:$G$158,0),1),0)),0)), IFERROR(MIN($D18-SUM($O18:AE18), INDEX(Tbl_Resource_List[Hours Available per Day], MATCH($C18,Tbl_Resource_List[Resource Name],0),1)-SUMIF($C$8:$C17,$C18,AF$8:AF17)),0),0)</f>
        <v>0</v>
      </c>
      <c r="AG18" s="93">
        <f>IF((AG$7&gt;IFERROR(MAX(IFERROR(INDEX(Tbl_Project_List[Start Date],MATCH($A18,Tbl_Project_List[Project Name],0),1)-1,0),IFERROR(INDEX($K$9:$K$158,MATCH($E18,$G$9:$G$158,0),1),0),IFERROR(INDEX($K$9:$K$158,MATCH($F18,$G$9:$G$158,0),1),0)),0)), IFERROR(MIN($D18-SUM($O18:AF18), INDEX(Tbl_Resource_List[Hours Available per Day], MATCH($C18,Tbl_Resource_List[Resource Name],0),1)-SUMIF($C$8:$C17,$C18,AG$8:AG17)),0),0)</f>
        <v>0</v>
      </c>
      <c r="AH18" s="93">
        <f>IF((AH$7&gt;IFERROR(MAX(IFERROR(INDEX(Tbl_Project_List[Start Date],MATCH($A18,Tbl_Project_List[Project Name],0),1)-1,0),IFERROR(INDEX($K$9:$K$158,MATCH($E18,$G$9:$G$158,0),1),0),IFERROR(INDEX($K$9:$K$158,MATCH($F18,$G$9:$G$158,0),1),0)),0)), IFERROR(MIN($D18-SUM($O18:AG18), INDEX(Tbl_Resource_List[Hours Available per Day], MATCH($C18,Tbl_Resource_List[Resource Name],0),1)-SUMIF($C$8:$C17,$C18,AH$8:AH17)),0),0)</f>
        <v>0</v>
      </c>
      <c r="AI18" s="93">
        <f>IF((AI$7&gt;IFERROR(MAX(IFERROR(INDEX(Tbl_Project_List[Start Date],MATCH($A18,Tbl_Project_List[Project Name],0),1)-1,0),IFERROR(INDEX($K$9:$K$158,MATCH($E18,$G$9:$G$158,0),1),0),IFERROR(INDEX($K$9:$K$158,MATCH($F18,$G$9:$G$158,0),1),0)),0)), IFERROR(MIN($D18-SUM($O18:AH18), INDEX(Tbl_Resource_List[Hours Available per Day], MATCH($C18,Tbl_Resource_List[Resource Name],0),1)-SUMIF($C$8:$C17,$C18,AI$8:AI17)),0),0)</f>
        <v>0</v>
      </c>
      <c r="AJ18" s="93">
        <f>IF((AJ$7&gt;IFERROR(MAX(IFERROR(INDEX(Tbl_Project_List[Start Date],MATCH($A18,Tbl_Project_List[Project Name],0),1)-1,0),IFERROR(INDEX($K$9:$K$158,MATCH($E18,$G$9:$G$158,0),1),0),IFERROR(INDEX($K$9:$K$158,MATCH($F18,$G$9:$G$158,0),1),0)),0)), IFERROR(MIN($D18-SUM($O18:AI18), INDEX(Tbl_Resource_List[Hours Available per Day], MATCH($C18,Tbl_Resource_List[Resource Name],0),1)-SUMIF($C$8:$C17,$C18,AJ$8:AJ17)),0),0)</f>
        <v>0</v>
      </c>
      <c r="AK18" s="93">
        <f>IF((AK$7&gt;IFERROR(MAX(IFERROR(INDEX(Tbl_Project_List[Start Date],MATCH($A18,Tbl_Project_List[Project Name],0),1)-1,0),IFERROR(INDEX($K$9:$K$158,MATCH($E18,$G$9:$G$158,0),1),0),IFERROR(INDEX($K$9:$K$158,MATCH($F18,$G$9:$G$158,0),1),0)),0)), IFERROR(MIN($D18-SUM($O18:AJ18), INDEX(Tbl_Resource_List[Hours Available per Day], MATCH($C18,Tbl_Resource_List[Resource Name],0),1)-SUMIF($C$8:$C17,$C18,AK$8:AK17)),0),0)</f>
        <v>0</v>
      </c>
      <c r="AL18" s="93">
        <f>IF((AL$7&gt;IFERROR(MAX(IFERROR(INDEX(Tbl_Project_List[Start Date],MATCH($A18,Tbl_Project_List[Project Name],0),1)-1,0),IFERROR(INDEX($K$9:$K$158,MATCH($E18,$G$9:$G$158,0),1),0),IFERROR(INDEX($K$9:$K$158,MATCH($F18,$G$9:$G$158,0),1),0)),0)), IFERROR(MIN($D18-SUM($O18:AK18), INDEX(Tbl_Resource_List[Hours Available per Day], MATCH($C18,Tbl_Resource_List[Resource Name],0),1)-SUMIF($C$8:$C17,$C18,AL$8:AL17)),0),0)</f>
        <v>0</v>
      </c>
      <c r="AM18" s="93">
        <f>IF((AM$7&gt;IFERROR(MAX(IFERROR(INDEX(Tbl_Project_List[Start Date],MATCH($A18,Tbl_Project_List[Project Name],0),1)-1,0),IFERROR(INDEX($K$9:$K$158,MATCH($E18,$G$9:$G$158,0),1),0),IFERROR(INDEX($K$9:$K$158,MATCH($F18,$G$9:$G$158,0),1),0)),0)), IFERROR(MIN($D18-SUM($O18:AL18), INDEX(Tbl_Resource_List[Hours Available per Day], MATCH($C18,Tbl_Resource_List[Resource Name],0),1)-SUMIF($C$8:$C17,$C18,AM$8:AM17)),0),0)</f>
        <v>0</v>
      </c>
      <c r="AN18" s="93">
        <f>IF((AN$7&gt;IFERROR(MAX(IFERROR(INDEX(Tbl_Project_List[Start Date],MATCH($A18,Tbl_Project_List[Project Name],0),1)-1,0),IFERROR(INDEX($K$9:$K$158,MATCH($E18,$G$9:$G$158,0),1),0),IFERROR(INDEX($K$9:$K$158,MATCH($F18,$G$9:$G$158,0),1),0)),0)), IFERROR(MIN($D18-SUM($O18:AM18), INDEX(Tbl_Resource_List[Hours Available per Day], MATCH($C18,Tbl_Resource_List[Resource Name],0),1)-SUMIF($C$8:$C17,$C18,AN$8:AN17)),0),0)</f>
        <v>0</v>
      </c>
      <c r="AO18" s="93">
        <f>IF((AO$7&gt;IFERROR(MAX(IFERROR(INDEX(Tbl_Project_List[Start Date],MATCH($A18,Tbl_Project_List[Project Name],0),1)-1,0),IFERROR(INDEX($K$9:$K$158,MATCH($E18,$G$9:$G$158,0),1),0),IFERROR(INDEX($K$9:$K$158,MATCH($F18,$G$9:$G$158,0),1),0)),0)), IFERROR(MIN($D18-SUM($O18:AN18), INDEX(Tbl_Resource_List[Hours Available per Day], MATCH($C18,Tbl_Resource_List[Resource Name],0),1)-SUMIF($C$8:$C17,$C18,AO$8:AO17)),0),0)</f>
        <v>0</v>
      </c>
      <c r="AP18" s="93">
        <f>IF((AP$7&gt;IFERROR(MAX(IFERROR(INDEX(Tbl_Project_List[Start Date],MATCH($A18,Tbl_Project_List[Project Name],0),1)-1,0),IFERROR(INDEX($K$9:$K$158,MATCH($E18,$G$9:$G$158,0),1),0),IFERROR(INDEX($K$9:$K$158,MATCH($F18,$G$9:$G$158,0),1),0)),0)), IFERROR(MIN($D18-SUM($O18:AO18), INDEX(Tbl_Resource_List[Hours Available per Day], MATCH($C18,Tbl_Resource_List[Resource Name],0),1)-SUMIF($C$8:$C17,$C18,AP$8:AP17)),0),0)</f>
        <v>0</v>
      </c>
      <c r="AQ18" s="93">
        <f>IF((AQ$7&gt;IFERROR(MAX(IFERROR(INDEX(Tbl_Project_List[Start Date],MATCH($A18,Tbl_Project_List[Project Name],0),1)-1,0),IFERROR(INDEX($K$9:$K$158,MATCH($E18,$G$9:$G$158,0),1),0),IFERROR(INDEX($K$9:$K$158,MATCH($F18,$G$9:$G$158,0),1),0)),0)), IFERROR(MIN($D18-SUM($O18:AP18), INDEX(Tbl_Resource_List[Hours Available per Day], MATCH($C18,Tbl_Resource_List[Resource Name],0),1)-SUMIF($C$8:$C17,$C18,AQ$8:AQ17)),0),0)</f>
        <v>0</v>
      </c>
      <c r="AR18" s="93">
        <f>IF((AR$7&gt;IFERROR(MAX(IFERROR(INDEX(Tbl_Project_List[Start Date],MATCH($A18,Tbl_Project_List[Project Name],0),1)-1,0),IFERROR(INDEX($K$9:$K$158,MATCH($E18,$G$9:$G$158,0),1),0),IFERROR(INDEX($K$9:$K$158,MATCH($F18,$G$9:$G$158,0),1),0)),0)), IFERROR(MIN($D18-SUM($O18:AQ18), INDEX(Tbl_Resource_List[Hours Available per Day], MATCH($C18,Tbl_Resource_List[Resource Name],0),1)-SUMIF($C$8:$C17,$C18,AR$8:AR17)),0),0)</f>
        <v>0</v>
      </c>
      <c r="AS18" s="93">
        <f>IF((AS$7&gt;IFERROR(MAX(IFERROR(INDEX(Tbl_Project_List[Start Date],MATCH($A18,Tbl_Project_List[Project Name],0),1)-1,0),IFERROR(INDEX($K$9:$K$158,MATCH($E18,$G$9:$G$158,0),1),0),IFERROR(INDEX($K$9:$K$158,MATCH($F18,$G$9:$G$158,0),1),0)),0)), IFERROR(MIN($D18-SUM($O18:AR18), INDEX(Tbl_Resource_List[Hours Available per Day], MATCH($C18,Tbl_Resource_List[Resource Name],0),1)-SUMIF($C$8:$C17,$C18,AS$8:AS17)),0),0)</f>
        <v>0</v>
      </c>
      <c r="AT18" s="93">
        <f>IF((AT$7&gt;IFERROR(MAX(IFERROR(INDEX(Tbl_Project_List[Start Date],MATCH($A18,Tbl_Project_List[Project Name],0),1)-1,0),IFERROR(INDEX($K$9:$K$158,MATCH($E18,$G$9:$G$158,0),1),0),IFERROR(INDEX($K$9:$K$158,MATCH($F18,$G$9:$G$158,0),1),0)),0)), IFERROR(MIN($D18-SUM($O18:AS18), INDEX(Tbl_Resource_List[Hours Available per Day], MATCH($C18,Tbl_Resource_List[Resource Name],0),1)-SUMIF($C$8:$C17,$C18,AT$8:AT17)),0),0)</f>
        <v>0</v>
      </c>
      <c r="AU18" s="93">
        <f>IF((AU$7&gt;IFERROR(MAX(IFERROR(INDEX(Tbl_Project_List[Start Date],MATCH($A18,Tbl_Project_List[Project Name],0),1)-1,0),IFERROR(INDEX($K$9:$K$158,MATCH($E18,$G$9:$G$158,0),1),0),IFERROR(INDEX($K$9:$K$158,MATCH($F18,$G$9:$G$158,0),1),0)),0)), IFERROR(MIN($D18-SUM($O18:AT18), INDEX(Tbl_Resource_List[Hours Available per Day], MATCH($C18,Tbl_Resource_List[Resource Name],0),1)-SUMIF($C$8:$C17,$C18,AU$8:AU17)),0),0)</f>
        <v>0</v>
      </c>
      <c r="AV18" s="93">
        <f>IF((AV$7&gt;IFERROR(MAX(IFERROR(INDEX(Tbl_Project_List[Start Date],MATCH($A18,Tbl_Project_List[Project Name],0),1)-1,0),IFERROR(INDEX($K$9:$K$158,MATCH($E18,$G$9:$G$158,0),1),0),IFERROR(INDEX($K$9:$K$158,MATCH($F18,$G$9:$G$158,0),1),0)),0)), IFERROR(MIN($D18-SUM($O18:AU18), INDEX(Tbl_Resource_List[Hours Available per Day], MATCH($C18,Tbl_Resource_List[Resource Name],0),1)-SUMIF($C$8:$C17,$C18,AV$8:AV17)),0),0)</f>
        <v>0</v>
      </c>
      <c r="AW18" s="93">
        <f>IF((AW$7&gt;IFERROR(MAX(IFERROR(INDEX(Tbl_Project_List[Start Date],MATCH($A18,Tbl_Project_List[Project Name],0),1)-1,0),IFERROR(INDEX($K$9:$K$158,MATCH($E18,$G$9:$G$158,0),1),0),IFERROR(INDEX($K$9:$K$158,MATCH($F18,$G$9:$G$158,0),1),0)),0)), IFERROR(MIN($D18-SUM($O18:AV18), INDEX(Tbl_Resource_List[Hours Available per Day], MATCH($C18,Tbl_Resource_List[Resource Name],0),1)-SUMIF($C$8:$C17,$C18,AW$8:AW17)),0),0)</f>
        <v>0</v>
      </c>
      <c r="AX18" s="93">
        <f>IF((AX$7&gt;IFERROR(MAX(IFERROR(INDEX(Tbl_Project_List[Start Date],MATCH($A18,Tbl_Project_List[Project Name],0),1)-1,0),IFERROR(INDEX($K$9:$K$158,MATCH($E18,$G$9:$G$158,0),1),0),IFERROR(INDEX($K$9:$K$158,MATCH($F18,$G$9:$G$158,0),1),0)),0)), IFERROR(MIN($D18-SUM($O18:AW18), INDEX(Tbl_Resource_List[Hours Available per Day], MATCH($C18,Tbl_Resource_List[Resource Name],0),1)-SUMIF($C$8:$C17,$C18,AX$8:AX17)),0),0)</f>
        <v>0</v>
      </c>
      <c r="AY18" s="93">
        <f>IF((AY$7&gt;IFERROR(MAX(IFERROR(INDEX(Tbl_Project_List[Start Date],MATCH($A18,Tbl_Project_List[Project Name],0),1)-1,0),IFERROR(INDEX($K$9:$K$158,MATCH($E18,$G$9:$G$158,0),1),0),IFERROR(INDEX($K$9:$K$158,MATCH($F18,$G$9:$G$158,0),1),0)),0)), IFERROR(MIN($D18-SUM($O18:AX18), INDEX(Tbl_Resource_List[Hours Available per Day], MATCH($C18,Tbl_Resource_List[Resource Name],0),1)-SUMIF($C$8:$C17,$C18,AY$8:AY17)),0),0)</f>
        <v>0</v>
      </c>
      <c r="AZ18" s="93">
        <f>IF((AZ$7&gt;IFERROR(MAX(IFERROR(INDEX(Tbl_Project_List[Start Date],MATCH($A18,Tbl_Project_List[Project Name],0),1)-1,0),IFERROR(INDEX($K$9:$K$158,MATCH($E18,$G$9:$G$158,0),1),0),IFERROR(INDEX($K$9:$K$158,MATCH($F18,$G$9:$G$158,0),1),0)),0)), IFERROR(MIN($D18-SUM($O18:AY18), INDEX(Tbl_Resource_List[Hours Available per Day], MATCH($C18,Tbl_Resource_List[Resource Name],0),1)-SUMIF($C$8:$C17,$C18,AZ$8:AZ17)),0),0)</f>
        <v>0</v>
      </c>
      <c r="BA18" s="93">
        <f>IF((BA$7&gt;IFERROR(MAX(IFERROR(INDEX(Tbl_Project_List[Start Date],MATCH($A18,Tbl_Project_List[Project Name],0),1)-1,0),IFERROR(INDEX($K$9:$K$158,MATCH($E18,$G$9:$G$158,0),1),0),IFERROR(INDEX($K$9:$K$158,MATCH($F18,$G$9:$G$158,0),1),0)),0)), IFERROR(MIN($D18-SUM($O18:AZ18), INDEX(Tbl_Resource_List[Hours Available per Day], MATCH($C18,Tbl_Resource_List[Resource Name],0),1)-SUMIF($C$8:$C17,$C18,BA$8:BA17)),0),0)</f>
        <v>0</v>
      </c>
      <c r="BB18" s="93">
        <f>IF((BB$7&gt;IFERROR(MAX(IFERROR(INDEX(Tbl_Project_List[Start Date],MATCH($A18,Tbl_Project_List[Project Name],0),1)-1,0),IFERROR(INDEX($K$9:$K$158,MATCH($E18,$G$9:$G$158,0),1),0),IFERROR(INDEX($K$9:$K$158,MATCH($F18,$G$9:$G$158,0),1),0)),0)), IFERROR(MIN($D18-SUM($O18:BA18), INDEX(Tbl_Resource_List[Hours Available per Day], MATCH($C18,Tbl_Resource_List[Resource Name],0),1)-SUMIF($C$8:$C17,$C18,BB$8:BB17)),0),0)</f>
        <v>0</v>
      </c>
      <c r="BC18" s="93">
        <f>IF((BC$7&gt;IFERROR(MAX(IFERROR(INDEX(Tbl_Project_List[Start Date],MATCH($A18,Tbl_Project_List[Project Name],0),1)-1,0),IFERROR(INDEX($K$9:$K$158,MATCH($E18,$G$9:$G$158,0),1),0),IFERROR(INDEX($K$9:$K$158,MATCH($F18,$G$9:$G$158,0),1),0)),0)), IFERROR(MIN($D18-SUM($O18:BB18), INDEX(Tbl_Resource_List[Hours Available per Day], MATCH($C18,Tbl_Resource_List[Resource Name],0),1)-SUMIF($C$8:$C17,$C18,BC$8:BC17)),0),0)</f>
        <v>0</v>
      </c>
      <c r="BD18" s="93">
        <f>IF((BD$7&gt;IFERROR(MAX(IFERROR(INDEX(Tbl_Project_List[Start Date],MATCH($A18,Tbl_Project_List[Project Name],0),1)-1,0),IFERROR(INDEX($K$9:$K$158,MATCH($E18,$G$9:$G$158,0),1),0),IFERROR(INDEX($K$9:$K$158,MATCH($F18,$G$9:$G$158,0),1),0)),0)), IFERROR(MIN($D18-SUM($O18:BC18), INDEX(Tbl_Resource_List[Hours Available per Day], MATCH($C18,Tbl_Resource_List[Resource Name],0),1)-SUMIF($C$8:$C17,$C18,BD$8:BD17)),0),0)</f>
        <v>0</v>
      </c>
      <c r="BE18" s="93">
        <f>IF((BE$7&gt;IFERROR(MAX(IFERROR(INDEX(Tbl_Project_List[Start Date],MATCH($A18,Tbl_Project_List[Project Name],0),1)-1,0),IFERROR(INDEX($K$9:$K$158,MATCH($E18,$G$9:$G$158,0),1),0),IFERROR(INDEX($K$9:$K$158,MATCH($F18,$G$9:$G$158,0),1),0)),0)), IFERROR(MIN($D18-SUM($O18:BD18), INDEX(Tbl_Resource_List[Hours Available per Day], MATCH($C18,Tbl_Resource_List[Resource Name],0),1)-SUMIF($C$8:$C17,$C18,BE$8:BE17)),0),0)</f>
        <v>0</v>
      </c>
      <c r="BF18" s="93">
        <f>IF((BF$7&gt;IFERROR(MAX(IFERROR(INDEX(Tbl_Project_List[Start Date],MATCH($A18,Tbl_Project_List[Project Name],0),1)-1,0),IFERROR(INDEX($K$9:$K$158,MATCH($E18,$G$9:$G$158,0),1),0),IFERROR(INDEX($K$9:$K$158,MATCH($F18,$G$9:$G$158,0),1),0)),0)), IFERROR(MIN($D18-SUM($O18:BE18), INDEX(Tbl_Resource_List[Hours Available per Day], MATCH($C18,Tbl_Resource_List[Resource Name],0),1)-SUMIF($C$8:$C17,$C18,BF$8:BF17)),0),0)</f>
        <v>0</v>
      </c>
      <c r="BG18" s="93">
        <f>IF((BG$7&gt;IFERROR(MAX(IFERROR(INDEX(Tbl_Project_List[Start Date],MATCH($A18,Tbl_Project_List[Project Name],0),1)-1,0),IFERROR(INDEX($K$9:$K$158,MATCH($E18,$G$9:$G$158,0),1),0),IFERROR(INDEX($K$9:$K$158,MATCH($F18,$G$9:$G$158,0),1),0)),0)), IFERROR(MIN($D18-SUM($O18:BF18), INDEX(Tbl_Resource_List[Hours Available per Day], MATCH($C18,Tbl_Resource_List[Resource Name],0),1)-SUMIF($C$8:$C17,$C18,BG$8:BG17)),0),0)</f>
        <v>0</v>
      </c>
      <c r="BH18" s="93">
        <f>IF((BH$7&gt;IFERROR(MAX(IFERROR(INDEX(Tbl_Project_List[Start Date],MATCH($A18,Tbl_Project_List[Project Name],0),1)-1,0),IFERROR(INDEX($K$9:$K$158,MATCH($E18,$G$9:$G$158,0),1),0),IFERROR(INDEX($K$9:$K$158,MATCH($F18,$G$9:$G$158,0),1),0)),0)), IFERROR(MIN($D18-SUM($O18:BG18), INDEX(Tbl_Resource_List[Hours Available per Day], MATCH($C18,Tbl_Resource_List[Resource Name],0),1)-SUMIF($C$8:$C17,$C18,BH$8:BH17)),0),0)</f>
        <v>0</v>
      </c>
      <c r="BI18" s="93">
        <f>IF((BI$7&gt;IFERROR(MAX(IFERROR(INDEX(Tbl_Project_List[Start Date],MATCH($A18,Tbl_Project_List[Project Name],0),1)-1,0),IFERROR(INDEX($K$9:$K$158,MATCH($E18,$G$9:$G$158,0),1),0),IFERROR(INDEX($K$9:$K$158,MATCH($F18,$G$9:$G$158,0),1),0)),0)), IFERROR(MIN($D18-SUM($O18:BH18), INDEX(Tbl_Resource_List[Hours Available per Day], MATCH($C18,Tbl_Resource_List[Resource Name],0),1)-SUMIF($C$8:$C17,$C18,BI$8:BI17)),0),0)</f>
        <v>0</v>
      </c>
      <c r="BJ18" s="93">
        <f>IF((BJ$7&gt;IFERROR(MAX(IFERROR(INDEX(Tbl_Project_List[Start Date],MATCH($A18,Tbl_Project_List[Project Name],0),1)-1,0),IFERROR(INDEX($K$9:$K$158,MATCH($E18,$G$9:$G$158,0),1),0),IFERROR(INDEX($K$9:$K$158,MATCH($F18,$G$9:$G$158,0),1),0)),0)), IFERROR(MIN($D18-SUM($O18:BI18), INDEX(Tbl_Resource_List[Hours Available per Day], MATCH($C18,Tbl_Resource_List[Resource Name],0),1)-SUMIF($C$8:$C17,$C18,BJ$8:BJ17)),0),0)</f>
        <v>0</v>
      </c>
      <c r="BK18" s="93">
        <f>IF((BK$7&gt;IFERROR(MAX(IFERROR(INDEX(Tbl_Project_List[Start Date],MATCH($A18,Tbl_Project_List[Project Name],0),1)-1,0),IFERROR(INDEX($K$9:$K$158,MATCH($E18,$G$9:$G$158,0),1),0),IFERROR(INDEX($K$9:$K$158,MATCH($F18,$G$9:$G$158,0),1),0)),0)), IFERROR(MIN($D18-SUM($O18:BJ18), INDEX(Tbl_Resource_List[Hours Available per Day], MATCH($C18,Tbl_Resource_List[Resource Name],0),1)-SUMIF($C$8:$C17,$C18,BK$8:BK17)),0),0)</f>
        <v>0</v>
      </c>
      <c r="BL18" s="93">
        <f>IF((BL$7&gt;IFERROR(MAX(IFERROR(INDEX(Tbl_Project_List[Start Date],MATCH($A18,Tbl_Project_List[Project Name],0),1)-1,0),IFERROR(INDEX($K$9:$K$158,MATCH($E18,$G$9:$G$158,0),1),0),IFERROR(INDEX($K$9:$K$158,MATCH($F18,$G$9:$G$158,0),1),0)),0)), IFERROR(MIN($D18-SUM($O18:BK18), INDEX(Tbl_Resource_List[Hours Available per Day], MATCH($C18,Tbl_Resource_List[Resource Name],0),1)-SUMIF($C$8:$C17,$C18,BL$8:BL17)),0),0)</f>
        <v>0</v>
      </c>
      <c r="BM18" s="93">
        <f>IF((BM$7&gt;IFERROR(MAX(IFERROR(INDEX(Tbl_Project_List[Start Date],MATCH($A18,Tbl_Project_List[Project Name],0),1)-1,0),IFERROR(INDEX($K$9:$K$158,MATCH($E18,$G$9:$G$158,0),1),0),IFERROR(INDEX($K$9:$K$158,MATCH($F18,$G$9:$G$158,0),1),0)),0)), IFERROR(MIN($D18-SUM($O18:BL18), INDEX(Tbl_Resource_List[Hours Available per Day], MATCH($C18,Tbl_Resource_List[Resource Name],0),1)-SUMIF($C$8:$C17,$C18,BM$8:BM17)),0),0)</f>
        <v>0</v>
      </c>
      <c r="BN18" s="93">
        <f>IF((BN$7&gt;IFERROR(MAX(IFERROR(INDEX(Tbl_Project_List[Start Date],MATCH($A18,Tbl_Project_List[Project Name],0),1)-1,0),IFERROR(INDEX($K$9:$K$158,MATCH($E18,$G$9:$G$158,0),1),0),IFERROR(INDEX($K$9:$K$158,MATCH($F18,$G$9:$G$158,0),1),0)),0)), IFERROR(MIN($D18-SUM($O18:BM18), INDEX(Tbl_Resource_List[Hours Available per Day], MATCH($C18,Tbl_Resource_List[Resource Name],0),1)-SUMIF($C$8:$C17,$C18,BN$8:BN17)),0),0)</f>
        <v>0</v>
      </c>
      <c r="BO18" s="93">
        <f>IF((BO$7&gt;IFERROR(MAX(IFERROR(INDEX(Tbl_Project_List[Start Date],MATCH($A18,Tbl_Project_List[Project Name],0),1)-1,0),IFERROR(INDEX($K$9:$K$158,MATCH($E18,$G$9:$G$158,0),1),0),IFERROR(INDEX($K$9:$K$158,MATCH($F18,$G$9:$G$158,0),1),0)),0)), IFERROR(MIN($D18-SUM($O18:BN18), INDEX(Tbl_Resource_List[Hours Available per Day], MATCH($C18,Tbl_Resource_List[Resource Name],0),1)-SUMIF($C$8:$C17,$C18,BO$8:BO17)),0),0)</f>
        <v>0</v>
      </c>
      <c r="BP18" s="93">
        <f>IF((BP$7&gt;IFERROR(MAX(IFERROR(INDEX(Tbl_Project_List[Start Date],MATCH($A18,Tbl_Project_List[Project Name],0),1)-1,0),IFERROR(INDEX($K$9:$K$158,MATCH($E18,$G$9:$G$158,0),1),0),IFERROR(INDEX($K$9:$K$158,MATCH($F18,$G$9:$G$158,0),1),0)),0)), IFERROR(MIN($D18-SUM($O18:BO18), INDEX(Tbl_Resource_List[Hours Available per Day], MATCH($C18,Tbl_Resource_List[Resource Name],0),1)-SUMIF($C$8:$C17,$C18,BP$8:BP17)),0),0)</f>
        <v>0</v>
      </c>
      <c r="BQ18" s="93">
        <f>IF((BQ$7&gt;IFERROR(MAX(IFERROR(INDEX(Tbl_Project_List[Start Date],MATCH($A18,Tbl_Project_List[Project Name],0),1)-1,0),IFERROR(INDEX($K$9:$K$158,MATCH($E18,$G$9:$G$158,0),1),0),IFERROR(INDEX($K$9:$K$158,MATCH($F18,$G$9:$G$158,0),1),0)),0)), IFERROR(MIN($D18-SUM($O18:BP18), INDEX(Tbl_Resource_List[Hours Available per Day], MATCH($C18,Tbl_Resource_List[Resource Name],0),1)-SUMIF($C$8:$C17,$C18,BQ$8:BQ17)),0),0)</f>
        <v>0</v>
      </c>
      <c r="BR18" s="93">
        <f>IF((BR$7&gt;IFERROR(MAX(IFERROR(INDEX(Tbl_Project_List[Start Date],MATCH($A18,Tbl_Project_List[Project Name],0),1)-1,0),IFERROR(INDEX($K$9:$K$158,MATCH($E18,$G$9:$G$158,0),1),0),IFERROR(INDEX($K$9:$K$158,MATCH($F18,$G$9:$G$158,0),1),0)),0)), IFERROR(MIN($D18-SUM($O18:BQ18), INDEX(Tbl_Resource_List[Hours Available per Day], MATCH($C18,Tbl_Resource_List[Resource Name],0),1)-SUMIF($C$8:$C17,$C18,BR$8:BR17)),0),0)</f>
        <v>0</v>
      </c>
      <c r="BS18" s="93">
        <f>IF((BS$7&gt;IFERROR(MAX(IFERROR(INDEX(Tbl_Project_List[Start Date],MATCH($A18,Tbl_Project_List[Project Name],0),1)-1,0),IFERROR(INDEX($K$9:$K$158,MATCH($E18,$G$9:$G$158,0),1),0),IFERROR(INDEX($K$9:$K$158,MATCH($F18,$G$9:$G$158,0),1),0)),0)), IFERROR(MIN($D18-SUM($O18:BR18), INDEX(Tbl_Resource_List[Hours Available per Day], MATCH($C18,Tbl_Resource_List[Resource Name],0),1)-SUMIF($C$8:$C17,$C18,BS$8:BS17)),0),0)</f>
        <v>0</v>
      </c>
      <c r="BT18" s="93">
        <f>IF((BT$7&gt;IFERROR(MAX(IFERROR(INDEX(Tbl_Project_List[Start Date],MATCH($A18,Tbl_Project_List[Project Name],0),1)-1,0),IFERROR(INDEX($K$9:$K$158,MATCH($E18,$G$9:$G$158,0),1),0),IFERROR(INDEX($K$9:$K$158,MATCH($F18,$G$9:$G$158,0),1),0)),0)), IFERROR(MIN($D18-SUM($O18:BS18), INDEX(Tbl_Resource_List[Hours Available per Day], MATCH($C18,Tbl_Resource_List[Resource Name],0),1)-SUMIF($C$8:$C17,$C18,BT$8:BT17)),0),0)</f>
        <v>0</v>
      </c>
      <c r="BU18" s="93">
        <f>IF((BU$7&gt;IFERROR(MAX(IFERROR(INDEX(Tbl_Project_List[Start Date],MATCH($A18,Tbl_Project_List[Project Name],0),1)-1,0),IFERROR(INDEX($K$9:$K$158,MATCH($E18,$G$9:$G$158,0),1),0),IFERROR(INDEX($K$9:$K$158,MATCH($F18,$G$9:$G$158,0),1),0)),0)), IFERROR(MIN($D18-SUM($O18:BT18), INDEX(Tbl_Resource_List[Hours Available per Day], MATCH($C18,Tbl_Resource_List[Resource Name],0),1)-SUMIF($C$8:$C17,$C18,BU$8:BU17)),0),0)</f>
        <v>0</v>
      </c>
      <c r="BV18" s="93">
        <f>IF((BV$7&gt;IFERROR(MAX(IFERROR(INDEX(Tbl_Project_List[Start Date],MATCH($A18,Tbl_Project_List[Project Name],0),1)-1,0),IFERROR(INDEX($K$9:$K$158,MATCH($E18,$G$9:$G$158,0),1),0),IFERROR(INDEX($K$9:$K$158,MATCH($F18,$G$9:$G$158,0),1),0)),0)), IFERROR(MIN($D18-SUM($O18:BU18), INDEX(Tbl_Resource_List[Hours Available per Day], MATCH($C18,Tbl_Resource_List[Resource Name],0),1)-SUMIF($C$8:$C17,$C18,BV$8:BV17)),0),0)</f>
        <v>0</v>
      </c>
      <c r="BW18" s="94">
        <f>IF((BW$7&gt;IFERROR(MAX(IFERROR(INDEX(Tbl_Project_List[Start Date],MATCH($A18,Tbl_Project_List[Project Name],0),1)-1,0),IFERROR(INDEX($K$9:$K$158,MATCH($E18,$G$9:$G$158,0),1),0),IFERROR(INDEX($K$9:$K$158,MATCH($F18,$G$9:$G$158,0),1),0)),0)), IFERROR(MIN($D18-SUM($O18:BV18), INDEX(Tbl_Resource_List[Hours Available per Day], MATCH($C18,Tbl_Resource_List[Resource Name],0),1)-SUMIF($C$8:$C17,$C18,BW$8:BW17)),0),0)</f>
        <v>0</v>
      </c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</row>
    <row r="19" spans="1:105" x14ac:dyDescent="0.25">
      <c r="A19" s="89" t="str">
        <f>IFERROR(IF(ROW(A18)-ROW($A$8)&gt;=COUNTA(Tbl_Task_List[Task Name]),"",INDEX(Tbl_Project_List[],MATCH(SMALL(Tbl_Project_List[[#Data],[Priority]],ROUND(SUMPRODUCT(1/COUNTIF($A$9:A18,$A$9:A18)),0)+((COUNTIF(Tbl_Task_List[[#Data],[Project Name]],A18)=COUNTIF($A$9:$A18,A18))*1)),Tbl_Project_List[[#Data],[Priority]],0),1)),"")</f>
        <v>Tekun</v>
      </c>
      <c r="B19" s="89" t="str">
        <f t="array" ref="B19">IFERROR(INDEX((Tbl_Task_List[[#Data],[Task Name]]), SMALL(IF(A19=(Tbl_Task_List[[#Data],[Project Name]]),ROW(Tbl_Task_List[[#Data],[Project Name]]),""),COUNTIF($A$9:$A19,A19))-ROW(Tbl_Task_List[[#Headers],[Task Name]]),1),"")</f>
        <v>Screen Design - Setup/Company Setup</v>
      </c>
      <c r="C19" s="90" t="str">
        <f t="array" ref="C19">IFERROR(INDEX((Tbl_Task_List[[#Data],[Resource Name]]), SMALL(IF(A19=(Tbl_Task_List[[#Data],[Project Name]]),ROW(Tbl_Task_List[[#Data],[Project Name]]),""),COUNTIF($A$9:$A19,A19))-ROW(Tbl_Task_List[[#Headers],[Resource Name]]),1),"")</f>
        <v>Fadhirul</v>
      </c>
      <c r="D19" s="91">
        <f t="array" ref="D19">IFERROR(INDEX((Tbl_Task_List[[#Data],[Planned Duration (Hours)]]), SMALL(IF(A19=(Tbl_Task_List[[#Data],[Project Name]]),ROW(Tbl_Task_List[[#Data],[Project Name]]),""),COUNTIF($A$9:$A19,A19))-ROW(Tbl_Task_List[[#Headers],[Planned Duration (Hours)]]),1),"")</f>
        <v>2</v>
      </c>
      <c r="E19" s="70">
        <f t="array" ref="E19">IFERROR(INDEX((Tbl_Task_List[[#Data],[Predecessor 1]]), SMALL(IF(A19=(Tbl_Task_List[[#Data],[Project Name]]),ROW(Tbl_Task_List[[#Data],[Project Name]]),""),COUNTIF($A$9:$A19,A19))-ROW(Tbl_Task_List[[#Headers],[Predecessor 1]]),1),"")</f>
        <v>0</v>
      </c>
      <c r="F19" s="70">
        <f t="array" ref="F19">IFERROR(INDEX((Tbl_Task_List[[#Data],[Predecessor 2]]), SMALL(IF(A19=(Tbl_Task_List[[#Data],[Project Name]]),ROW(Tbl_Task_List[[#Data],[Project Name]]),""),COUNTIF($A$9:$A19,A19))-ROW(Tbl_Task_List[[#Headers],[Predecessor 2]]),1),"")</f>
        <v>0</v>
      </c>
      <c r="G19" s="70" t="str">
        <f t="shared" si="3"/>
        <v>Tekun Screen Design - Setup/Company Setup</v>
      </c>
      <c r="H19" s="75">
        <f>IFERROR(MAX(INDEX(Tbl_Project_List[Start Date],MATCH($A19,Tbl_Project_List[Project Name],0),1), StartDate, IFERROR(WORKDAY(INDEX($K$9:$K$158,MATCH($E19,$G$9:$G$158,0),1),1,Holidays),0),IFERROR(WORKDAY( INDEX($K$9:$K$158,MATCH($F19,$G$9:$G$158,0),1),1,Holidays),0)),"")</f>
        <v>42331</v>
      </c>
      <c r="I19" s="92">
        <f t="shared" si="4"/>
        <v>1</v>
      </c>
      <c r="J19" s="75">
        <f t="array" ref="J19">IF(ISNUMBER(D19),IFERROR(INDEX($A$7:$BW$7,1,SMALL(IF(P19:BW19&gt;0,COLUMN(P19:BW19),""),1)),WORKDAY($BW$7,2,Holidays)),"")</f>
        <v>42332</v>
      </c>
      <c r="K19" s="75">
        <f t="array" ref="K19">IF(ISNUMBER(D19),IF(SUM(P19:BW19)=D19,IFERROR(INDEX($A$7:$BW$7,1,LARGE(IF(P19:BW19&gt;0,COLUMN(P19:BW19),""),1)),""),WORKDAY($BW$7,1,Holidays)),"")</f>
        <v>42332</v>
      </c>
      <c r="L19" s="92">
        <f ca="1">IFERROR(COUNTIF(INDIRECT(ADDRESS(ROW($L19),MATCH($J19,$A$7:$BW$7,0),1,1,)):INDIRECT(ADDRESS(ROW($L19),MATCH(MIN($K19,$BW$7),$A$7:$BW$7,0),1,1,)),0),"")</f>
        <v>0</v>
      </c>
      <c r="M19" s="92">
        <f t="shared" si="5"/>
        <v>2</v>
      </c>
      <c r="N19" s="93">
        <f t="shared" si="6"/>
        <v>1</v>
      </c>
      <c r="O19" s="86"/>
      <c r="P19" s="93">
        <f>IF((P$7&gt;IFERROR(MAX(IFERROR(INDEX(Tbl_Project_List[Start Date],MATCH($A19,Tbl_Project_List[Project Name],0),1)-1,0),IFERROR(INDEX($K$9:$K$158,MATCH($E19,$G$9:$G$158,0),1),0),IFERROR(INDEX($K$9:$K$158,MATCH($F19,$G$9:$G$158,0),1),0)),0)), IFERROR(MIN($D19-SUM($O19:O19), INDEX(Tbl_Resource_List[Hours Available per Day], MATCH($C19,Tbl_Resource_List[Resource Name],0),1)-SUMIF($C$8:$C18,$C19,P$8:P18)),0),0)</f>
        <v>0</v>
      </c>
      <c r="Q19" s="93">
        <f>IF((Q$7&gt;IFERROR(MAX(IFERROR(INDEX(Tbl_Project_List[Start Date],MATCH($A19,Tbl_Project_List[Project Name],0),1)-1,0),IFERROR(INDEX($K$9:$K$158,MATCH($E19,$G$9:$G$158,0),1),0),IFERROR(INDEX($K$9:$K$158,MATCH($F19,$G$9:$G$158,0),1),0)),0)), IFERROR(MIN($D19-SUM($O19:P19), INDEX(Tbl_Resource_List[Hours Available per Day], MATCH($C19,Tbl_Resource_List[Resource Name],0),1)-SUMIF($C$8:$C18,$C19,Q$8:Q18)),0),0)</f>
        <v>2</v>
      </c>
      <c r="R19" s="93">
        <f>IF((R$7&gt;IFERROR(MAX(IFERROR(INDEX(Tbl_Project_List[Start Date],MATCH($A19,Tbl_Project_List[Project Name],0),1)-1,0),IFERROR(INDEX($K$9:$K$158,MATCH($E19,$G$9:$G$158,0),1),0),IFERROR(INDEX($K$9:$K$158,MATCH($F19,$G$9:$G$158,0),1),0)),0)), IFERROR(MIN($D19-SUM($O19:Q19), INDEX(Tbl_Resource_List[Hours Available per Day], MATCH($C19,Tbl_Resource_List[Resource Name],0),1)-SUMIF($C$8:$C18,$C19,R$8:R18)),0),0)</f>
        <v>0</v>
      </c>
      <c r="S19" s="93">
        <f>IF((S$7&gt;IFERROR(MAX(IFERROR(INDEX(Tbl_Project_List[Start Date],MATCH($A19,Tbl_Project_List[Project Name],0),1)-1,0),IFERROR(INDEX($K$9:$K$158,MATCH($E19,$G$9:$G$158,0),1),0),IFERROR(INDEX($K$9:$K$158,MATCH($F19,$G$9:$G$158,0),1),0)),0)), IFERROR(MIN($D19-SUM($O19:R19), INDEX(Tbl_Resource_List[Hours Available per Day], MATCH($C19,Tbl_Resource_List[Resource Name],0),1)-SUMIF($C$8:$C18,$C19,S$8:S18)),0),0)</f>
        <v>0</v>
      </c>
      <c r="T19" s="93">
        <f>IF((T$7&gt;IFERROR(MAX(IFERROR(INDEX(Tbl_Project_List[Start Date],MATCH($A19,Tbl_Project_List[Project Name],0),1)-1,0),IFERROR(INDEX($K$9:$K$158,MATCH($E19,$G$9:$G$158,0),1),0),IFERROR(INDEX($K$9:$K$158,MATCH($F19,$G$9:$G$158,0),1),0)),0)), IFERROR(MIN($D19-SUM($O19:S19), INDEX(Tbl_Resource_List[Hours Available per Day], MATCH($C19,Tbl_Resource_List[Resource Name],0),1)-SUMIF($C$8:$C18,$C19,T$8:T18)),0),0)</f>
        <v>0</v>
      </c>
      <c r="U19" s="93">
        <f>IF((U$7&gt;IFERROR(MAX(IFERROR(INDEX(Tbl_Project_List[Start Date],MATCH($A19,Tbl_Project_List[Project Name],0),1)-1,0),IFERROR(INDEX($K$9:$K$158,MATCH($E19,$G$9:$G$158,0),1),0),IFERROR(INDEX($K$9:$K$158,MATCH($F19,$G$9:$G$158,0),1),0)),0)), IFERROR(MIN($D19-SUM($O19:T19), INDEX(Tbl_Resource_List[Hours Available per Day], MATCH($C19,Tbl_Resource_List[Resource Name],0),1)-SUMIF($C$8:$C18,$C19,U$8:U18)),0),0)</f>
        <v>0</v>
      </c>
      <c r="V19" s="93">
        <f>IF((V$7&gt;IFERROR(MAX(IFERROR(INDEX(Tbl_Project_List[Start Date],MATCH($A19,Tbl_Project_List[Project Name],0),1)-1,0),IFERROR(INDEX($K$9:$K$158,MATCH($E19,$G$9:$G$158,0),1),0),IFERROR(INDEX($K$9:$K$158,MATCH($F19,$G$9:$G$158,0),1),0)),0)), IFERROR(MIN($D19-SUM($O19:U19), INDEX(Tbl_Resource_List[Hours Available per Day], MATCH($C19,Tbl_Resource_List[Resource Name],0),1)-SUMIF($C$8:$C18,$C19,V$8:V18)),0),0)</f>
        <v>0</v>
      </c>
      <c r="W19" s="93">
        <f>IF((W$7&gt;IFERROR(MAX(IFERROR(INDEX(Tbl_Project_List[Start Date],MATCH($A19,Tbl_Project_List[Project Name],0),1)-1,0),IFERROR(INDEX($K$9:$K$158,MATCH($E19,$G$9:$G$158,0),1),0),IFERROR(INDEX($K$9:$K$158,MATCH($F19,$G$9:$G$158,0),1),0)),0)), IFERROR(MIN($D19-SUM($O19:V19), INDEX(Tbl_Resource_List[Hours Available per Day], MATCH($C19,Tbl_Resource_List[Resource Name],0),1)-SUMIF($C$8:$C18,$C19,W$8:W18)),0),0)</f>
        <v>0</v>
      </c>
      <c r="X19" s="93">
        <f>IF((X$7&gt;IFERROR(MAX(IFERROR(INDEX(Tbl_Project_List[Start Date],MATCH($A19,Tbl_Project_List[Project Name],0),1)-1,0),IFERROR(INDEX($K$9:$K$158,MATCH($E19,$G$9:$G$158,0),1),0),IFERROR(INDEX($K$9:$K$158,MATCH($F19,$G$9:$G$158,0),1),0)),0)), IFERROR(MIN($D19-SUM($O19:W19), INDEX(Tbl_Resource_List[Hours Available per Day], MATCH($C19,Tbl_Resource_List[Resource Name],0),1)-SUMIF($C$8:$C18,$C19,X$8:X18)),0),0)</f>
        <v>0</v>
      </c>
      <c r="Y19" s="93">
        <f>IF((Y$7&gt;IFERROR(MAX(IFERROR(INDEX(Tbl_Project_List[Start Date],MATCH($A19,Tbl_Project_List[Project Name],0),1)-1,0),IFERROR(INDEX($K$9:$K$158,MATCH($E19,$G$9:$G$158,0),1),0),IFERROR(INDEX($K$9:$K$158,MATCH($F19,$G$9:$G$158,0),1),0)),0)), IFERROR(MIN($D19-SUM($O19:X19), INDEX(Tbl_Resource_List[Hours Available per Day], MATCH($C19,Tbl_Resource_List[Resource Name],0),1)-SUMIF($C$8:$C18,$C19,Y$8:Y18)),0),0)</f>
        <v>0</v>
      </c>
      <c r="Z19" s="93">
        <f>IF((Z$7&gt;IFERROR(MAX(IFERROR(INDEX(Tbl_Project_List[Start Date],MATCH($A19,Tbl_Project_List[Project Name],0),1)-1,0),IFERROR(INDEX($K$9:$K$158,MATCH($E19,$G$9:$G$158,0),1),0),IFERROR(INDEX($K$9:$K$158,MATCH($F19,$G$9:$G$158,0),1),0)),0)), IFERROR(MIN($D19-SUM($O19:Y19), INDEX(Tbl_Resource_List[Hours Available per Day], MATCH($C19,Tbl_Resource_List[Resource Name],0),1)-SUMIF($C$8:$C18,$C19,Z$8:Z18)),0),0)</f>
        <v>0</v>
      </c>
      <c r="AA19" s="93">
        <f>IF((AA$7&gt;IFERROR(MAX(IFERROR(INDEX(Tbl_Project_List[Start Date],MATCH($A19,Tbl_Project_List[Project Name],0),1)-1,0),IFERROR(INDEX($K$9:$K$158,MATCH($E19,$G$9:$G$158,0),1),0),IFERROR(INDEX($K$9:$K$158,MATCH($F19,$G$9:$G$158,0),1),0)),0)), IFERROR(MIN($D19-SUM($O19:Z19), INDEX(Tbl_Resource_List[Hours Available per Day], MATCH($C19,Tbl_Resource_List[Resource Name],0),1)-SUMIF($C$8:$C18,$C19,AA$8:AA18)),0),0)</f>
        <v>0</v>
      </c>
      <c r="AB19" s="93">
        <f>IF((AB$7&gt;IFERROR(MAX(IFERROR(INDEX(Tbl_Project_List[Start Date],MATCH($A19,Tbl_Project_List[Project Name],0),1)-1,0),IFERROR(INDEX($K$9:$K$158,MATCH($E19,$G$9:$G$158,0),1),0),IFERROR(INDEX($K$9:$K$158,MATCH($F19,$G$9:$G$158,0),1),0)),0)), IFERROR(MIN($D19-SUM($O19:AA19), INDEX(Tbl_Resource_List[Hours Available per Day], MATCH($C19,Tbl_Resource_List[Resource Name],0),1)-SUMIF($C$8:$C18,$C19,AB$8:AB18)),0),0)</f>
        <v>0</v>
      </c>
      <c r="AC19" s="93">
        <f>IF((AC$7&gt;IFERROR(MAX(IFERROR(INDEX(Tbl_Project_List[Start Date],MATCH($A19,Tbl_Project_List[Project Name],0),1)-1,0),IFERROR(INDEX($K$9:$K$158,MATCH($E19,$G$9:$G$158,0),1),0),IFERROR(INDEX($K$9:$K$158,MATCH($F19,$G$9:$G$158,0),1),0)),0)), IFERROR(MIN($D19-SUM($O19:AB19), INDEX(Tbl_Resource_List[Hours Available per Day], MATCH($C19,Tbl_Resource_List[Resource Name],0),1)-SUMIF($C$8:$C18,$C19,AC$8:AC18)),0),0)</f>
        <v>0</v>
      </c>
      <c r="AD19" s="93">
        <f>IF((AD$7&gt;IFERROR(MAX(IFERROR(INDEX(Tbl_Project_List[Start Date],MATCH($A19,Tbl_Project_List[Project Name],0),1)-1,0),IFERROR(INDEX($K$9:$K$158,MATCH($E19,$G$9:$G$158,0),1),0),IFERROR(INDEX($K$9:$K$158,MATCH($F19,$G$9:$G$158,0),1),0)),0)), IFERROR(MIN($D19-SUM($O19:AC19), INDEX(Tbl_Resource_List[Hours Available per Day], MATCH($C19,Tbl_Resource_List[Resource Name],0),1)-SUMIF($C$8:$C18,$C19,AD$8:AD18)),0),0)</f>
        <v>0</v>
      </c>
      <c r="AE19" s="93">
        <f>IF((AE$7&gt;IFERROR(MAX(IFERROR(INDEX(Tbl_Project_List[Start Date],MATCH($A19,Tbl_Project_List[Project Name],0),1)-1,0),IFERROR(INDEX($K$9:$K$158,MATCH($E19,$G$9:$G$158,0),1),0),IFERROR(INDEX($K$9:$K$158,MATCH($F19,$G$9:$G$158,0),1),0)),0)), IFERROR(MIN($D19-SUM($O19:AD19), INDEX(Tbl_Resource_List[Hours Available per Day], MATCH($C19,Tbl_Resource_List[Resource Name],0),1)-SUMIF($C$8:$C18,$C19,AE$8:AE18)),0),0)</f>
        <v>0</v>
      </c>
      <c r="AF19" s="93">
        <f>IF((AF$7&gt;IFERROR(MAX(IFERROR(INDEX(Tbl_Project_List[Start Date],MATCH($A19,Tbl_Project_List[Project Name],0),1)-1,0),IFERROR(INDEX($K$9:$K$158,MATCH($E19,$G$9:$G$158,0),1),0),IFERROR(INDEX($K$9:$K$158,MATCH($F19,$G$9:$G$158,0),1),0)),0)), IFERROR(MIN($D19-SUM($O19:AE19), INDEX(Tbl_Resource_List[Hours Available per Day], MATCH($C19,Tbl_Resource_List[Resource Name],0),1)-SUMIF($C$8:$C18,$C19,AF$8:AF18)),0),0)</f>
        <v>0</v>
      </c>
      <c r="AG19" s="93">
        <f>IF((AG$7&gt;IFERROR(MAX(IFERROR(INDEX(Tbl_Project_List[Start Date],MATCH($A19,Tbl_Project_List[Project Name],0),1)-1,0),IFERROR(INDEX($K$9:$K$158,MATCH($E19,$G$9:$G$158,0),1),0),IFERROR(INDEX($K$9:$K$158,MATCH($F19,$G$9:$G$158,0),1),0)),0)), IFERROR(MIN($D19-SUM($O19:AF19), INDEX(Tbl_Resource_List[Hours Available per Day], MATCH($C19,Tbl_Resource_List[Resource Name],0),1)-SUMIF($C$8:$C18,$C19,AG$8:AG18)),0),0)</f>
        <v>0</v>
      </c>
      <c r="AH19" s="93">
        <f>IF((AH$7&gt;IFERROR(MAX(IFERROR(INDEX(Tbl_Project_List[Start Date],MATCH($A19,Tbl_Project_List[Project Name],0),1)-1,0),IFERROR(INDEX($K$9:$K$158,MATCH($E19,$G$9:$G$158,0),1),0),IFERROR(INDEX($K$9:$K$158,MATCH($F19,$G$9:$G$158,0),1),0)),0)), IFERROR(MIN($D19-SUM($O19:AG19), INDEX(Tbl_Resource_List[Hours Available per Day], MATCH($C19,Tbl_Resource_List[Resource Name],0),1)-SUMIF($C$8:$C18,$C19,AH$8:AH18)),0),0)</f>
        <v>0</v>
      </c>
      <c r="AI19" s="93">
        <f>IF((AI$7&gt;IFERROR(MAX(IFERROR(INDEX(Tbl_Project_List[Start Date],MATCH($A19,Tbl_Project_List[Project Name],0),1)-1,0),IFERROR(INDEX($K$9:$K$158,MATCH($E19,$G$9:$G$158,0),1),0),IFERROR(INDEX($K$9:$K$158,MATCH($F19,$G$9:$G$158,0),1),0)),0)), IFERROR(MIN($D19-SUM($O19:AH19), INDEX(Tbl_Resource_List[Hours Available per Day], MATCH($C19,Tbl_Resource_List[Resource Name],0),1)-SUMIF($C$8:$C18,$C19,AI$8:AI18)),0),0)</f>
        <v>0</v>
      </c>
      <c r="AJ19" s="93">
        <f>IF((AJ$7&gt;IFERROR(MAX(IFERROR(INDEX(Tbl_Project_List[Start Date],MATCH($A19,Tbl_Project_List[Project Name],0),1)-1,0),IFERROR(INDEX($K$9:$K$158,MATCH($E19,$G$9:$G$158,0),1),0),IFERROR(INDEX($K$9:$K$158,MATCH($F19,$G$9:$G$158,0),1),0)),0)), IFERROR(MIN($D19-SUM($O19:AI19), INDEX(Tbl_Resource_List[Hours Available per Day], MATCH($C19,Tbl_Resource_List[Resource Name],0),1)-SUMIF($C$8:$C18,$C19,AJ$8:AJ18)),0),0)</f>
        <v>0</v>
      </c>
      <c r="AK19" s="93">
        <f>IF((AK$7&gt;IFERROR(MAX(IFERROR(INDEX(Tbl_Project_List[Start Date],MATCH($A19,Tbl_Project_List[Project Name],0),1)-1,0),IFERROR(INDEX($K$9:$K$158,MATCH($E19,$G$9:$G$158,0),1),0),IFERROR(INDEX($K$9:$K$158,MATCH($F19,$G$9:$G$158,0),1),0)),0)), IFERROR(MIN($D19-SUM($O19:AJ19), INDEX(Tbl_Resource_List[Hours Available per Day], MATCH($C19,Tbl_Resource_List[Resource Name],0),1)-SUMIF($C$8:$C18,$C19,AK$8:AK18)),0),0)</f>
        <v>0</v>
      </c>
      <c r="AL19" s="93">
        <f>IF((AL$7&gt;IFERROR(MAX(IFERROR(INDEX(Tbl_Project_List[Start Date],MATCH($A19,Tbl_Project_List[Project Name],0),1)-1,0),IFERROR(INDEX($K$9:$K$158,MATCH($E19,$G$9:$G$158,0),1),0),IFERROR(INDEX($K$9:$K$158,MATCH($F19,$G$9:$G$158,0),1),0)),0)), IFERROR(MIN($D19-SUM($O19:AK19), INDEX(Tbl_Resource_List[Hours Available per Day], MATCH($C19,Tbl_Resource_List[Resource Name],0),1)-SUMIF($C$8:$C18,$C19,AL$8:AL18)),0),0)</f>
        <v>0</v>
      </c>
      <c r="AM19" s="93">
        <f>IF((AM$7&gt;IFERROR(MAX(IFERROR(INDEX(Tbl_Project_List[Start Date],MATCH($A19,Tbl_Project_List[Project Name],0),1)-1,0),IFERROR(INDEX($K$9:$K$158,MATCH($E19,$G$9:$G$158,0),1),0),IFERROR(INDEX($K$9:$K$158,MATCH($F19,$G$9:$G$158,0),1),0)),0)), IFERROR(MIN($D19-SUM($O19:AL19), INDEX(Tbl_Resource_List[Hours Available per Day], MATCH($C19,Tbl_Resource_List[Resource Name],0),1)-SUMIF($C$8:$C18,$C19,AM$8:AM18)),0),0)</f>
        <v>0</v>
      </c>
      <c r="AN19" s="93">
        <f>IF((AN$7&gt;IFERROR(MAX(IFERROR(INDEX(Tbl_Project_List[Start Date],MATCH($A19,Tbl_Project_List[Project Name],0),1)-1,0),IFERROR(INDEX($K$9:$K$158,MATCH($E19,$G$9:$G$158,0),1),0),IFERROR(INDEX($K$9:$K$158,MATCH($F19,$G$9:$G$158,0),1),0)),0)), IFERROR(MIN($D19-SUM($O19:AM19), INDEX(Tbl_Resource_List[Hours Available per Day], MATCH($C19,Tbl_Resource_List[Resource Name],0),1)-SUMIF($C$8:$C18,$C19,AN$8:AN18)),0),0)</f>
        <v>0</v>
      </c>
      <c r="AO19" s="93">
        <f>IF((AO$7&gt;IFERROR(MAX(IFERROR(INDEX(Tbl_Project_List[Start Date],MATCH($A19,Tbl_Project_List[Project Name],0),1)-1,0),IFERROR(INDEX($K$9:$K$158,MATCH($E19,$G$9:$G$158,0),1),0),IFERROR(INDEX($K$9:$K$158,MATCH($F19,$G$9:$G$158,0),1),0)),0)), IFERROR(MIN($D19-SUM($O19:AN19), INDEX(Tbl_Resource_List[Hours Available per Day], MATCH($C19,Tbl_Resource_List[Resource Name],0),1)-SUMIF($C$8:$C18,$C19,AO$8:AO18)),0),0)</f>
        <v>0</v>
      </c>
      <c r="AP19" s="93">
        <f>IF((AP$7&gt;IFERROR(MAX(IFERROR(INDEX(Tbl_Project_List[Start Date],MATCH($A19,Tbl_Project_List[Project Name],0),1)-1,0),IFERROR(INDEX($K$9:$K$158,MATCH($E19,$G$9:$G$158,0),1),0),IFERROR(INDEX($K$9:$K$158,MATCH($F19,$G$9:$G$158,0),1),0)),0)), IFERROR(MIN($D19-SUM($O19:AO19), INDEX(Tbl_Resource_List[Hours Available per Day], MATCH($C19,Tbl_Resource_List[Resource Name],0),1)-SUMIF($C$8:$C18,$C19,AP$8:AP18)),0),0)</f>
        <v>0</v>
      </c>
      <c r="AQ19" s="93">
        <f>IF((AQ$7&gt;IFERROR(MAX(IFERROR(INDEX(Tbl_Project_List[Start Date],MATCH($A19,Tbl_Project_List[Project Name],0),1)-1,0),IFERROR(INDEX($K$9:$K$158,MATCH($E19,$G$9:$G$158,0),1),0),IFERROR(INDEX($K$9:$K$158,MATCH($F19,$G$9:$G$158,0),1),0)),0)), IFERROR(MIN($D19-SUM($O19:AP19), INDEX(Tbl_Resource_List[Hours Available per Day], MATCH($C19,Tbl_Resource_List[Resource Name],0),1)-SUMIF($C$8:$C18,$C19,AQ$8:AQ18)),0),0)</f>
        <v>0</v>
      </c>
      <c r="AR19" s="93">
        <f>IF((AR$7&gt;IFERROR(MAX(IFERROR(INDEX(Tbl_Project_List[Start Date],MATCH($A19,Tbl_Project_List[Project Name],0),1)-1,0),IFERROR(INDEX($K$9:$K$158,MATCH($E19,$G$9:$G$158,0),1),0),IFERROR(INDEX($K$9:$K$158,MATCH($F19,$G$9:$G$158,0),1),0)),0)), IFERROR(MIN($D19-SUM($O19:AQ19), INDEX(Tbl_Resource_List[Hours Available per Day], MATCH($C19,Tbl_Resource_List[Resource Name],0),1)-SUMIF($C$8:$C18,$C19,AR$8:AR18)),0),0)</f>
        <v>0</v>
      </c>
      <c r="AS19" s="93">
        <f>IF((AS$7&gt;IFERROR(MAX(IFERROR(INDEX(Tbl_Project_List[Start Date],MATCH($A19,Tbl_Project_List[Project Name],0),1)-1,0),IFERROR(INDEX($K$9:$K$158,MATCH($E19,$G$9:$G$158,0),1),0),IFERROR(INDEX($K$9:$K$158,MATCH($F19,$G$9:$G$158,0),1),0)),0)), IFERROR(MIN($D19-SUM($O19:AR19), INDEX(Tbl_Resource_List[Hours Available per Day], MATCH($C19,Tbl_Resource_List[Resource Name],0),1)-SUMIF($C$8:$C18,$C19,AS$8:AS18)),0),0)</f>
        <v>0</v>
      </c>
      <c r="AT19" s="93">
        <f>IF((AT$7&gt;IFERROR(MAX(IFERROR(INDEX(Tbl_Project_List[Start Date],MATCH($A19,Tbl_Project_List[Project Name],0),1)-1,0),IFERROR(INDEX($K$9:$K$158,MATCH($E19,$G$9:$G$158,0),1),0),IFERROR(INDEX($K$9:$K$158,MATCH($F19,$G$9:$G$158,0),1),0)),0)), IFERROR(MIN($D19-SUM($O19:AS19), INDEX(Tbl_Resource_List[Hours Available per Day], MATCH($C19,Tbl_Resource_List[Resource Name],0),1)-SUMIF($C$8:$C18,$C19,AT$8:AT18)),0),0)</f>
        <v>0</v>
      </c>
      <c r="AU19" s="93">
        <f>IF((AU$7&gt;IFERROR(MAX(IFERROR(INDEX(Tbl_Project_List[Start Date],MATCH($A19,Tbl_Project_List[Project Name],0),1)-1,0),IFERROR(INDEX($K$9:$K$158,MATCH($E19,$G$9:$G$158,0),1),0),IFERROR(INDEX($K$9:$K$158,MATCH($F19,$G$9:$G$158,0),1),0)),0)), IFERROR(MIN($D19-SUM($O19:AT19), INDEX(Tbl_Resource_List[Hours Available per Day], MATCH($C19,Tbl_Resource_List[Resource Name],0),1)-SUMIF($C$8:$C18,$C19,AU$8:AU18)),0),0)</f>
        <v>0</v>
      </c>
      <c r="AV19" s="93">
        <f>IF((AV$7&gt;IFERROR(MAX(IFERROR(INDEX(Tbl_Project_List[Start Date],MATCH($A19,Tbl_Project_List[Project Name],0),1)-1,0),IFERROR(INDEX($K$9:$K$158,MATCH($E19,$G$9:$G$158,0),1),0),IFERROR(INDEX($K$9:$K$158,MATCH($F19,$G$9:$G$158,0),1),0)),0)), IFERROR(MIN($D19-SUM($O19:AU19), INDEX(Tbl_Resource_List[Hours Available per Day], MATCH($C19,Tbl_Resource_List[Resource Name],0),1)-SUMIF($C$8:$C18,$C19,AV$8:AV18)),0),0)</f>
        <v>0</v>
      </c>
      <c r="AW19" s="93">
        <f>IF((AW$7&gt;IFERROR(MAX(IFERROR(INDEX(Tbl_Project_List[Start Date],MATCH($A19,Tbl_Project_List[Project Name],0),1)-1,0),IFERROR(INDEX($K$9:$K$158,MATCH($E19,$G$9:$G$158,0),1),0),IFERROR(INDEX($K$9:$K$158,MATCH($F19,$G$9:$G$158,0),1),0)),0)), IFERROR(MIN($D19-SUM($O19:AV19), INDEX(Tbl_Resource_List[Hours Available per Day], MATCH($C19,Tbl_Resource_List[Resource Name],0),1)-SUMIF($C$8:$C18,$C19,AW$8:AW18)),0),0)</f>
        <v>0</v>
      </c>
      <c r="AX19" s="93">
        <f>IF((AX$7&gt;IFERROR(MAX(IFERROR(INDEX(Tbl_Project_List[Start Date],MATCH($A19,Tbl_Project_List[Project Name],0),1)-1,0),IFERROR(INDEX($K$9:$K$158,MATCH($E19,$G$9:$G$158,0),1),0),IFERROR(INDEX($K$9:$K$158,MATCH($F19,$G$9:$G$158,0),1),0)),0)), IFERROR(MIN($D19-SUM($O19:AW19), INDEX(Tbl_Resource_List[Hours Available per Day], MATCH($C19,Tbl_Resource_List[Resource Name],0),1)-SUMIF($C$8:$C18,$C19,AX$8:AX18)),0),0)</f>
        <v>0</v>
      </c>
      <c r="AY19" s="93">
        <f>IF((AY$7&gt;IFERROR(MAX(IFERROR(INDEX(Tbl_Project_List[Start Date],MATCH($A19,Tbl_Project_List[Project Name],0),1)-1,0),IFERROR(INDEX($K$9:$K$158,MATCH($E19,$G$9:$G$158,0),1),0),IFERROR(INDEX($K$9:$K$158,MATCH($F19,$G$9:$G$158,0),1),0)),0)), IFERROR(MIN($D19-SUM($O19:AX19), INDEX(Tbl_Resource_List[Hours Available per Day], MATCH($C19,Tbl_Resource_List[Resource Name],0),1)-SUMIF($C$8:$C18,$C19,AY$8:AY18)),0),0)</f>
        <v>0</v>
      </c>
      <c r="AZ19" s="93">
        <f>IF((AZ$7&gt;IFERROR(MAX(IFERROR(INDEX(Tbl_Project_List[Start Date],MATCH($A19,Tbl_Project_List[Project Name],0),1)-1,0),IFERROR(INDEX($K$9:$K$158,MATCH($E19,$G$9:$G$158,0),1),0),IFERROR(INDEX($K$9:$K$158,MATCH($F19,$G$9:$G$158,0),1),0)),0)), IFERROR(MIN($D19-SUM($O19:AY19), INDEX(Tbl_Resource_List[Hours Available per Day], MATCH($C19,Tbl_Resource_List[Resource Name],0),1)-SUMIF($C$8:$C18,$C19,AZ$8:AZ18)),0),0)</f>
        <v>0</v>
      </c>
      <c r="BA19" s="93">
        <f>IF((BA$7&gt;IFERROR(MAX(IFERROR(INDEX(Tbl_Project_List[Start Date],MATCH($A19,Tbl_Project_List[Project Name],0),1)-1,0),IFERROR(INDEX($K$9:$K$158,MATCH($E19,$G$9:$G$158,0),1),0),IFERROR(INDEX($K$9:$K$158,MATCH($F19,$G$9:$G$158,0),1),0)),0)), IFERROR(MIN($D19-SUM($O19:AZ19), INDEX(Tbl_Resource_List[Hours Available per Day], MATCH($C19,Tbl_Resource_List[Resource Name],0),1)-SUMIF($C$8:$C18,$C19,BA$8:BA18)),0),0)</f>
        <v>0</v>
      </c>
      <c r="BB19" s="93">
        <f>IF((BB$7&gt;IFERROR(MAX(IFERROR(INDEX(Tbl_Project_List[Start Date],MATCH($A19,Tbl_Project_List[Project Name],0),1)-1,0),IFERROR(INDEX($K$9:$K$158,MATCH($E19,$G$9:$G$158,0),1),0),IFERROR(INDEX($K$9:$K$158,MATCH($F19,$G$9:$G$158,0),1),0)),0)), IFERROR(MIN($D19-SUM($O19:BA19), INDEX(Tbl_Resource_List[Hours Available per Day], MATCH($C19,Tbl_Resource_List[Resource Name],0),1)-SUMIF($C$8:$C18,$C19,BB$8:BB18)),0),0)</f>
        <v>0</v>
      </c>
      <c r="BC19" s="93">
        <f>IF((BC$7&gt;IFERROR(MAX(IFERROR(INDEX(Tbl_Project_List[Start Date],MATCH($A19,Tbl_Project_List[Project Name],0),1)-1,0),IFERROR(INDEX($K$9:$K$158,MATCH($E19,$G$9:$G$158,0),1),0),IFERROR(INDEX($K$9:$K$158,MATCH($F19,$G$9:$G$158,0),1),0)),0)), IFERROR(MIN($D19-SUM($O19:BB19), INDEX(Tbl_Resource_List[Hours Available per Day], MATCH($C19,Tbl_Resource_List[Resource Name],0),1)-SUMIF($C$8:$C18,$C19,BC$8:BC18)),0),0)</f>
        <v>0</v>
      </c>
      <c r="BD19" s="93">
        <f>IF((BD$7&gt;IFERROR(MAX(IFERROR(INDEX(Tbl_Project_List[Start Date],MATCH($A19,Tbl_Project_List[Project Name],0),1)-1,0),IFERROR(INDEX($K$9:$K$158,MATCH($E19,$G$9:$G$158,0),1),0),IFERROR(INDEX($K$9:$K$158,MATCH($F19,$G$9:$G$158,0),1),0)),0)), IFERROR(MIN($D19-SUM($O19:BC19), INDEX(Tbl_Resource_List[Hours Available per Day], MATCH($C19,Tbl_Resource_List[Resource Name],0),1)-SUMIF($C$8:$C18,$C19,BD$8:BD18)),0),0)</f>
        <v>0</v>
      </c>
      <c r="BE19" s="93">
        <f>IF((BE$7&gt;IFERROR(MAX(IFERROR(INDEX(Tbl_Project_List[Start Date],MATCH($A19,Tbl_Project_List[Project Name],0),1)-1,0),IFERROR(INDEX($K$9:$K$158,MATCH($E19,$G$9:$G$158,0),1),0),IFERROR(INDEX($K$9:$K$158,MATCH($F19,$G$9:$G$158,0),1),0)),0)), IFERROR(MIN($D19-SUM($O19:BD19), INDEX(Tbl_Resource_List[Hours Available per Day], MATCH($C19,Tbl_Resource_List[Resource Name],0),1)-SUMIF($C$8:$C18,$C19,BE$8:BE18)),0),0)</f>
        <v>0</v>
      </c>
      <c r="BF19" s="93">
        <f>IF((BF$7&gt;IFERROR(MAX(IFERROR(INDEX(Tbl_Project_List[Start Date],MATCH($A19,Tbl_Project_List[Project Name],0),1)-1,0),IFERROR(INDEX($K$9:$K$158,MATCH($E19,$G$9:$G$158,0),1),0),IFERROR(INDEX($K$9:$K$158,MATCH($F19,$G$9:$G$158,0),1),0)),0)), IFERROR(MIN($D19-SUM($O19:BE19), INDEX(Tbl_Resource_List[Hours Available per Day], MATCH($C19,Tbl_Resource_List[Resource Name],0),1)-SUMIF($C$8:$C18,$C19,BF$8:BF18)),0),0)</f>
        <v>0</v>
      </c>
      <c r="BG19" s="93">
        <f>IF((BG$7&gt;IFERROR(MAX(IFERROR(INDEX(Tbl_Project_List[Start Date],MATCH($A19,Tbl_Project_List[Project Name],0),1)-1,0),IFERROR(INDEX($K$9:$K$158,MATCH($E19,$G$9:$G$158,0),1),0),IFERROR(INDEX($K$9:$K$158,MATCH($F19,$G$9:$G$158,0),1),0)),0)), IFERROR(MIN($D19-SUM($O19:BF19), INDEX(Tbl_Resource_List[Hours Available per Day], MATCH($C19,Tbl_Resource_List[Resource Name],0),1)-SUMIF($C$8:$C18,$C19,BG$8:BG18)),0),0)</f>
        <v>0</v>
      </c>
      <c r="BH19" s="93">
        <f>IF((BH$7&gt;IFERROR(MAX(IFERROR(INDEX(Tbl_Project_List[Start Date],MATCH($A19,Tbl_Project_List[Project Name],0),1)-1,0),IFERROR(INDEX($K$9:$K$158,MATCH($E19,$G$9:$G$158,0),1),0),IFERROR(INDEX($K$9:$K$158,MATCH($F19,$G$9:$G$158,0),1),0)),0)), IFERROR(MIN($D19-SUM($O19:BG19), INDEX(Tbl_Resource_List[Hours Available per Day], MATCH($C19,Tbl_Resource_List[Resource Name],0),1)-SUMIF($C$8:$C18,$C19,BH$8:BH18)),0),0)</f>
        <v>0</v>
      </c>
      <c r="BI19" s="93">
        <f>IF((BI$7&gt;IFERROR(MAX(IFERROR(INDEX(Tbl_Project_List[Start Date],MATCH($A19,Tbl_Project_List[Project Name],0),1)-1,0),IFERROR(INDEX($K$9:$K$158,MATCH($E19,$G$9:$G$158,0),1),0),IFERROR(INDEX($K$9:$K$158,MATCH($F19,$G$9:$G$158,0),1),0)),0)), IFERROR(MIN($D19-SUM($O19:BH19), INDEX(Tbl_Resource_List[Hours Available per Day], MATCH($C19,Tbl_Resource_List[Resource Name],0),1)-SUMIF($C$8:$C18,$C19,BI$8:BI18)),0),0)</f>
        <v>0</v>
      </c>
      <c r="BJ19" s="93">
        <f>IF((BJ$7&gt;IFERROR(MAX(IFERROR(INDEX(Tbl_Project_List[Start Date],MATCH($A19,Tbl_Project_List[Project Name],0),1)-1,0),IFERROR(INDEX($K$9:$K$158,MATCH($E19,$G$9:$G$158,0),1),0),IFERROR(INDEX($K$9:$K$158,MATCH($F19,$G$9:$G$158,0),1),0)),0)), IFERROR(MIN($D19-SUM($O19:BI19), INDEX(Tbl_Resource_List[Hours Available per Day], MATCH($C19,Tbl_Resource_List[Resource Name],0),1)-SUMIF($C$8:$C18,$C19,BJ$8:BJ18)),0),0)</f>
        <v>0</v>
      </c>
      <c r="BK19" s="93">
        <f>IF((BK$7&gt;IFERROR(MAX(IFERROR(INDEX(Tbl_Project_List[Start Date],MATCH($A19,Tbl_Project_List[Project Name],0),1)-1,0),IFERROR(INDEX($K$9:$K$158,MATCH($E19,$G$9:$G$158,0),1),0),IFERROR(INDEX($K$9:$K$158,MATCH($F19,$G$9:$G$158,0),1),0)),0)), IFERROR(MIN($D19-SUM($O19:BJ19), INDEX(Tbl_Resource_List[Hours Available per Day], MATCH($C19,Tbl_Resource_List[Resource Name],0),1)-SUMIF($C$8:$C18,$C19,BK$8:BK18)),0),0)</f>
        <v>0</v>
      </c>
      <c r="BL19" s="93">
        <f>IF((BL$7&gt;IFERROR(MAX(IFERROR(INDEX(Tbl_Project_List[Start Date],MATCH($A19,Tbl_Project_List[Project Name],0),1)-1,0),IFERROR(INDEX($K$9:$K$158,MATCH($E19,$G$9:$G$158,0),1),0),IFERROR(INDEX($K$9:$K$158,MATCH($F19,$G$9:$G$158,0),1),0)),0)), IFERROR(MIN($D19-SUM($O19:BK19), INDEX(Tbl_Resource_List[Hours Available per Day], MATCH($C19,Tbl_Resource_List[Resource Name],0),1)-SUMIF($C$8:$C18,$C19,BL$8:BL18)),0),0)</f>
        <v>0</v>
      </c>
      <c r="BM19" s="93">
        <f>IF((BM$7&gt;IFERROR(MAX(IFERROR(INDEX(Tbl_Project_List[Start Date],MATCH($A19,Tbl_Project_List[Project Name],0),1)-1,0),IFERROR(INDEX($K$9:$K$158,MATCH($E19,$G$9:$G$158,0),1),0),IFERROR(INDEX($K$9:$K$158,MATCH($F19,$G$9:$G$158,0),1),0)),0)), IFERROR(MIN($D19-SUM($O19:BL19), INDEX(Tbl_Resource_List[Hours Available per Day], MATCH($C19,Tbl_Resource_List[Resource Name],0),1)-SUMIF($C$8:$C18,$C19,BM$8:BM18)),0),0)</f>
        <v>0</v>
      </c>
      <c r="BN19" s="93">
        <f>IF((BN$7&gt;IFERROR(MAX(IFERROR(INDEX(Tbl_Project_List[Start Date],MATCH($A19,Tbl_Project_List[Project Name],0),1)-1,0),IFERROR(INDEX($K$9:$K$158,MATCH($E19,$G$9:$G$158,0),1),0),IFERROR(INDEX($K$9:$K$158,MATCH($F19,$G$9:$G$158,0),1),0)),0)), IFERROR(MIN($D19-SUM($O19:BM19), INDEX(Tbl_Resource_List[Hours Available per Day], MATCH($C19,Tbl_Resource_List[Resource Name],0),1)-SUMIF($C$8:$C18,$C19,BN$8:BN18)),0),0)</f>
        <v>0</v>
      </c>
      <c r="BO19" s="93">
        <f>IF((BO$7&gt;IFERROR(MAX(IFERROR(INDEX(Tbl_Project_List[Start Date],MATCH($A19,Tbl_Project_List[Project Name],0),1)-1,0),IFERROR(INDEX($K$9:$K$158,MATCH($E19,$G$9:$G$158,0),1),0),IFERROR(INDEX($K$9:$K$158,MATCH($F19,$G$9:$G$158,0),1),0)),0)), IFERROR(MIN($D19-SUM($O19:BN19), INDEX(Tbl_Resource_List[Hours Available per Day], MATCH($C19,Tbl_Resource_List[Resource Name],0),1)-SUMIF($C$8:$C18,$C19,BO$8:BO18)),0),0)</f>
        <v>0</v>
      </c>
      <c r="BP19" s="93">
        <f>IF((BP$7&gt;IFERROR(MAX(IFERROR(INDEX(Tbl_Project_List[Start Date],MATCH($A19,Tbl_Project_List[Project Name],0),1)-1,0),IFERROR(INDEX($K$9:$K$158,MATCH($E19,$G$9:$G$158,0),1),0),IFERROR(INDEX($K$9:$K$158,MATCH($F19,$G$9:$G$158,0),1),0)),0)), IFERROR(MIN($D19-SUM($O19:BO19), INDEX(Tbl_Resource_List[Hours Available per Day], MATCH($C19,Tbl_Resource_List[Resource Name],0),1)-SUMIF($C$8:$C18,$C19,BP$8:BP18)),0),0)</f>
        <v>0</v>
      </c>
      <c r="BQ19" s="93">
        <f>IF((BQ$7&gt;IFERROR(MAX(IFERROR(INDEX(Tbl_Project_List[Start Date],MATCH($A19,Tbl_Project_List[Project Name],0),1)-1,0),IFERROR(INDEX($K$9:$K$158,MATCH($E19,$G$9:$G$158,0),1),0),IFERROR(INDEX($K$9:$K$158,MATCH($F19,$G$9:$G$158,0),1),0)),0)), IFERROR(MIN($D19-SUM($O19:BP19), INDEX(Tbl_Resource_List[Hours Available per Day], MATCH($C19,Tbl_Resource_List[Resource Name],0),1)-SUMIF($C$8:$C18,$C19,BQ$8:BQ18)),0),0)</f>
        <v>0</v>
      </c>
      <c r="BR19" s="93">
        <f>IF((BR$7&gt;IFERROR(MAX(IFERROR(INDEX(Tbl_Project_List[Start Date],MATCH($A19,Tbl_Project_List[Project Name],0),1)-1,0),IFERROR(INDEX($K$9:$K$158,MATCH($E19,$G$9:$G$158,0),1),0),IFERROR(INDEX($K$9:$K$158,MATCH($F19,$G$9:$G$158,0),1),0)),0)), IFERROR(MIN($D19-SUM($O19:BQ19), INDEX(Tbl_Resource_List[Hours Available per Day], MATCH($C19,Tbl_Resource_List[Resource Name],0),1)-SUMIF($C$8:$C18,$C19,BR$8:BR18)),0),0)</f>
        <v>0</v>
      </c>
      <c r="BS19" s="93">
        <f>IF((BS$7&gt;IFERROR(MAX(IFERROR(INDEX(Tbl_Project_List[Start Date],MATCH($A19,Tbl_Project_List[Project Name],0),1)-1,0),IFERROR(INDEX($K$9:$K$158,MATCH($E19,$G$9:$G$158,0),1),0),IFERROR(INDEX($K$9:$K$158,MATCH($F19,$G$9:$G$158,0),1),0)),0)), IFERROR(MIN($D19-SUM($O19:BR19), INDEX(Tbl_Resource_List[Hours Available per Day], MATCH($C19,Tbl_Resource_List[Resource Name],0),1)-SUMIF($C$8:$C18,$C19,BS$8:BS18)),0),0)</f>
        <v>0</v>
      </c>
      <c r="BT19" s="93">
        <f>IF((BT$7&gt;IFERROR(MAX(IFERROR(INDEX(Tbl_Project_List[Start Date],MATCH($A19,Tbl_Project_List[Project Name],0),1)-1,0),IFERROR(INDEX($K$9:$K$158,MATCH($E19,$G$9:$G$158,0),1),0),IFERROR(INDEX($K$9:$K$158,MATCH($F19,$G$9:$G$158,0),1),0)),0)), IFERROR(MIN($D19-SUM($O19:BS19), INDEX(Tbl_Resource_List[Hours Available per Day], MATCH($C19,Tbl_Resource_List[Resource Name],0),1)-SUMIF($C$8:$C18,$C19,BT$8:BT18)),0),0)</f>
        <v>0</v>
      </c>
      <c r="BU19" s="93">
        <f>IF((BU$7&gt;IFERROR(MAX(IFERROR(INDEX(Tbl_Project_List[Start Date],MATCH($A19,Tbl_Project_List[Project Name],0),1)-1,0),IFERROR(INDEX($K$9:$K$158,MATCH($E19,$G$9:$G$158,0),1),0),IFERROR(INDEX($K$9:$K$158,MATCH($F19,$G$9:$G$158,0),1),0)),0)), IFERROR(MIN($D19-SUM($O19:BT19), INDEX(Tbl_Resource_List[Hours Available per Day], MATCH($C19,Tbl_Resource_List[Resource Name],0),1)-SUMIF($C$8:$C18,$C19,BU$8:BU18)),0),0)</f>
        <v>0</v>
      </c>
      <c r="BV19" s="93">
        <f>IF((BV$7&gt;IFERROR(MAX(IFERROR(INDEX(Tbl_Project_List[Start Date],MATCH($A19,Tbl_Project_List[Project Name],0),1)-1,0),IFERROR(INDEX($K$9:$K$158,MATCH($E19,$G$9:$G$158,0),1),0),IFERROR(INDEX($K$9:$K$158,MATCH($F19,$G$9:$G$158,0),1),0)),0)), IFERROR(MIN($D19-SUM($O19:BU19), INDEX(Tbl_Resource_List[Hours Available per Day], MATCH($C19,Tbl_Resource_List[Resource Name],0),1)-SUMIF($C$8:$C18,$C19,BV$8:BV18)),0),0)</f>
        <v>0</v>
      </c>
      <c r="BW19" s="94">
        <f>IF((BW$7&gt;IFERROR(MAX(IFERROR(INDEX(Tbl_Project_List[Start Date],MATCH($A19,Tbl_Project_List[Project Name],0),1)-1,0),IFERROR(INDEX($K$9:$K$158,MATCH($E19,$G$9:$G$158,0),1),0),IFERROR(INDEX($K$9:$K$158,MATCH($F19,$G$9:$G$158,0),1),0)),0)), IFERROR(MIN($D19-SUM($O19:BV19), INDEX(Tbl_Resource_List[Hours Available per Day], MATCH($C19,Tbl_Resource_List[Resource Name],0),1)-SUMIF($C$8:$C18,$C19,BW$8:BW18)),0),0)</f>
        <v>0</v>
      </c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</row>
    <row r="20" spans="1:105" x14ac:dyDescent="0.25">
      <c r="A20" s="89" t="str">
        <f>IFERROR(IF(ROW(A19)-ROW($A$8)&gt;=COUNTA(Tbl_Task_List[Task Name]),"",INDEX(Tbl_Project_List[],MATCH(SMALL(Tbl_Project_List[[#Data],[Priority]],ROUND(SUMPRODUCT(1/COUNTIF($A$9:A19,$A$9:A19)),0)+((COUNTIF(Tbl_Task_List[[#Data],[Project Name]],A19)=COUNTIF($A$9:$A19,A19))*1)),Tbl_Project_List[[#Data],[Priority]],0),1)),"")</f>
        <v>Tekun</v>
      </c>
      <c r="B20" s="89" t="str">
        <f t="array" ref="B20">IFERROR(INDEX((Tbl_Task_List[[#Data],[Task Name]]), SMALL(IF(A20=(Tbl_Task_List[[#Data],[Project Name]]),ROW(Tbl_Task_List[[#Data],[Project Name]]),""),COUNTIF($A$9:$A20,A20))-ROW(Tbl_Task_List[[#Headers],[Task Name]]),1),"")</f>
        <v>Functionality - Sales</v>
      </c>
      <c r="C20" s="90" t="str">
        <f t="array" ref="C20">IFERROR(INDEX((Tbl_Task_List[[#Data],[Resource Name]]), SMALL(IF(A20=(Tbl_Task_List[[#Data],[Project Name]]),ROW(Tbl_Task_List[[#Data],[Project Name]]),""),COUNTIF($A$9:$A20,A20))-ROW(Tbl_Task_List[[#Headers],[Resource Name]]),1),"")</f>
        <v>Issa</v>
      </c>
      <c r="D20" s="91">
        <f t="array" ref="D20">IFERROR(INDEX((Tbl_Task_List[[#Data],[Planned Duration (Hours)]]), SMALL(IF(A20=(Tbl_Task_List[[#Data],[Project Name]]),ROW(Tbl_Task_List[[#Data],[Project Name]]),""),COUNTIF($A$9:$A20,A20))-ROW(Tbl_Task_List[[#Headers],[Planned Duration (Hours)]]),1),"")</f>
        <v>4</v>
      </c>
      <c r="E20" s="70">
        <f t="array" ref="E20">IFERROR(INDEX((Tbl_Task_List[[#Data],[Predecessor 1]]), SMALL(IF(A20=(Tbl_Task_List[[#Data],[Project Name]]),ROW(Tbl_Task_List[[#Data],[Project Name]]),""),COUNTIF($A$9:$A20,A20))-ROW(Tbl_Task_List[[#Headers],[Predecessor 1]]),1),"")</f>
        <v>0</v>
      </c>
      <c r="F20" s="70">
        <f t="array" ref="F20">IFERROR(INDEX((Tbl_Task_List[[#Data],[Predecessor 2]]), SMALL(IF(A20=(Tbl_Task_List[[#Data],[Project Name]]),ROW(Tbl_Task_List[[#Data],[Project Name]]),""),COUNTIF($A$9:$A20,A20))-ROW(Tbl_Task_List[[#Headers],[Predecessor 2]]),1),"")</f>
        <v>0</v>
      </c>
      <c r="G20" s="70" t="str">
        <f t="shared" si="3"/>
        <v>Tekun Functionality - Sales</v>
      </c>
      <c r="H20" s="75">
        <f>IFERROR(MAX(INDEX(Tbl_Project_List[Start Date],MATCH($A20,Tbl_Project_List[Project Name],0),1), StartDate, IFERROR(WORKDAY(INDEX($K$9:$K$158,MATCH($E20,$G$9:$G$158,0),1),1,Holidays),0),IFERROR(WORKDAY( INDEX($K$9:$K$158,MATCH($F20,$G$9:$G$158,0),1),1,Holidays),0)),"")</f>
        <v>42331</v>
      </c>
      <c r="I20" s="92">
        <f t="shared" si="4"/>
        <v>0</v>
      </c>
      <c r="J20" s="75">
        <f t="array" ref="J20">IF(ISNUMBER(D20),IFERROR(INDEX($A$7:$BW$7,1,SMALL(IF(P20:BW20&gt;0,COLUMN(P20:BW20),""),1)),WORKDAY($BW$7,2,Holidays)),"")</f>
        <v>42331</v>
      </c>
      <c r="K20" s="75">
        <f t="array" ref="K20">IF(ISNUMBER(D20),IF(SUM(P20:BW20)=D20,IFERROR(INDEX($A$7:$BW$7,1,LARGE(IF(P20:BW20&gt;0,COLUMN(P20:BW20),""),1)),""),WORKDAY($BW$7,1,Holidays)),"")</f>
        <v>42332</v>
      </c>
      <c r="L20" s="92">
        <f ca="1">IFERROR(COUNTIF(INDIRECT(ADDRESS(ROW($L20),MATCH($J20,$A$7:$BW$7,0),1,1,)):INDIRECT(ADDRESS(ROW($L20),MATCH(MIN($K20,$BW$7),$A$7:$BW$7,0),1,1,)),0),"")</f>
        <v>0</v>
      </c>
      <c r="M20" s="92">
        <f t="shared" si="5"/>
        <v>4</v>
      </c>
      <c r="N20" s="93">
        <f t="shared" si="6"/>
        <v>1</v>
      </c>
      <c r="O20" s="86"/>
      <c r="P20" s="93">
        <f>IF((P$7&gt;IFERROR(MAX(IFERROR(INDEX(Tbl_Project_List[Start Date],MATCH($A20,Tbl_Project_List[Project Name],0),1)-1,0),IFERROR(INDEX($K$9:$K$158,MATCH($E20,$G$9:$G$158,0),1),0),IFERROR(INDEX($K$9:$K$158,MATCH($F20,$G$9:$G$158,0),1),0)),0)), IFERROR(MIN($D20-SUM($O20:O20), INDEX(Tbl_Resource_List[Hours Available per Day], MATCH($C20,Tbl_Resource_List[Resource Name],0),1)-SUMIF($C$8:$C19,$C20,P$8:P19)),0),0)</f>
        <v>3</v>
      </c>
      <c r="Q20" s="93">
        <f>IF((Q$7&gt;IFERROR(MAX(IFERROR(INDEX(Tbl_Project_List[Start Date],MATCH($A20,Tbl_Project_List[Project Name],0),1)-1,0),IFERROR(INDEX($K$9:$K$158,MATCH($E20,$G$9:$G$158,0),1),0),IFERROR(INDEX($K$9:$K$158,MATCH($F20,$G$9:$G$158,0),1),0)),0)), IFERROR(MIN($D20-SUM($O20:P20), INDEX(Tbl_Resource_List[Hours Available per Day], MATCH($C20,Tbl_Resource_List[Resource Name],0),1)-SUMIF($C$8:$C19,$C20,Q$8:Q19)),0),0)</f>
        <v>1</v>
      </c>
      <c r="R20" s="93">
        <f>IF((R$7&gt;IFERROR(MAX(IFERROR(INDEX(Tbl_Project_List[Start Date],MATCH($A20,Tbl_Project_List[Project Name],0),1)-1,0),IFERROR(INDEX($K$9:$K$158,MATCH($E20,$G$9:$G$158,0),1),0),IFERROR(INDEX($K$9:$K$158,MATCH($F20,$G$9:$G$158,0),1),0)),0)), IFERROR(MIN($D20-SUM($O20:Q20), INDEX(Tbl_Resource_List[Hours Available per Day], MATCH($C20,Tbl_Resource_List[Resource Name],0),1)-SUMIF($C$8:$C19,$C20,R$8:R19)),0),0)</f>
        <v>0</v>
      </c>
      <c r="S20" s="93">
        <f>IF((S$7&gt;IFERROR(MAX(IFERROR(INDEX(Tbl_Project_List[Start Date],MATCH($A20,Tbl_Project_List[Project Name],0),1)-1,0),IFERROR(INDEX($K$9:$K$158,MATCH($E20,$G$9:$G$158,0),1),0),IFERROR(INDEX($K$9:$K$158,MATCH($F20,$G$9:$G$158,0),1),0)),0)), IFERROR(MIN($D20-SUM($O20:R20), INDEX(Tbl_Resource_List[Hours Available per Day], MATCH($C20,Tbl_Resource_List[Resource Name],0),1)-SUMIF($C$8:$C19,$C20,S$8:S19)),0),0)</f>
        <v>0</v>
      </c>
      <c r="T20" s="93">
        <f>IF((T$7&gt;IFERROR(MAX(IFERROR(INDEX(Tbl_Project_List[Start Date],MATCH($A20,Tbl_Project_List[Project Name],0),1)-1,0),IFERROR(INDEX($K$9:$K$158,MATCH($E20,$G$9:$G$158,0),1),0),IFERROR(INDEX($K$9:$K$158,MATCH($F20,$G$9:$G$158,0),1),0)),0)), IFERROR(MIN($D20-SUM($O20:S20), INDEX(Tbl_Resource_List[Hours Available per Day], MATCH($C20,Tbl_Resource_List[Resource Name],0),1)-SUMIF($C$8:$C19,$C20,T$8:T19)),0),0)</f>
        <v>0</v>
      </c>
      <c r="U20" s="93">
        <f>IF((U$7&gt;IFERROR(MAX(IFERROR(INDEX(Tbl_Project_List[Start Date],MATCH($A20,Tbl_Project_List[Project Name],0),1)-1,0),IFERROR(INDEX($K$9:$K$158,MATCH($E20,$G$9:$G$158,0),1),0),IFERROR(INDEX($K$9:$K$158,MATCH($F20,$G$9:$G$158,0),1),0)),0)), IFERROR(MIN($D20-SUM($O20:T20), INDEX(Tbl_Resource_List[Hours Available per Day], MATCH($C20,Tbl_Resource_List[Resource Name],0),1)-SUMIF($C$8:$C19,$C20,U$8:U19)),0),0)</f>
        <v>0</v>
      </c>
      <c r="V20" s="93">
        <f>IF((V$7&gt;IFERROR(MAX(IFERROR(INDEX(Tbl_Project_List[Start Date],MATCH($A20,Tbl_Project_List[Project Name],0),1)-1,0),IFERROR(INDEX($K$9:$K$158,MATCH($E20,$G$9:$G$158,0),1),0),IFERROR(INDEX($K$9:$K$158,MATCH($F20,$G$9:$G$158,0),1),0)),0)), IFERROR(MIN($D20-SUM($O20:U20), INDEX(Tbl_Resource_List[Hours Available per Day], MATCH($C20,Tbl_Resource_List[Resource Name],0),1)-SUMIF($C$8:$C19,$C20,V$8:V19)),0),0)</f>
        <v>0</v>
      </c>
      <c r="W20" s="93">
        <f>IF((W$7&gt;IFERROR(MAX(IFERROR(INDEX(Tbl_Project_List[Start Date],MATCH($A20,Tbl_Project_List[Project Name],0),1)-1,0),IFERROR(INDEX($K$9:$K$158,MATCH($E20,$G$9:$G$158,0),1),0),IFERROR(INDEX($K$9:$K$158,MATCH($F20,$G$9:$G$158,0),1),0)),0)), IFERROR(MIN($D20-SUM($O20:V20), INDEX(Tbl_Resource_List[Hours Available per Day], MATCH($C20,Tbl_Resource_List[Resource Name],0),1)-SUMIF($C$8:$C19,$C20,W$8:W19)),0),0)</f>
        <v>0</v>
      </c>
      <c r="X20" s="93">
        <f>IF((X$7&gt;IFERROR(MAX(IFERROR(INDEX(Tbl_Project_List[Start Date],MATCH($A20,Tbl_Project_List[Project Name],0),1)-1,0),IFERROR(INDEX($K$9:$K$158,MATCH($E20,$G$9:$G$158,0),1),0),IFERROR(INDEX($K$9:$K$158,MATCH($F20,$G$9:$G$158,0),1),0)),0)), IFERROR(MIN($D20-SUM($O20:W20), INDEX(Tbl_Resource_List[Hours Available per Day], MATCH($C20,Tbl_Resource_List[Resource Name],0),1)-SUMIF($C$8:$C19,$C20,X$8:X19)),0),0)</f>
        <v>0</v>
      </c>
      <c r="Y20" s="93">
        <f>IF((Y$7&gt;IFERROR(MAX(IFERROR(INDEX(Tbl_Project_List[Start Date],MATCH($A20,Tbl_Project_List[Project Name],0),1)-1,0),IFERROR(INDEX($K$9:$K$158,MATCH($E20,$G$9:$G$158,0),1),0),IFERROR(INDEX($K$9:$K$158,MATCH($F20,$G$9:$G$158,0),1),0)),0)), IFERROR(MIN($D20-SUM($O20:X20), INDEX(Tbl_Resource_List[Hours Available per Day], MATCH($C20,Tbl_Resource_List[Resource Name],0),1)-SUMIF($C$8:$C19,$C20,Y$8:Y19)),0),0)</f>
        <v>0</v>
      </c>
      <c r="Z20" s="93">
        <f>IF((Z$7&gt;IFERROR(MAX(IFERROR(INDEX(Tbl_Project_List[Start Date],MATCH($A20,Tbl_Project_List[Project Name],0),1)-1,0),IFERROR(INDEX($K$9:$K$158,MATCH($E20,$G$9:$G$158,0),1),0),IFERROR(INDEX($K$9:$K$158,MATCH($F20,$G$9:$G$158,0),1),0)),0)), IFERROR(MIN($D20-SUM($O20:Y20), INDEX(Tbl_Resource_List[Hours Available per Day], MATCH($C20,Tbl_Resource_List[Resource Name],0),1)-SUMIF($C$8:$C19,$C20,Z$8:Z19)),0),0)</f>
        <v>0</v>
      </c>
      <c r="AA20" s="93">
        <f>IF((AA$7&gt;IFERROR(MAX(IFERROR(INDEX(Tbl_Project_List[Start Date],MATCH($A20,Tbl_Project_List[Project Name],0),1)-1,0),IFERROR(INDEX($K$9:$K$158,MATCH($E20,$G$9:$G$158,0),1),0),IFERROR(INDEX($K$9:$K$158,MATCH($F20,$G$9:$G$158,0),1),0)),0)), IFERROR(MIN($D20-SUM($O20:Z20), INDEX(Tbl_Resource_List[Hours Available per Day], MATCH($C20,Tbl_Resource_List[Resource Name],0),1)-SUMIF($C$8:$C19,$C20,AA$8:AA19)),0),0)</f>
        <v>0</v>
      </c>
      <c r="AB20" s="93">
        <f>IF((AB$7&gt;IFERROR(MAX(IFERROR(INDEX(Tbl_Project_List[Start Date],MATCH($A20,Tbl_Project_List[Project Name],0),1)-1,0),IFERROR(INDEX($K$9:$K$158,MATCH($E20,$G$9:$G$158,0),1),0),IFERROR(INDEX($K$9:$K$158,MATCH($F20,$G$9:$G$158,0),1),0)),0)), IFERROR(MIN($D20-SUM($O20:AA20), INDEX(Tbl_Resource_List[Hours Available per Day], MATCH($C20,Tbl_Resource_List[Resource Name],0),1)-SUMIF($C$8:$C19,$C20,AB$8:AB19)),0),0)</f>
        <v>0</v>
      </c>
      <c r="AC20" s="93">
        <f>IF((AC$7&gt;IFERROR(MAX(IFERROR(INDEX(Tbl_Project_List[Start Date],MATCH($A20,Tbl_Project_List[Project Name],0),1)-1,0),IFERROR(INDEX($K$9:$K$158,MATCH($E20,$G$9:$G$158,0),1),0),IFERROR(INDEX($K$9:$K$158,MATCH($F20,$G$9:$G$158,0),1),0)),0)), IFERROR(MIN($D20-SUM($O20:AB20), INDEX(Tbl_Resource_List[Hours Available per Day], MATCH($C20,Tbl_Resource_List[Resource Name],0),1)-SUMIF($C$8:$C19,$C20,AC$8:AC19)),0),0)</f>
        <v>0</v>
      </c>
      <c r="AD20" s="93">
        <f>IF((AD$7&gt;IFERROR(MAX(IFERROR(INDEX(Tbl_Project_List[Start Date],MATCH($A20,Tbl_Project_List[Project Name],0),1)-1,0),IFERROR(INDEX($K$9:$K$158,MATCH($E20,$G$9:$G$158,0),1),0),IFERROR(INDEX($K$9:$K$158,MATCH($F20,$G$9:$G$158,0),1),0)),0)), IFERROR(MIN($D20-SUM($O20:AC20), INDEX(Tbl_Resource_List[Hours Available per Day], MATCH($C20,Tbl_Resource_List[Resource Name],0),1)-SUMIF($C$8:$C19,$C20,AD$8:AD19)),0),0)</f>
        <v>0</v>
      </c>
      <c r="AE20" s="93">
        <f>IF((AE$7&gt;IFERROR(MAX(IFERROR(INDEX(Tbl_Project_List[Start Date],MATCH($A20,Tbl_Project_List[Project Name],0),1)-1,0),IFERROR(INDEX($K$9:$K$158,MATCH($E20,$G$9:$G$158,0),1),0),IFERROR(INDEX($K$9:$K$158,MATCH($F20,$G$9:$G$158,0),1),0)),0)), IFERROR(MIN($D20-SUM($O20:AD20), INDEX(Tbl_Resource_List[Hours Available per Day], MATCH($C20,Tbl_Resource_List[Resource Name],0),1)-SUMIF($C$8:$C19,$C20,AE$8:AE19)),0),0)</f>
        <v>0</v>
      </c>
      <c r="AF20" s="93">
        <f>IF((AF$7&gt;IFERROR(MAX(IFERROR(INDEX(Tbl_Project_List[Start Date],MATCH($A20,Tbl_Project_List[Project Name],0),1)-1,0),IFERROR(INDEX($K$9:$K$158,MATCH($E20,$G$9:$G$158,0),1),0),IFERROR(INDEX($K$9:$K$158,MATCH($F20,$G$9:$G$158,0),1),0)),0)), IFERROR(MIN($D20-SUM($O20:AE20), INDEX(Tbl_Resource_List[Hours Available per Day], MATCH($C20,Tbl_Resource_List[Resource Name],0),1)-SUMIF($C$8:$C19,$C20,AF$8:AF19)),0),0)</f>
        <v>0</v>
      </c>
      <c r="AG20" s="93">
        <f>IF((AG$7&gt;IFERROR(MAX(IFERROR(INDEX(Tbl_Project_List[Start Date],MATCH($A20,Tbl_Project_List[Project Name],0),1)-1,0),IFERROR(INDEX($K$9:$K$158,MATCH($E20,$G$9:$G$158,0),1),0),IFERROR(INDEX($K$9:$K$158,MATCH($F20,$G$9:$G$158,0),1),0)),0)), IFERROR(MIN($D20-SUM($O20:AF20), INDEX(Tbl_Resource_List[Hours Available per Day], MATCH($C20,Tbl_Resource_List[Resource Name],0),1)-SUMIF($C$8:$C19,$C20,AG$8:AG19)),0),0)</f>
        <v>0</v>
      </c>
      <c r="AH20" s="93">
        <f>IF((AH$7&gt;IFERROR(MAX(IFERROR(INDEX(Tbl_Project_List[Start Date],MATCH($A20,Tbl_Project_List[Project Name],0),1)-1,0),IFERROR(INDEX($K$9:$K$158,MATCH($E20,$G$9:$G$158,0),1),0),IFERROR(INDEX($K$9:$K$158,MATCH($F20,$G$9:$G$158,0),1),0)),0)), IFERROR(MIN($D20-SUM($O20:AG20), INDEX(Tbl_Resource_List[Hours Available per Day], MATCH($C20,Tbl_Resource_List[Resource Name],0),1)-SUMIF($C$8:$C19,$C20,AH$8:AH19)),0),0)</f>
        <v>0</v>
      </c>
      <c r="AI20" s="93">
        <f>IF((AI$7&gt;IFERROR(MAX(IFERROR(INDEX(Tbl_Project_List[Start Date],MATCH($A20,Tbl_Project_List[Project Name],0),1)-1,0),IFERROR(INDEX($K$9:$K$158,MATCH($E20,$G$9:$G$158,0),1),0),IFERROR(INDEX($K$9:$K$158,MATCH($F20,$G$9:$G$158,0),1),0)),0)), IFERROR(MIN($D20-SUM($O20:AH20), INDEX(Tbl_Resource_List[Hours Available per Day], MATCH($C20,Tbl_Resource_List[Resource Name],0),1)-SUMIF($C$8:$C19,$C20,AI$8:AI19)),0),0)</f>
        <v>0</v>
      </c>
      <c r="AJ20" s="93">
        <f>IF((AJ$7&gt;IFERROR(MAX(IFERROR(INDEX(Tbl_Project_List[Start Date],MATCH($A20,Tbl_Project_List[Project Name],0),1)-1,0),IFERROR(INDEX($K$9:$K$158,MATCH($E20,$G$9:$G$158,0),1),0),IFERROR(INDEX($K$9:$K$158,MATCH($F20,$G$9:$G$158,0),1),0)),0)), IFERROR(MIN($D20-SUM($O20:AI20), INDEX(Tbl_Resource_List[Hours Available per Day], MATCH($C20,Tbl_Resource_List[Resource Name],0),1)-SUMIF($C$8:$C19,$C20,AJ$8:AJ19)),0),0)</f>
        <v>0</v>
      </c>
      <c r="AK20" s="93">
        <f>IF((AK$7&gt;IFERROR(MAX(IFERROR(INDEX(Tbl_Project_List[Start Date],MATCH($A20,Tbl_Project_List[Project Name],0),1)-1,0),IFERROR(INDEX($K$9:$K$158,MATCH($E20,$G$9:$G$158,0),1),0),IFERROR(INDEX($K$9:$K$158,MATCH($F20,$G$9:$G$158,0),1),0)),0)), IFERROR(MIN($D20-SUM($O20:AJ20), INDEX(Tbl_Resource_List[Hours Available per Day], MATCH($C20,Tbl_Resource_List[Resource Name],0),1)-SUMIF($C$8:$C19,$C20,AK$8:AK19)),0),0)</f>
        <v>0</v>
      </c>
      <c r="AL20" s="93">
        <f>IF((AL$7&gt;IFERROR(MAX(IFERROR(INDEX(Tbl_Project_List[Start Date],MATCH($A20,Tbl_Project_List[Project Name],0),1)-1,0),IFERROR(INDEX($K$9:$K$158,MATCH($E20,$G$9:$G$158,0),1),0),IFERROR(INDEX($K$9:$K$158,MATCH($F20,$G$9:$G$158,0),1),0)),0)), IFERROR(MIN($D20-SUM($O20:AK20), INDEX(Tbl_Resource_List[Hours Available per Day], MATCH($C20,Tbl_Resource_List[Resource Name],0),1)-SUMIF($C$8:$C19,$C20,AL$8:AL19)),0),0)</f>
        <v>0</v>
      </c>
      <c r="AM20" s="93">
        <f>IF((AM$7&gt;IFERROR(MAX(IFERROR(INDEX(Tbl_Project_List[Start Date],MATCH($A20,Tbl_Project_List[Project Name],0),1)-1,0),IFERROR(INDEX($K$9:$K$158,MATCH($E20,$G$9:$G$158,0),1),0),IFERROR(INDEX($K$9:$K$158,MATCH($F20,$G$9:$G$158,0),1),0)),0)), IFERROR(MIN($D20-SUM($O20:AL20), INDEX(Tbl_Resource_List[Hours Available per Day], MATCH($C20,Tbl_Resource_List[Resource Name],0),1)-SUMIF($C$8:$C19,$C20,AM$8:AM19)),0),0)</f>
        <v>0</v>
      </c>
      <c r="AN20" s="93">
        <f>IF((AN$7&gt;IFERROR(MAX(IFERROR(INDEX(Tbl_Project_List[Start Date],MATCH($A20,Tbl_Project_List[Project Name],0),1)-1,0),IFERROR(INDEX($K$9:$K$158,MATCH($E20,$G$9:$G$158,0),1),0),IFERROR(INDEX($K$9:$K$158,MATCH($F20,$G$9:$G$158,0),1),0)),0)), IFERROR(MIN($D20-SUM($O20:AM20), INDEX(Tbl_Resource_List[Hours Available per Day], MATCH($C20,Tbl_Resource_List[Resource Name],0),1)-SUMIF($C$8:$C19,$C20,AN$8:AN19)),0),0)</f>
        <v>0</v>
      </c>
      <c r="AO20" s="93">
        <f>IF((AO$7&gt;IFERROR(MAX(IFERROR(INDEX(Tbl_Project_List[Start Date],MATCH($A20,Tbl_Project_List[Project Name],0),1)-1,0),IFERROR(INDEX($K$9:$K$158,MATCH($E20,$G$9:$G$158,0),1),0),IFERROR(INDEX($K$9:$K$158,MATCH($F20,$G$9:$G$158,0),1),0)),0)), IFERROR(MIN($D20-SUM($O20:AN20), INDEX(Tbl_Resource_List[Hours Available per Day], MATCH($C20,Tbl_Resource_List[Resource Name],0),1)-SUMIF($C$8:$C19,$C20,AO$8:AO19)),0),0)</f>
        <v>0</v>
      </c>
      <c r="AP20" s="93">
        <f>IF((AP$7&gt;IFERROR(MAX(IFERROR(INDEX(Tbl_Project_List[Start Date],MATCH($A20,Tbl_Project_List[Project Name],0),1)-1,0),IFERROR(INDEX($K$9:$K$158,MATCH($E20,$G$9:$G$158,0),1),0),IFERROR(INDEX($K$9:$K$158,MATCH($F20,$G$9:$G$158,0),1),0)),0)), IFERROR(MIN($D20-SUM($O20:AO20), INDEX(Tbl_Resource_List[Hours Available per Day], MATCH($C20,Tbl_Resource_List[Resource Name],0),1)-SUMIF($C$8:$C19,$C20,AP$8:AP19)),0),0)</f>
        <v>0</v>
      </c>
      <c r="AQ20" s="93">
        <f>IF((AQ$7&gt;IFERROR(MAX(IFERROR(INDEX(Tbl_Project_List[Start Date],MATCH($A20,Tbl_Project_List[Project Name],0),1)-1,0),IFERROR(INDEX($K$9:$K$158,MATCH($E20,$G$9:$G$158,0),1),0),IFERROR(INDEX($K$9:$K$158,MATCH($F20,$G$9:$G$158,0),1),0)),0)), IFERROR(MIN($D20-SUM($O20:AP20), INDEX(Tbl_Resource_List[Hours Available per Day], MATCH($C20,Tbl_Resource_List[Resource Name],0),1)-SUMIF($C$8:$C19,$C20,AQ$8:AQ19)),0),0)</f>
        <v>0</v>
      </c>
      <c r="AR20" s="93">
        <f>IF((AR$7&gt;IFERROR(MAX(IFERROR(INDEX(Tbl_Project_List[Start Date],MATCH($A20,Tbl_Project_List[Project Name],0),1)-1,0),IFERROR(INDEX($K$9:$K$158,MATCH($E20,$G$9:$G$158,0),1),0),IFERROR(INDEX($K$9:$K$158,MATCH($F20,$G$9:$G$158,0),1),0)),0)), IFERROR(MIN($D20-SUM($O20:AQ20), INDEX(Tbl_Resource_List[Hours Available per Day], MATCH($C20,Tbl_Resource_List[Resource Name],0),1)-SUMIF($C$8:$C19,$C20,AR$8:AR19)),0),0)</f>
        <v>0</v>
      </c>
      <c r="AS20" s="93">
        <f>IF((AS$7&gt;IFERROR(MAX(IFERROR(INDEX(Tbl_Project_List[Start Date],MATCH($A20,Tbl_Project_List[Project Name],0),1)-1,0),IFERROR(INDEX($K$9:$K$158,MATCH($E20,$G$9:$G$158,0),1),0),IFERROR(INDEX($K$9:$K$158,MATCH($F20,$G$9:$G$158,0),1),0)),0)), IFERROR(MIN($D20-SUM($O20:AR20), INDEX(Tbl_Resource_List[Hours Available per Day], MATCH($C20,Tbl_Resource_List[Resource Name],0),1)-SUMIF($C$8:$C19,$C20,AS$8:AS19)),0),0)</f>
        <v>0</v>
      </c>
      <c r="AT20" s="93">
        <f>IF((AT$7&gt;IFERROR(MAX(IFERROR(INDEX(Tbl_Project_List[Start Date],MATCH($A20,Tbl_Project_List[Project Name],0),1)-1,0),IFERROR(INDEX($K$9:$K$158,MATCH($E20,$G$9:$G$158,0),1),0),IFERROR(INDEX($K$9:$K$158,MATCH($F20,$G$9:$G$158,0),1),0)),0)), IFERROR(MIN($D20-SUM($O20:AS20), INDEX(Tbl_Resource_List[Hours Available per Day], MATCH($C20,Tbl_Resource_List[Resource Name],0),1)-SUMIF($C$8:$C19,$C20,AT$8:AT19)),0),0)</f>
        <v>0</v>
      </c>
      <c r="AU20" s="93">
        <f>IF((AU$7&gt;IFERROR(MAX(IFERROR(INDEX(Tbl_Project_List[Start Date],MATCH($A20,Tbl_Project_List[Project Name],0),1)-1,0),IFERROR(INDEX($K$9:$K$158,MATCH($E20,$G$9:$G$158,0),1),0),IFERROR(INDEX($K$9:$K$158,MATCH($F20,$G$9:$G$158,0),1),0)),0)), IFERROR(MIN($D20-SUM($O20:AT20), INDEX(Tbl_Resource_List[Hours Available per Day], MATCH($C20,Tbl_Resource_List[Resource Name],0),1)-SUMIF($C$8:$C19,$C20,AU$8:AU19)),0),0)</f>
        <v>0</v>
      </c>
      <c r="AV20" s="93">
        <f>IF((AV$7&gt;IFERROR(MAX(IFERROR(INDEX(Tbl_Project_List[Start Date],MATCH($A20,Tbl_Project_List[Project Name],0),1)-1,0),IFERROR(INDEX($K$9:$K$158,MATCH($E20,$G$9:$G$158,0),1),0),IFERROR(INDEX($K$9:$K$158,MATCH($F20,$G$9:$G$158,0),1),0)),0)), IFERROR(MIN($D20-SUM($O20:AU20), INDEX(Tbl_Resource_List[Hours Available per Day], MATCH($C20,Tbl_Resource_List[Resource Name],0),1)-SUMIF($C$8:$C19,$C20,AV$8:AV19)),0),0)</f>
        <v>0</v>
      </c>
      <c r="AW20" s="93">
        <f>IF((AW$7&gt;IFERROR(MAX(IFERROR(INDEX(Tbl_Project_List[Start Date],MATCH($A20,Tbl_Project_List[Project Name],0),1)-1,0),IFERROR(INDEX($K$9:$K$158,MATCH($E20,$G$9:$G$158,0),1),0),IFERROR(INDEX($K$9:$K$158,MATCH($F20,$G$9:$G$158,0),1),0)),0)), IFERROR(MIN($D20-SUM($O20:AV20), INDEX(Tbl_Resource_List[Hours Available per Day], MATCH($C20,Tbl_Resource_List[Resource Name],0),1)-SUMIF($C$8:$C19,$C20,AW$8:AW19)),0),0)</f>
        <v>0</v>
      </c>
      <c r="AX20" s="93">
        <f>IF((AX$7&gt;IFERROR(MAX(IFERROR(INDEX(Tbl_Project_List[Start Date],MATCH($A20,Tbl_Project_List[Project Name],0),1)-1,0),IFERROR(INDEX($K$9:$K$158,MATCH($E20,$G$9:$G$158,0),1),0),IFERROR(INDEX($K$9:$K$158,MATCH($F20,$G$9:$G$158,0),1),0)),0)), IFERROR(MIN($D20-SUM($O20:AW20), INDEX(Tbl_Resource_List[Hours Available per Day], MATCH($C20,Tbl_Resource_List[Resource Name],0),1)-SUMIF($C$8:$C19,$C20,AX$8:AX19)),0),0)</f>
        <v>0</v>
      </c>
      <c r="AY20" s="93">
        <f>IF((AY$7&gt;IFERROR(MAX(IFERROR(INDEX(Tbl_Project_List[Start Date],MATCH($A20,Tbl_Project_List[Project Name],0),1)-1,0),IFERROR(INDEX($K$9:$K$158,MATCH($E20,$G$9:$G$158,0),1),0),IFERROR(INDEX($K$9:$K$158,MATCH($F20,$G$9:$G$158,0),1),0)),0)), IFERROR(MIN($D20-SUM($O20:AX20), INDEX(Tbl_Resource_List[Hours Available per Day], MATCH($C20,Tbl_Resource_List[Resource Name],0),1)-SUMIF($C$8:$C19,$C20,AY$8:AY19)),0),0)</f>
        <v>0</v>
      </c>
      <c r="AZ20" s="93">
        <f>IF((AZ$7&gt;IFERROR(MAX(IFERROR(INDEX(Tbl_Project_List[Start Date],MATCH($A20,Tbl_Project_List[Project Name],0),1)-1,0),IFERROR(INDEX($K$9:$K$158,MATCH($E20,$G$9:$G$158,0),1),0),IFERROR(INDEX($K$9:$K$158,MATCH($F20,$G$9:$G$158,0),1),0)),0)), IFERROR(MIN($D20-SUM($O20:AY20), INDEX(Tbl_Resource_List[Hours Available per Day], MATCH($C20,Tbl_Resource_List[Resource Name],0),1)-SUMIF($C$8:$C19,$C20,AZ$8:AZ19)),0),0)</f>
        <v>0</v>
      </c>
      <c r="BA20" s="93">
        <f>IF((BA$7&gt;IFERROR(MAX(IFERROR(INDEX(Tbl_Project_List[Start Date],MATCH($A20,Tbl_Project_List[Project Name],0),1)-1,0),IFERROR(INDEX($K$9:$K$158,MATCH($E20,$G$9:$G$158,0),1),0),IFERROR(INDEX($K$9:$K$158,MATCH($F20,$G$9:$G$158,0),1),0)),0)), IFERROR(MIN($D20-SUM($O20:AZ20), INDEX(Tbl_Resource_List[Hours Available per Day], MATCH($C20,Tbl_Resource_List[Resource Name],0),1)-SUMIF($C$8:$C19,$C20,BA$8:BA19)),0),0)</f>
        <v>0</v>
      </c>
      <c r="BB20" s="93">
        <f>IF((BB$7&gt;IFERROR(MAX(IFERROR(INDEX(Tbl_Project_List[Start Date],MATCH($A20,Tbl_Project_List[Project Name],0),1)-1,0),IFERROR(INDEX($K$9:$K$158,MATCH($E20,$G$9:$G$158,0),1),0),IFERROR(INDEX($K$9:$K$158,MATCH($F20,$G$9:$G$158,0),1),0)),0)), IFERROR(MIN($D20-SUM($O20:BA20), INDEX(Tbl_Resource_List[Hours Available per Day], MATCH($C20,Tbl_Resource_List[Resource Name],0),1)-SUMIF($C$8:$C19,$C20,BB$8:BB19)),0),0)</f>
        <v>0</v>
      </c>
      <c r="BC20" s="93">
        <f>IF((BC$7&gt;IFERROR(MAX(IFERROR(INDEX(Tbl_Project_List[Start Date],MATCH($A20,Tbl_Project_List[Project Name],0),1)-1,0),IFERROR(INDEX($K$9:$K$158,MATCH($E20,$G$9:$G$158,0),1),0),IFERROR(INDEX($K$9:$K$158,MATCH($F20,$G$9:$G$158,0),1),0)),0)), IFERROR(MIN($D20-SUM($O20:BB20), INDEX(Tbl_Resource_List[Hours Available per Day], MATCH($C20,Tbl_Resource_List[Resource Name],0),1)-SUMIF($C$8:$C19,$C20,BC$8:BC19)),0),0)</f>
        <v>0</v>
      </c>
      <c r="BD20" s="93">
        <f>IF((BD$7&gt;IFERROR(MAX(IFERROR(INDEX(Tbl_Project_List[Start Date],MATCH($A20,Tbl_Project_List[Project Name],0),1)-1,0),IFERROR(INDEX($K$9:$K$158,MATCH($E20,$G$9:$G$158,0),1),0),IFERROR(INDEX($K$9:$K$158,MATCH($F20,$G$9:$G$158,0),1),0)),0)), IFERROR(MIN($D20-SUM($O20:BC20), INDEX(Tbl_Resource_List[Hours Available per Day], MATCH($C20,Tbl_Resource_List[Resource Name],0),1)-SUMIF($C$8:$C19,$C20,BD$8:BD19)),0),0)</f>
        <v>0</v>
      </c>
      <c r="BE20" s="93">
        <f>IF((BE$7&gt;IFERROR(MAX(IFERROR(INDEX(Tbl_Project_List[Start Date],MATCH($A20,Tbl_Project_List[Project Name],0),1)-1,0),IFERROR(INDEX($K$9:$K$158,MATCH($E20,$G$9:$G$158,0),1),0),IFERROR(INDEX($K$9:$K$158,MATCH($F20,$G$9:$G$158,0),1),0)),0)), IFERROR(MIN($D20-SUM($O20:BD20), INDEX(Tbl_Resource_List[Hours Available per Day], MATCH($C20,Tbl_Resource_List[Resource Name],0),1)-SUMIF($C$8:$C19,$C20,BE$8:BE19)),0),0)</f>
        <v>0</v>
      </c>
      <c r="BF20" s="93">
        <f>IF((BF$7&gt;IFERROR(MAX(IFERROR(INDEX(Tbl_Project_List[Start Date],MATCH($A20,Tbl_Project_List[Project Name],0),1)-1,0),IFERROR(INDEX($K$9:$K$158,MATCH($E20,$G$9:$G$158,0),1),0),IFERROR(INDEX($K$9:$K$158,MATCH($F20,$G$9:$G$158,0),1),0)),0)), IFERROR(MIN($D20-SUM($O20:BE20), INDEX(Tbl_Resource_List[Hours Available per Day], MATCH($C20,Tbl_Resource_List[Resource Name],0),1)-SUMIF($C$8:$C19,$C20,BF$8:BF19)),0),0)</f>
        <v>0</v>
      </c>
      <c r="BG20" s="93">
        <f>IF((BG$7&gt;IFERROR(MAX(IFERROR(INDEX(Tbl_Project_List[Start Date],MATCH($A20,Tbl_Project_List[Project Name],0),1)-1,0),IFERROR(INDEX($K$9:$K$158,MATCH($E20,$G$9:$G$158,0),1),0),IFERROR(INDEX($K$9:$K$158,MATCH($F20,$G$9:$G$158,0),1),0)),0)), IFERROR(MIN($D20-SUM($O20:BF20), INDEX(Tbl_Resource_List[Hours Available per Day], MATCH($C20,Tbl_Resource_List[Resource Name],0),1)-SUMIF($C$8:$C19,$C20,BG$8:BG19)),0),0)</f>
        <v>0</v>
      </c>
      <c r="BH20" s="93">
        <f>IF((BH$7&gt;IFERROR(MAX(IFERROR(INDEX(Tbl_Project_List[Start Date],MATCH($A20,Tbl_Project_List[Project Name],0),1)-1,0),IFERROR(INDEX($K$9:$K$158,MATCH($E20,$G$9:$G$158,0),1),0),IFERROR(INDEX($K$9:$K$158,MATCH($F20,$G$9:$G$158,0),1),0)),0)), IFERROR(MIN($D20-SUM($O20:BG20), INDEX(Tbl_Resource_List[Hours Available per Day], MATCH($C20,Tbl_Resource_List[Resource Name],0),1)-SUMIF($C$8:$C19,$C20,BH$8:BH19)),0),0)</f>
        <v>0</v>
      </c>
      <c r="BI20" s="93">
        <f>IF((BI$7&gt;IFERROR(MAX(IFERROR(INDEX(Tbl_Project_List[Start Date],MATCH($A20,Tbl_Project_List[Project Name],0),1)-1,0),IFERROR(INDEX($K$9:$K$158,MATCH($E20,$G$9:$G$158,0),1),0),IFERROR(INDEX($K$9:$K$158,MATCH($F20,$G$9:$G$158,0),1),0)),0)), IFERROR(MIN($D20-SUM($O20:BH20), INDEX(Tbl_Resource_List[Hours Available per Day], MATCH($C20,Tbl_Resource_List[Resource Name],0),1)-SUMIF($C$8:$C19,$C20,BI$8:BI19)),0),0)</f>
        <v>0</v>
      </c>
      <c r="BJ20" s="93">
        <f>IF((BJ$7&gt;IFERROR(MAX(IFERROR(INDEX(Tbl_Project_List[Start Date],MATCH($A20,Tbl_Project_List[Project Name],0),1)-1,0),IFERROR(INDEX($K$9:$K$158,MATCH($E20,$G$9:$G$158,0),1),0),IFERROR(INDEX($K$9:$K$158,MATCH($F20,$G$9:$G$158,0),1),0)),0)), IFERROR(MIN($D20-SUM($O20:BI20), INDEX(Tbl_Resource_List[Hours Available per Day], MATCH($C20,Tbl_Resource_List[Resource Name],0),1)-SUMIF($C$8:$C19,$C20,BJ$8:BJ19)),0),0)</f>
        <v>0</v>
      </c>
      <c r="BK20" s="93">
        <f>IF((BK$7&gt;IFERROR(MAX(IFERROR(INDEX(Tbl_Project_List[Start Date],MATCH($A20,Tbl_Project_List[Project Name],0),1)-1,0),IFERROR(INDEX($K$9:$K$158,MATCH($E20,$G$9:$G$158,0),1),0),IFERROR(INDEX($K$9:$K$158,MATCH($F20,$G$9:$G$158,0),1),0)),0)), IFERROR(MIN($D20-SUM($O20:BJ20), INDEX(Tbl_Resource_List[Hours Available per Day], MATCH($C20,Tbl_Resource_List[Resource Name],0),1)-SUMIF($C$8:$C19,$C20,BK$8:BK19)),0),0)</f>
        <v>0</v>
      </c>
      <c r="BL20" s="93">
        <f>IF((BL$7&gt;IFERROR(MAX(IFERROR(INDEX(Tbl_Project_List[Start Date],MATCH($A20,Tbl_Project_List[Project Name],0),1)-1,0),IFERROR(INDEX($K$9:$K$158,MATCH($E20,$G$9:$G$158,0),1),0),IFERROR(INDEX($K$9:$K$158,MATCH($F20,$G$9:$G$158,0),1),0)),0)), IFERROR(MIN($D20-SUM($O20:BK20), INDEX(Tbl_Resource_List[Hours Available per Day], MATCH($C20,Tbl_Resource_List[Resource Name],0),1)-SUMIF($C$8:$C19,$C20,BL$8:BL19)),0),0)</f>
        <v>0</v>
      </c>
      <c r="BM20" s="93">
        <f>IF((BM$7&gt;IFERROR(MAX(IFERROR(INDEX(Tbl_Project_List[Start Date],MATCH($A20,Tbl_Project_List[Project Name],0),1)-1,0),IFERROR(INDEX($K$9:$K$158,MATCH($E20,$G$9:$G$158,0),1),0),IFERROR(INDEX($K$9:$K$158,MATCH($F20,$G$9:$G$158,0),1),0)),0)), IFERROR(MIN($D20-SUM($O20:BL20), INDEX(Tbl_Resource_List[Hours Available per Day], MATCH($C20,Tbl_Resource_List[Resource Name],0),1)-SUMIF($C$8:$C19,$C20,BM$8:BM19)),0),0)</f>
        <v>0</v>
      </c>
      <c r="BN20" s="93">
        <f>IF((BN$7&gt;IFERROR(MAX(IFERROR(INDEX(Tbl_Project_List[Start Date],MATCH($A20,Tbl_Project_List[Project Name],0),1)-1,0),IFERROR(INDEX($K$9:$K$158,MATCH($E20,$G$9:$G$158,0),1),0),IFERROR(INDEX($K$9:$K$158,MATCH($F20,$G$9:$G$158,0),1),0)),0)), IFERROR(MIN($D20-SUM($O20:BM20), INDEX(Tbl_Resource_List[Hours Available per Day], MATCH($C20,Tbl_Resource_List[Resource Name],0),1)-SUMIF($C$8:$C19,$C20,BN$8:BN19)),0),0)</f>
        <v>0</v>
      </c>
      <c r="BO20" s="93">
        <f>IF((BO$7&gt;IFERROR(MAX(IFERROR(INDEX(Tbl_Project_List[Start Date],MATCH($A20,Tbl_Project_List[Project Name],0),1)-1,0),IFERROR(INDEX($K$9:$K$158,MATCH($E20,$G$9:$G$158,0),1),0),IFERROR(INDEX($K$9:$K$158,MATCH($F20,$G$9:$G$158,0),1),0)),0)), IFERROR(MIN($D20-SUM($O20:BN20), INDEX(Tbl_Resource_List[Hours Available per Day], MATCH($C20,Tbl_Resource_List[Resource Name],0),1)-SUMIF($C$8:$C19,$C20,BO$8:BO19)),0),0)</f>
        <v>0</v>
      </c>
      <c r="BP20" s="93">
        <f>IF((BP$7&gt;IFERROR(MAX(IFERROR(INDEX(Tbl_Project_List[Start Date],MATCH($A20,Tbl_Project_List[Project Name],0),1)-1,0),IFERROR(INDEX($K$9:$K$158,MATCH($E20,$G$9:$G$158,0),1),0),IFERROR(INDEX($K$9:$K$158,MATCH($F20,$G$9:$G$158,0),1),0)),0)), IFERROR(MIN($D20-SUM($O20:BO20), INDEX(Tbl_Resource_List[Hours Available per Day], MATCH($C20,Tbl_Resource_List[Resource Name],0),1)-SUMIF($C$8:$C19,$C20,BP$8:BP19)),0),0)</f>
        <v>0</v>
      </c>
      <c r="BQ20" s="93">
        <f>IF((BQ$7&gt;IFERROR(MAX(IFERROR(INDEX(Tbl_Project_List[Start Date],MATCH($A20,Tbl_Project_List[Project Name],0),1)-1,0),IFERROR(INDEX($K$9:$K$158,MATCH($E20,$G$9:$G$158,0),1),0),IFERROR(INDEX($K$9:$K$158,MATCH($F20,$G$9:$G$158,0),1),0)),0)), IFERROR(MIN($D20-SUM($O20:BP20), INDEX(Tbl_Resource_List[Hours Available per Day], MATCH($C20,Tbl_Resource_List[Resource Name],0),1)-SUMIF($C$8:$C19,$C20,BQ$8:BQ19)),0),0)</f>
        <v>0</v>
      </c>
      <c r="BR20" s="93">
        <f>IF((BR$7&gt;IFERROR(MAX(IFERROR(INDEX(Tbl_Project_List[Start Date],MATCH($A20,Tbl_Project_List[Project Name],0),1)-1,0),IFERROR(INDEX($K$9:$K$158,MATCH($E20,$G$9:$G$158,0),1),0),IFERROR(INDEX($K$9:$K$158,MATCH($F20,$G$9:$G$158,0),1),0)),0)), IFERROR(MIN($D20-SUM($O20:BQ20), INDEX(Tbl_Resource_List[Hours Available per Day], MATCH($C20,Tbl_Resource_List[Resource Name],0),1)-SUMIF($C$8:$C19,$C20,BR$8:BR19)),0),0)</f>
        <v>0</v>
      </c>
      <c r="BS20" s="93">
        <f>IF((BS$7&gt;IFERROR(MAX(IFERROR(INDEX(Tbl_Project_List[Start Date],MATCH($A20,Tbl_Project_List[Project Name],0),1)-1,0),IFERROR(INDEX($K$9:$K$158,MATCH($E20,$G$9:$G$158,0),1),0),IFERROR(INDEX($K$9:$K$158,MATCH($F20,$G$9:$G$158,0),1),0)),0)), IFERROR(MIN($D20-SUM($O20:BR20), INDEX(Tbl_Resource_List[Hours Available per Day], MATCH($C20,Tbl_Resource_List[Resource Name],0),1)-SUMIF($C$8:$C19,$C20,BS$8:BS19)),0),0)</f>
        <v>0</v>
      </c>
      <c r="BT20" s="93">
        <f>IF((BT$7&gt;IFERROR(MAX(IFERROR(INDEX(Tbl_Project_List[Start Date],MATCH($A20,Tbl_Project_List[Project Name],0),1)-1,0),IFERROR(INDEX($K$9:$K$158,MATCH($E20,$G$9:$G$158,0),1),0),IFERROR(INDEX($K$9:$K$158,MATCH($F20,$G$9:$G$158,0),1),0)),0)), IFERROR(MIN($D20-SUM($O20:BS20), INDEX(Tbl_Resource_List[Hours Available per Day], MATCH($C20,Tbl_Resource_List[Resource Name],0),1)-SUMIF($C$8:$C19,$C20,BT$8:BT19)),0),0)</f>
        <v>0</v>
      </c>
      <c r="BU20" s="93">
        <f>IF((BU$7&gt;IFERROR(MAX(IFERROR(INDEX(Tbl_Project_List[Start Date],MATCH($A20,Tbl_Project_List[Project Name],0),1)-1,0),IFERROR(INDEX($K$9:$K$158,MATCH($E20,$G$9:$G$158,0),1),0),IFERROR(INDEX($K$9:$K$158,MATCH($F20,$G$9:$G$158,0),1),0)),0)), IFERROR(MIN($D20-SUM($O20:BT20), INDEX(Tbl_Resource_List[Hours Available per Day], MATCH($C20,Tbl_Resource_List[Resource Name],0),1)-SUMIF($C$8:$C19,$C20,BU$8:BU19)),0),0)</f>
        <v>0</v>
      </c>
      <c r="BV20" s="93">
        <f>IF((BV$7&gt;IFERROR(MAX(IFERROR(INDEX(Tbl_Project_List[Start Date],MATCH($A20,Tbl_Project_List[Project Name],0),1)-1,0),IFERROR(INDEX($K$9:$K$158,MATCH($E20,$G$9:$G$158,0),1),0),IFERROR(INDEX($K$9:$K$158,MATCH($F20,$G$9:$G$158,0),1),0)),0)), IFERROR(MIN($D20-SUM($O20:BU20), INDEX(Tbl_Resource_List[Hours Available per Day], MATCH($C20,Tbl_Resource_List[Resource Name],0),1)-SUMIF($C$8:$C19,$C20,BV$8:BV19)),0),0)</f>
        <v>0</v>
      </c>
      <c r="BW20" s="94">
        <f>IF((BW$7&gt;IFERROR(MAX(IFERROR(INDEX(Tbl_Project_List[Start Date],MATCH($A20,Tbl_Project_List[Project Name],0),1)-1,0),IFERROR(INDEX($K$9:$K$158,MATCH($E20,$G$9:$G$158,0),1),0),IFERROR(INDEX($K$9:$K$158,MATCH($F20,$G$9:$G$158,0),1),0)),0)), IFERROR(MIN($D20-SUM($O20:BV20), INDEX(Tbl_Resource_List[Hours Available per Day], MATCH($C20,Tbl_Resource_List[Resource Name],0),1)-SUMIF($C$8:$C19,$C20,BW$8:BW19)),0),0)</f>
        <v>0</v>
      </c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</row>
    <row r="21" spans="1:105" x14ac:dyDescent="0.25">
      <c r="A21" s="89" t="str">
        <f>IFERROR(IF(ROW(A20)-ROW($A$8)&gt;=COUNTA(Tbl_Task_List[Task Name]),"",INDEX(Tbl_Project_List[],MATCH(SMALL(Tbl_Project_List[[#Data],[Priority]],ROUND(SUMPRODUCT(1/COUNTIF($A$9:A20,$A$9:A20)),0)+((COUNTIF(Tbl_Task_List[[#Data],[Project Name]],A20)=COUNTIF($A$9:$A20,A20))*1)),Tbl_Project_List[[#Data],[Priority]],0),1)),"")</f>
        <v>Tekun</v>
      </c>
      <c r="B21" s="89" t="str">
        <f t="array" ref="B21">IFERROR(INDEX((Tbl_Task_List[[#Data],[Task Name]]), SMALL(IF(A21=(Tbl_Task_List[[#Data],[Project Name]]),ROW(Tbl_Task_List[[#Data],[Project Name]]),""),COUNTIF($A$9:$A21,A21))-ROW(Tbl_Task_List[[#Headers],[Task Name]]),1),"")</f>
        <v>Functionality - COGS</v>
      </c>
      <c r="C21" s="90" t="str">
        <f t="array" ref="C21">IFERROR(INDEX((Tbl_Task_List[[#Data],[Resource Name]]), SMALL(IF(A21=(Tbl_Task_List[[#Data],[Project Name]]),ROW(Tbl_Task_List[[#Data],[Project Name]]),""),COUNTIF($A$9:$A21,A21))-ROW(Tbl_Task_List[[#Headers],[Resource Name]]),1),"")</f>
        <v>Sayeem</v>
      </c>
      <c r="D21" s="91">
        <f t="array" ref="D21">IFERROR(INDEX((Tbl_Task_List[[#Data],[Planned Duration (Hours)]]), SMALL(IF(A21=(Tbl_Task_List[[#Data],[Project Name]]),ROW(Tbl_Task_List[[#Data],[Project Name]]),""),COUNTIF($A$9:$A21,A21))-ROW(Tbl_Task_List[[#Headers],[Planned Duration (Hours)]]),1),"")</f>
        <v>3</v>
      </c>
      <c r="E21" s="70">
        <f t="array" ref="E21">IFERROR(INDEX((Tbl_Task_List[[#Data],[Predecessor 1]]), SMALL(IF(A21=(Tbl_Task_List[[#Data],[Project Name]]),ROW(Tbl_Task_List[[#Data],[Project Name]]),""),COUNTIF($A$9:$A21,A21))-ROW(Tbl_Task_List[[#Headers],[Predecessor 1]]),1),"")</f>
        <v>0</v>
      </c>
      <c r="F21" s="70">
        <f t="array" ref="F21">IFERROR(INDEX((Tbl_Task_List[[#Data],[Predecessor 2]]), SMALL(IF(A21=(Tbl_Task_List[[#Data],[Project Name]]),ROW(Tbl_Task_List[[#Data],[Project Name]]),""),COUNTIF($A$9:$A21,A21))-ROW(Tbl_Task_List[[#Headers],[Predecessor 2]]),1),"")</f>
        <v>0</v>
      </c>
      <c r="G21" s="70" t="str">
        <f t="shared" si="3"/>
        <v>Tekun Functionality - COGS</v>
      </c>
      <c r="H21" s="75">
        <f>IFERROR(MAX(INDEX(Tbl_Project_List[Start Date],MATCH($A21,Tbl_Project_List[Project Name],0),1), StartDate, IFERROR(WORKDAY(INDEX($K$9:$K$158,MATCH($E21,$G$9:$G$158,0),1),1,Holidays),0),IFERROR(WORKDAY( INDEX($K$9:$K$158,MATCH($F21,$G$9:$G$158,0),1),1,Holidays),0)),"")</f>
        <v>42331</v>
      </c>
      <c r="I21" s="92">
        <f t="shared" si="4"/>
        <v>1</v>
      </c>
      <c r="J21" s="75">
        <f t="array" ref="J21">IF(ISNUMBER(D21),IFERROR(INDEX($A$7:$BW$7,1,SMALL(IF(P21:BW21&gt;0,COLUMN(P21:BW21),""),1)),WORKDAY($BW$7,2,Holidays)),"")</f>
        <v>42332</v>
      </c>
      <c r="K21" s="75">
        <f t="array" ref="K21">IF(ISNUMBER(D21),IF(SUM(P21:BW21)=D21,IFERROR(INDEX($A$7:$BW$7,1,LARGE(IF(P21:BW21&gt;0,COLUMN(P21:BW21),""),1)),""),WORKDAY($BW$7,1,Holidays)),"")</f>
        <v>42332</v>
      </c>
      <c r="L21" s="92">
        <f ca="1">IFERROR(COUNTIF(INDIRECT(ADDRESS(ROW($L21),MATCH($J21,$A$7:$BW$7,0),1,1,)):INDIRECT(ADDRESS(ROW($L21),MATCH(MIN($K21,$BW$7),$A$7:$BW$7,0),1,1,)),0),"")</f>
        <v>0</v>
      </c>
      <c r="M21" s="92">
        <f t="shared" si="5"/>
        <v>3</v>
      </c>
      <c r="N21" s="93">
        <f t="shared" si="6"/>
        <v>1</v>
      </c>
      <c r="O21" s="86"/>
      <c r="P21" s="93">
        <f>IF((P$7&gt;IFERROR(MAX(IFERROR(INDEX(Tbl_Project_List[Start Date],MATCH($A21,Tbl_Project_List[Project Name],0),1)-1,0),IFERROR(INDEX($K$9:$K$158,MATCH($E21,$G$9:$G$158,0),1),0),IFERROR(INDEX($K$9:$K$158,MATCH($F21,$G$9:$G$158,0),1),0)),0)), IFERROR(MIN($D21-SUM($O21:O21), INDEX(Tbl_Resource_List[Hours Available per Day], MATCH($C21,Tbl_Resource_List[Resource Name],0),1)-SUMIF($C$8:$C20,$C21,P$8:P20)),0),0)</f>
        <v>0</v>
      </c>
      <c r="Q21" s="93">
        <f>IF((Q$7&gt;IFERROR(MAX(IFERROR(INDEX(Tbl_Project_List[Start Date],MATCH($A21,Tbl_Project_List[Project Name],0),1)-1,0),IFERROR(INDEX($K$9:$K$158,MATCH($E21,$G$9:$G$158,0),1),0),IFERROR(INDEX($K$9:$K$158,MATCH($F21,$G$9:$G$158,0),1),0)),0)), IFERROR(MIN($D21-SUM($O21:P21), INDEX(Tbl_Resource_List[Hours Available per Day], MATCH($C21,Tbl_Resource_List[Resource Name],0),1)-SUMIF($C$8:$C20,$C21,Q$8:Q20)),0),0)</f>
        <v>3</v>
      </c>
      <c r="R21" s="93">
        <f>IF((R$7&gt;IFERROR(MAX(IFERROR(INDEX(Tbl_Project_List[Start Date],MATCH($A21,Tbl_Project_List[Project Name],0),1)-1,0),IFERROR(INDEX($K$9:$K$158,MATCH($E21,$G$9:$G$158,0),1),0),IFERROR(INDEX($K$9:$K$158,MATCH($F21,$G$9:$G$158,0),1),0)),0)), IFERROR(MIN($D21-SUM($O21:Q21), INDEX(Tbl_Resource_List[Hours Available per Day], MATCH($C21,Tbl_Resource_List[Resource Name],0),1)-SUMIF($C$8:$C20,$C21,R$8:R20)),0),0)</f>
        <v>0</v>
      </c>
      <c r="S21" s="93">
        <f>IF((S$7&gt;IFERROR(MAX(IFERROR(INDEX(Tbl_Project_List[Start Date],MATCH($A21,Tbl_Project_List[Project Name],0),1)-1,0),IFERROR(INDEX($K$9:$K$158,MATCH($E21,$G$9:$G$158,0),1),0),IFERROR(INDEX($K$9:$K$158,MATCH($F21,$G$9:$G$158,0),1),0)),0)), IFERROR(MIN($D21-SUM($O21:R21), INDEX(Tbl_Resource_List[Hours Available per Day], MATCH($C21,Tbl_Resource_List[Resource Name],0),1)-SUMIF($C$8:$C20,$C21,S$8:S20)),0),0)</f>
        <v>0</v>
      </c>
      <c r="T21" s="93">
        <f>IF((T$7&gt;IFERROR(MAX(IFERROR(INDEX(Tbl_Project_List[Start Date],MATCH($A21,Tbl_Project_List[Project Name],0),1)-1,0),IFERROR(INDEX($K$9:$K$158,MATCH($E21,$G$9:$G$158,0),1),0),IFERROR(INDEX($K$9:$K$158,MATCH($F21,$G$9:$G$158,0),1),0)),0)), IFERROR(MIN($D21-SUM($O21:S21), INDEX(Tbl_Resource_List[Hours Available per Day], MATCH($C21,Tbl_Resource_List[Resource Name],0),1)-SUMIF($C$8:$C20,$C21,T$8:T20)),0),0)</f>
        <v>0</v>
      </c>
      <c r="U21" s="93">
        <f>IF((U$7&gt;IFERROR(MAX(IFERROR(INDEX(Tbl_Project_List[Start Date],MATCH($A21,Tbl_Project_List[Project Name],0),1)-1,0),IFERROR(INDEX($K$9:$K$158,MATCH($E21,$G$9:$G$158,0),1),0),IFERROR(INDEX($K$9:$K$158,MATCH($F21,$G$9:$G$158,0),1),0)),0)), IFERROR(MIN($D21-SUM($O21:T21), INDEX(Tbl_Resource_List[Hours Available per Day], MATCH($C21,Tbl_Resource_List[Resource Name],0),1)-SUMIF($C$8:$C20,$C21,U$8:U20)),0),0)</f>
        <v>0</v>
      </c>
      <c r="V21" s="93">
        <f>IF((V$7&gt;IFERROR(MAX(IFERROR(INDEX(Tbl_Project_List[Start Date],MATCH($A21,Tbl_Project_List[Project Name],0),1)-1,0),IFERROR(INDEX($K$9:$K$158,MATCH($E21,$G$9:$G$158,0),1),0),IFERROR(INDEX($K$9:$K$158,MATCH($F21,$G$9:$G$158,0),1),0)),0)), IFERROR(MIN($D21-SUM($O21:U21), INDEX(Tbl_Resource_List[Hours Available per Day], MATCH($C21,Tbl_Resource_List[Resource Name],0),1)-SUMIF($C$8:$C20,$C21,V$8:V20)),0),0)</f>
        <v>0</v>
      </c>
      <c r="W21" s="93">
        <f>IF((W$7&gt;IFERROR(MAX(IFERROR(INDEX(Tbl_Project_List[Start Date],MATCH($A21,Tbl_Project_List[Project Name],0),1)-1,0),IFERROR(INDEX($K$9:$K$158,MATCH($E21,$G$9:$G$158,0),1),0),IFERROR(INDEX($K$9:$K$158,MATCH($F21,$G$9:$G$158,0),1),0)),0)), IFERROR(MIN($D21-SUM($O21:V21), INDEX(Tbl_Resource_List[Hours Available per Day], MATCH($C21,Tbl_Resource_List[Resource Name],0),1)-SUMIF($C$8:$C20,$C21,W$8:W20)),0),0)</f>
        <v>0</v>
      </c>
      <c r="X21" s="93">
        <f>IF((X$7&gt;IFERROR(MAX(IFERROR(INDEX(Tbl_Project_List[Start Date],MATCH($A21,Tbl_Project_List[Project Name],0),1)-1,0),IFERROR(INDEX($K$9:$K$158,MATCH($E21,$G$9:$G$158,0),1),0),IFERROR(INDEX($K$9:$K$158,MATCH($F21,$G$9:$G$158,0),1),0)),0)), IFERROR(MIN($D21-SUM($O21:W21), INDEX(Tbl_Resource_List[Hours Available per Day], MATCH($C21,Tbl_Resource_List[Resource Name],0),1)-SUMIF($C$8:$C20,$C21,X$8:X20)),0),0)</f>
        <v>0</v>
      </c>
      <c r="Y21" s="93">
        <f>IF((Y$7&gt;IFERROR(MAX(IFERROR(INDEX(Tbl_Project_List[Start Date],MATCH($A21,Tbl_Project_List[Project Name],0),1)-1,0),IFERROR(INDEX($K$9:$K$158,MATCH($E21,$G$9:$G$158,0),1),0),IFERROR(INDEX($K$9:$K$158,MATCH($F21,$G$9:$G$158,0),1),0)),0)), IFERROR(MIN($D21-SUM($O21:X21), INDEX(Tbl_Resource_List[Hours Available per Day], MATCH($C21,Tbl_Resource_List[Resource Name],0),1)-SUMIF($C$8:$C20,$C21,Y$8:Y20)),0),0)</f>
        <v>0</v>
      </c>
      <c r="Z21" s="93">
        <f>IF((Z$7&gt;IFERROR(MAX(IFERROR(INDEX(Tbl_Project_List[Start Date],MATCH($A21,Tbl_Project_List[Project Name],0),1)-1,0),IFERROR(INDEX($K$9:$K$158,MATCH($E21,$G$9:$G$158,0),1),0),IFERROR(INDEX($K$9:$K$158,MATCH($F21,$G$9:$G$158,0),1),0)),0)), IFERROR(MIN($D21-SUM($O21:Y21), INDEX(Tbl_Resource_List[Hours Available per Day], MATCH($C21,Tbl_Resource_List[Resource Name],0),1)-SUMIF($C$8:$C20,$C21,Z$8:Z20)),0),0)</f>
        <v>0</v>
      </c>
      <c r="AA21" s="93">
        <f>IF((AA$7&gt;IFERROR(MAX(IFERROR(INDEX(Tbl_Project_List[Start Date],MATCH($A21,Tbl_Project_List[Project Name],0),1)-1,0),IFERROR(INDEX($K$9:$K$158,MATCH($E21,$G$9:$G$158,0),1),0),IFERROR(INDEX($K$9:$K$158,MATCH($F21,$G$9:$G$158,0),1),0)),0)), IFERROR(MIN($D21-SUM($O21:Z21), INDEX(Tbl_Resource_List[Hours Available per Day], MATCH($C21,Tbl_Resource_List[Resource Name],0),1)-SUMIF($C$8:$C20,$C21,AA$8:AA20)),0),0)</f>
        <v>0</v>
      </c>
      <c r="AB21" s="93">
        <f>IF((AB$7&gt;IFERROR(MAX(IFERROR(INDEX(Tbl_Project_List[Start Date],MATCH($A21,Tbl_Project_List[Project Name],0),1)-1,0),IFERROR(INDEX($K$9:$K$158,MATCH($E21,$G$9:$G$158,0),1),0),IFERROR(INDEX($K$9:$K$158,MATCH($F21,$G$9:$G$158,0),1),0)),0)), IFERROR(MIN($D21-SUM($O21:AA21), INDEX(Tbl_Resource_List[Hours Available per Day], MATCH($C21,Tbl_Resource_List[Resource Name],0),1)-SUMIF($C$8:$C20,$C21,AB$8:AB20)),0),0)</f>
        <v>0</v>
      </c>
      <c r="AC21" s="93">
        <f>IF((AC$7&gt;IFERROR(MAX(IFERROR(INDEX(Tbl_Project_List[Start Date],MATCH($A21,Tbl_Project_List[Project Name],0),1)-1,0),IFERROR(INDEX($K$9:$K$158,MATCH($E21,$G$9:$G$158,0),1),0),IFERROR(INDEX($K$9:$K$158,MATCH($F21,$G$9:$G$158,0),1),0)),0)), IFERROR(MIN($D21-SUM($O21:AB21), INDEX(Tbl_Resource_List[Hours Available per Day], MATCH($C21,Tbl_Resource_List[Resource Name],0),1)-SUMIF($C$8:$C20,$C21,AC$8:AC20)),0),0)</f>
        <v>0</v>
      </c>
      <c r="AD21" s="93">
        <f>IF((AD$7&gt;IFERROR(MAX(IFERROR(INDEX(Tbl_Project_List[Start Date],MATCH($A21,Tbl_Project_List[Project Name],0),1)-1,0),IFERROR(INDEX($K$9:$K$158,MATCH($E21,$G$9:$G$158,0),1),0),IFERROR(INDEX($K$9:$K$158,MATCH($F21,$G$9:$G$158,0),1),0)),0)), IFERROR(MIN($D21-SUM($O21:AC21), INDEX(Tbl_Resource_List[Hours Available per Day], MATCH($C21,Tbl_Resource_List[Resource Name],0),1)-SUMIF($C$8:$C20,$C21,AD$8:AD20)),0),0)</f>
        <v>0</v>
      </c>
      <c r="AE21" s="93">
        <f>IF((AE$7&gt;IFERROR(MAX(IFERROR(INDEX(Tbl_Project_List[Start Date],MATCH($A21,Tbl_Project_List[Project Name],0),1)-1,0),IFERROR(INDEX($K$9:$K$158,MATCH($E21,$G$9:$G$158,0),1),0),IFERROR(INDEX($K$9:$K$158,MATCH($F21,$G$9:$G$158,0),1),0)),0)), IFERROR(MIN($D21-SUM($O21:AD21), INDEX(Tbl_Resource_List[Hours Available per Day], MATCH($C21,Tbl_Resource_List[Resource Name],0),1)-SUMIF($C$8:$C20,$C21,AE$8:AE20)),0),0)</f>
        <v>0</v>
      </c>
      <c r="AF21" s="93">
        <f>IF((AF$7&gt;IFERROR(MAX(IFERROR(INDEX(Tbl_Project_List[Start Date],MATCH($A21,Tbl_Project_List[Project Name],0),1)-1,0),IFERROR(INDEX($K$9:$K$158,MATCH($E21,$G$9:$G$158,0),1),0),IFERROR(INDEX($K$9:$K$158,MATCH($F21,$G$9:$G$158,0),1),0)),0)), IFERROR(MIN($D21-SUM($O21:AE21), INDEX(Tbl_Resource_List[Hours Available per Day], MATCH($C21,Tbl_Resource_List[Resource Name],0),1)-SUMIF($C$8:$C20,$C21,AF$8:AF20)),0),0)</f>
        <v>0</v>
      </c>
      <c r="AG21" s="93">
        <f>IF((AG$7&gt;IFERROR(MAX(IFERROR(INDEX(Tbl_Project_List[Start Date],MATCH($A21,Tbl_Project_List[Project Name],0),1)-1,0),IFERROR(INDEX($K$9:$K$158,MATCH($E21,$G$9:$G$158,0),1),0),IFERROR(INDEX($K$9:$K$158,MATCH($F21,$G$9:$G$158,0),1),0)),0)), IFERROR(MIN($D21-SUM($O21:AF21), INDEX(Tbl_Resource_List[Hours Available per Day], MATCH($C21,Tbl_Resource_List[Resource Name],0),1)-SUMIF($C$8:$C20,$C21,AG$8:AG20)),0),0)</f>
        <v>0</v>
      </c>
      <c r="AH21" s="93">
        <f>IF((AH$7&gt;IFERROR(MAX(IFERROR(INDEX(Tbl_Project_List[Start Date],MATCH($A21,Tbl_Project_List[Project Name],0),1)-1,0),IFERROR(INDEX($K$9:$K$158,MATCH($E21,$G$9:$G$158,0),1),0),IFERROR(INDEX($K$9:$K$158,MATCH($F21,$G$9:$G$158,0),1),0)),0)), IFERROR(MIN($D21-SUM($O21:AG21), INDEX(Tbl_Resource_List[Hours Available per Day], MATCH($C21,Tbl_Resource_List[Resource Name],0),1)-SUMIF($C$8:$C20,$C21,AH$8:AH20)),0),0)</f>
        <v>0</v>
      </c>
      <c r="AI21" s="93">
        <f>IF((AI$7&gt;IFERROR(MAX(IFERROR(INDEX(Tbl_Project_List[Start Date],MATCH($A21,Tbl_Project_List[Project Name],0),1)-1,0),IFERROR(INDEX($K$9:$K$158,MATCH($E21,$G$9:$G$158,0),1),0),IFERROR(INDEX($K$9:$K$158,MATCH($F21,$G$9:$G$158,0),1),0)),0)), IFERROR(MIN($D21-SUM($O21:AH21), INDEX(Tbl_Resource_List[Hours Available per Day], MATCH($C21,Tbl_Resource_List[Resource Name],0),1)-SUMIF($C$8:$C20,$C21,AI$8:AI20)),0),0)</f>
        <v>0</v>
      </c>
      <c r="AJ21" s="93">
        <f>IF((AJ$7&gt;IFERROR(MAX(IFERROR(INDEX(Tbl_Project_List[Start Date],MATCH($A21,Tbl_Project_List[Project Name],0),1)-1,0),IFERROR(INDEX($K$9:$K$158,MATCH($E21,$G$9:$G$158,0),1),0),IFERROR(INDEX($K$9:$K$158,MATCH($F21,$G$9:$G$158,0),1),0)),0)), IFERROR(MIN($D21-SUM($O21:AI21), INDEX(Tbl_Resource_List[Hours Available per Day], MATCH($C21,Tbl_Resource_List[Resource Name],0),1)-SUMIF($C$8:$C20,$C21,AJ$8:AJ20)),0),0)</f>
        <v>0</v>
      </c>
      <c r="AK21" s="93">
        <f>IF((AK$7&gt;IFERROR(MAX(IFERROR(INDEX(Tbl_Project_List[Start Date],MATCH($A21,Tbl_Project_List[Project Name],0),1)-1,0),IFERROR(INDEX($K$9:$K$158,MATCH($E21,$G$9:$G$158,0),1),0),IFERROR(INDEX($K$9:$K$158,MATCH($F21,$G$9:$G$158,0),1),0)),0)), IFERROR(MIN($D21-SUM($O21:AJ21), INDEX(Tbl_Resource_List[Hours Available per Day], MATCH($C21,Tbl_Resource_List[Resource Name],0),1)-SUMIF($C$8:$C20,$C21,AK$8:AK20)),0),0)</f>
        <v>0</v>
      </c>
      <c r="AL21" s="93">
        <f>IF((AL$7&gt;IFERROR(MAX(IFERROR(INDEX(Tbl_Project_List[Start Date],MATCH($A21,Tbl_Project_List[Project Name],0),1)-1,0),IFERROR(INDEX($K$9:$K$158,MATCH($E21,$G$9:$G$158,0),1),0),IFERROR(INDEX($K$9:$K$158,MATCH($F21,$G$9:$G$158,0),1),0)),0)), IFERROR(MIN($D21-SUM($O21:AK21), INDEX(Tbl_Resource_List[Hours Available per Day], MATCH($C21,Tbl_Resource_List[Resource Name],0),1)-SUMIF($C$8:$C20,$C21,AL$8:AL20)),0),0)</f>
        <v>0</v>
      </c>
      <c r="AM21" s="93">
        <f>IF((AM$7&gt;IFERROR(MAX(IFERROR(INDEX(Tbl_Project_List[Start Date],MATCH($A21,Tbl_Project_List[Project Name],0),1)-1,0),IFERROR(INDEX($K$9:$K$158,MATCH($E21,$G$9:$G$158,0),1),0),IFERROR(INDEX($K$9:$K$158,MATCH($F21,$G$9:$G$158,0),1),0)),0)), IFERROR(MIN($D21-SUM($O21:AL21), INDEX(Tbl_Resource_List[Hours Available per Day], MATCH($C21,Tbl_Resource_List[Resource Name],0),1)-SUMIF($C$8:$C20,$C21,AM$8:AM20)),0),0)</f>
        <v>0</v>
      </c>
      <c r="AN21" s="93">
        <f>IF((AN$7&gt;IFERROR(MAX(IFERROR(INDEX(Tbl_Project_List[Start Date],MATCH($A21,Tbl_Project_List[Project Name],0),1)-1,0),IFERROR(INDEX($K$9:$K$158,MATCH($E21,$G$9:$G$158,0),1),0),IFERROR(INDEX($K$9:$K$158,MATCH($F21,$G$9:$G$158,0),1),0)),0)), IFERROR(MIN($D21-SUM($O21:AM21), INDEX(Tbl_Resource_List[Hours Available per Day], MATCH($C21,Tbl_Resource_List[Resource Name],0),1)-SUMIF($C$8:$C20,$C21,AN$8:AN20)),0),0)</f>
        <v>0</v>
      </c>
      <c r="AO21" s="93">
        <f>IF((AO$7&gt;IFERROR(MAX(IFERROR(INDEX(Tbl_Project_List[Start Date],MATCH($A21,Tbl_Project_List[Project Name],0),1)-1,0),IFERROR(INDEX($K$9:$K$158,MATCH($E21,$G$9:$G$158,0),1),0),IFERROR(INDEX($K$9:$K$158,MATCH($F21,$G$9:$G$158,0),1),0)),0)), IFERROR(MIN($D21-SUM($O21:AN21), INDEX(Tbl_Resource_List[Hours Available per Day], MATCH($C21,Tbl_Resource_List[Resource Name],0),1)-SUMIF($C$8:$C20,$C21,AO$8:AO20)),0),0)</f>
        <v>0</v>
      </c>
      <c r="AP21" s="93">
        <f>IF((AP$7&gt;IFERROR(MAX(IFERROR(INDEX(Tbl_Project_List[Start Date],MATCH($A21,Tbl_Project_List[Project Name],0),1)-1,0),IFERROR(INDEX($K$9:$K$158,MATCH($E21,$G$9:$G$158,0),1),0),IFERROR(INDEX($K$9:$K$158,MATCH($F21,$G$9:$G$158,0),1),0)),0)), IFERROR(MIN($D21-SUM($O21:AO21), INDEX(Tbl_Resource_List[Hours Available per Day], MATCH($C21,Tbl_Resource_List[Resource Name],0),1)-SUMIF($C$8:$C20,$C21,AP$8:AP20)),0),0)</f>
        <v>0</v>
      </c>
      <c r="AQ21" s="93">
        <f>IF((AQ$7&gt;IFERROR(MAX(IFERROR(INDEX(Tbl_Project_List[Start Date],MATCH($A21,Tbl_Project_List[Project Name],0),1)-1,0),IFERROR(INDEX($K$9:$K$158,MATCH($E21,$G$9:$G$158,0),1),0),IFERROR(INDEX($K$9:$K$158,MATCH($F21,$G$9:$G$158,0),1),0)),0)), IFERROR(MIN($D21-SUM($O21:AP21), INDEX(Tbl_Resource_List[Hours Available per Day], MATCH($C21,Tbl_Resource_List[Resource Name],0),1)-SUMIF($C$8:$C20,$C21,AQ$8:AQ20)),0),0)</f>
        <v>0</v>
      </c>
      <c r="AR21" s="93">
        <f>IF((AR$7&gt;IFERROR(MAX(IFERROR(INDEX(Tbl_Project_List[Start Date],MATCH($A21,Tbl_Project_List[Project Name],0),1)-1,0),IFERROR(INDEX($K$9:$K$158,MATCH($E21,$G$9:$G$158,0),1),0),IFERROR(INDEX($K$9:$K$158,MATCH($F21,$G$9:$G$158,0),1),0)),0)), IFERROR(MIN($D21-SUM($O21:AQ21), INDEX(Tbl_Resource_List[Hours Available per Day], MATCH($C21,Tbl_Resource_List[Resource Name],0),1)-SUMIF($C$8:$C20,$C21,AR$8:AR20)),0),0)</f>
        <v>0</v>
      </c>
      <c r="AS21" s="93">
        <f>IF((AS$7&gt;IFERROR(MAX(IFERROR(INDEX(Tbl_Project_List[Start Date],MATCH($A21,Tbl_Project_List[Project Name],0),1)-1,0),IFERROR(INDEX($K$9:$K$158,MATCH($E21,$G$9:$G$158,0),1),0),IFERROR(INDEX($K$9:$K$158,MATCH($F21,$G$9:$G$158,0),1),0)),0)), IFERROR(MIN($D21-SUM($O21:AR21), INDEX(Tbl_Resource_List[Hours Available per Day], MATCH($C21,Tbl_Resource_List[Resource Name],0),1)-SUMIF($C$8:$C20,$C21,AS$8:AS20)),0),0)</f>
        <v>0</v>
      </c>
      <c r="AT21" s="93">
        <f>IF((AT$7&gt;IFERROR(MAX(IFERROR(INDEX(Tbl_Project_List[Start Date],MATCH($A21,Tbl_Project_List[Project Name],0),1)-1,0),IFERROR(INDEX($K$9:$K$158,MATCH($E21,$G$9:$G$158,0),1),0),IFERROR(INDEX($K$9:$K$158,MATCH($F21,$G$9:$G$158,0),1),0)),0)), IFERROR(MIN($D21-SUM($O21:AS21), INDEX(Tbl_Resource_List[Hours Available per Day], MATCH($C21,Tbl_Resource_List[Resource Name],0),1)-SUMIF($C$8:$C20,$C21,AT$8:AT20)),0),0)</f>
        <v>0</v>
      </c>
      <c r="AU21" s="93">
        <f>IF((AU$7&gt;IFERROR(MAX(IFERROR(INDEX(Tbl_Project_List[Start Date],MATCH($A21,Tbl_Project_List[Project Name],0),1)-1,0),IFERROR(INDEX($K$9:$K$158,MATCH($E21,$G$9:$G$158,0),1),0),IFERROR(INDEX($K$9:$K$158,MATCH($F21,$G$9:$G$158,0),1),0)),0)), IFERROR(MIN($D21-SUM($O21:AT21), INDEX(Tbl_Resource_List[Hours Available per Day], MATCH($C21,Tbl_Resource_List[Resource Name],0),1)-SUMIF($C$8:$C20,$C21,AU$8:AU20)),0),0)</f>
        <v>0</v>
      </c>
      <c r="AV21" s="93">
        <f>IF((AV$7&gt;IFERROR(MAX(IFERROR(INDEX(Tbl_Project_List[Start Date],MATCH($A21,Tbl_Project_List[Project Name],0),1)-1,0),IFERROR(INDEX($K$9:$K$158,MATCH($E21,$G$9:$G$158,0),1),0),IFERROR(INDEX($K$9:$K$158,MATCH($F21,$G$9:$G$158,0),1),0)),0)), IFERROR(MIN($D21-SUM($O21:AU21), INDEX(Tbl_Resource_List[Hours Available per Day], MATCH($C21,Tbl_Resource_List[Resource Name],0),1)-SUMIF($C$8:$C20,$C21,AV$8:AV20)),0),0)</f>
        <v>0</v>
      </c>
      <c r="AW21" s="93">
        <f>IF((AW$7&gt;IFERROR(MAX(IFERROR(INDEX(Tbl_Project_List[Start Date],MATCH($A21,Tbl_Project_List[Project Name],0),1)-1,0),IFERROR(INDEX($K$9:$K$158,MATCH($E21,$G$9:$G$158,0),1),0),IFERROR(INDEX($K$9:$K$158,MATCH($F21,$G$9:$G$158,0),1),0)),0)), IFERROR(MIN($D21-SUM($O21:AV21), INDEX(Tbl_Resource_List[Hours Available per Day], MATCH($C21,Tbl_Resource_List[Resource Name],0),1)-SUMIF($C$8:$C20,$C21,AW$8:AW20)),0),0)</f>
        <v>0</v>
      </c>
      <c r="AX21" s="93">
        <f>IF((AX$7&gt;IFERROR(MAX(IFERROR(INDEX(Tbl_Project_List[Start Date],MATCH($A21,Tbl_Project_List[Project Name],0),1)-1,0),IFERROR(INDEX($K$9:$K$158,MATCH($E21,$G$9:$G$158,0),1),0),IFERROR(INDEX($K$9:$K$158,MATCH($F21,$G$9:$G$158,0),1),0)),0)), IFERROR(MIN($D21-SUM($O21:AW21), INDEX(Tbl_Resource_List[Hours Available per Day], MATCH($C21,Tbl_Resource_List[Resource Name],0),1)-SUMIF($C$8:$C20,$C21,AX$8:AX20)),0),0)</f>
        <v>0</v>
      </c>
      <c r="AY21" s="93">
        <f>IF((AY$7&gt;IFERROR(MAX(IFERROR(INDEX(Tbl_Project_List[Start Date],MATCH($A21,Tbl_Project_List[Project Name],0),1)-1,0),IFERROR(INDEX($K$9:$K$158,MATCH($E21,$G$9:$G$158,0),1),0),IFERROR(INDEX($K$9:$K$158,MATCH($F21,$G$9:$G$158,0),1),0)),0)), IFERROR(MIN($D21-SUM($O21:AX21), INDEX(Tbl_Resource_List[Hours Available per Day], MATCH($C21,Tbl_Resource_List[Resource Name],0),1)-SUMIF($C$8:$C20,$C21,AY$8:AY20)),0),0)</f>
        <v>0</v>
      </c>
      <c r="AZ21" s="93">
        <f>IF((AZ$7&gt;IFERROR(MAX(IFERROR(INDEX(Tbl_Project_List[Start Date],MATCH($A21,Tbl_Project_List[Project Name],0),1)-1,0),IFERROR(INDEX($K$9:$K$158,MATCH($E21,$G$9:$G$158,0),1),0),IFERROR(INDEX($K$9:$K$158,MATCH($F21,$G$9:$G$158,0),1),0)),0)), IFERROR(MIN($D21-SUM($O21:AY21), INDEX(Tbl_Resource_List[Hours Available per Day], MATCH($C21,Tbl_Resource_List[Resource Name],0),1)-SUMIF($C$8:$C20,$C21,AZ$8:AZ20)),0),0)</f>
        <v>0</v>
      </c>
      <c r="BA21" s="93">
        <f>IF((BA$7&gt;IFERROR(MAX(IFERROR(INDEX(Tbl_Project_List[Start Date],MATCH($A21,Tbl_Project_List[Project Name],0),1)-1,0),IFERROR(INDEX($K$9:$K$158,MATCH($E21,$G$9:$G$158,0),1),0),IFERROR(INDEX($K$9:$K$158,MATCH($F21,$G$9:$G$158,0),1),0)),0)), IFERROR(MIN($D21-SUM($O21:AZ21), INDEX(Tbl_Resource_List[Hours Available per Day], MATCH($C21,Tbl_Resource_List[Resource Name],0),1)-SUMIF($C$8:$C20,$C21,BA$8:BA20)),0),0)</f>
        <v>0</v>
      </c>
      <c r="BB21" s="93">
        <f>IF((BB$7&gt;IFERROR(MAX(IFERROR(INDEX(Tbl_Project_List[Start Date],MATCH($A21,Tbl_Project_List[Project Name],0),1)-1,0),IFERROR(INDEX($K$9:$K$158,MATCH($E21,$G$9:$G$158,0),1),0),IFERROR(INDEX($K$9:$K$158,MATCH($F21,$G$9:$G$158,0),1),0)),0)), IFERROR(MIN($D21-SUM($O21:BA21), INDEX(Tbl_Resource_List[Hours Available per Day], MATCH($C21,Tbl_Resource_List[Resource Name],0),1)-SUMIF($C$8:$C20,$C21,BB$8:BB20)),0),0)</f>
        <v>0</v>
      </c>
      <c r="BC21" s="93">
        <f>IF((BC$7&gt;IFERROR(MAX(IFERROR(INDEX(Tbl_Project_List[Start Date],MATCH($A21,Tbl_Project_List[Project Name],0),1)-1,0),IFERROR(INDEX($K$9:$K$158,MATCH($E21,$G$9:$G$158,0),1),0),IFERROR(INDEX($K$9:$K$158,MATCH($F21,$G$9:$G$158,0),1),0)),0)), IFERROR(MIN($D21-SUM($O21:BB21), INDEX(Tbl_Resource_List[Hours Available per Day], MATCH($C21,Tbl_Resource_List[Resource Name],0),1)-SUMIF($C$8:$C20,$C21,BC$8:BC20)),0),0)</f>
        <v>0</v>
      </c>
      <c r="BD21" s="93">
        <f>IF((BD$7&gt;IFERROR(MAX(IFERROR(INDEX(Tbl_Project_List[Start Date],MATCH($A21,Tbl_Project_List[Project Name],0),1)-1,0),IFERROR(INDEX($K$9:$K$158,MATCH($E21,$G$9:$G$158,0),1),0),IFERROR(INDEX($K$9:$K$158,MATCH($F21,$G$9:$G$158,0),1),0)),0)), IFERROR(MIN($D21-SUM($O21:BC21), INDEX(Tbl_Resource_List[Hours Available per Day], MATCH($C21,Tbl_Resource_List[Resource Name],0),1)-SUMIF($C$8:$C20,$C21,BD$8:BD20)),0),0)</f>
        <v>0</v>
      </c>
      <c r="BE21" s="93">
        <f>IF((BE$7&gt;IFERROR(MAX(IFERROR(INDEX(Tbl_Project_List[Start Date],MATCH($A21,Tbl_Project_List[Project Name],0),1)-1,0),IFERROR(INDEX($K$9:$K$158,MATCH($E21,$G$9:$G$158,0),1),0),IFERROR(INDEX($K$9:$K$158,MATCH($F21,$G$9:$G$158,0),1),0)),0)), IFERROR(MIN($D21-SUM($O21:BD21), INDEX(Tbl_Resource_List[Hours Available per Day], MATCH($C21,Tbl_Resource_List[Resource Name],0),1)-SUMIF($C$8:$C20,$C21,BE$8:BE20)),0),0)</f>
        <v>0</v>
      </c>
      <c r="BF21" s="93">
        <f>IF((BF$7&gt;IFERROR(MAX(IFERROR(INDEX(Tbl_Project_List[Start Date],MATCH($A21,Tbl_Project_List[Project Name],0),1)-1,0),IFERROR(INDEX($K$9:$K$158,MATCH($E21,$G$9:$G$158,0),1),0),IFERROR(INDEX($K$9:$K$158,MATCH($F21,$G$9:$G$158,0),1),0)),0)), IFERROR(MIN($D21-SUM($O21:BE21), INDEX(Tbl_Resource_List[Hours Available per Day], MATCH($C21,Tbl_Resource_List[Resource Name],0),1)-SUMIF($C$8:$C20,$C21,BF$8:BF20)),0),0)</f>
        <v>0</v>
      </c>
      <c r="BG21" s="93">
        <f>IF((BG$7&gt;IFERROR(MAX(IFERROR(INDEX(Tbl_Project_List[Start Date],MATCH($A21,Tbl_Project_List[Project Name],0),1)-1,0),IFERROR(INDEX($K$9:$K$158,MATCH($E21,$G$9:$G$158,0),1),0),IFERROR(INDEX($K$9:$K$158,MATCH($F21,$G$9:$G$158,0),1),0)),0)), IFERROR(MIN($D21-SUM($O21:BF21), INDEX(Tbl_Resource_List[Hours Available per Day], MATCH($C21,Tbl_Resource_List[Resource Name],0),1)-SUMIF($C$8:$C20,$C21,BG$8:BG20)),0),0)</f>
        <v>0</v>
      </c>
      <c r="BH21" s="93">
        <f>IF((BH$7&gt;IFERROR(MAX(IFERROR(INDEX(Tbl_Project_List[Start Date],MATCH($A21,Tbl_Project_List[Project Name],0),1)-1,0),IFERROR(INDEX($K$9:$K$158,MATCH($E21,$G$9:$G$158,0),1),0),IFERROR(INDEX($K$9:$K$158,MATCH($F21,$G$9:$G$158,0),1),0)),0)), IFERROR(MIN($D21-SUM($O21:BG21), INDEX(Tbl_Resource_List[Hours Available per Day], MATCH($C21,Tbl_Resource_List[Resource Name],0),1)-SUMIF($C$8:$C20,$C21,BH$8:BH20)),0),0)</f>
        <v>0</v>
      </c>
      <c r="BI21" s="93">
        <f>IF((BI$7&gt;IFERROR(MAX(IFERROR(INDEX(Tbl_Project_List[Start Date],MATCH($A21,Tbl_Project_List[Project Name],0),1)-1,0),IFERROR(INDEX($K$9:$K$158,MATCH($E21,$G$9:$G$158,0),1),0),IFERROR(INDEX($K$9:$K$158,MATCH($F21,$G$9:$G$158,0),1),0)),0)), IFERROR(MIN($D21-SUM($O21:BH21), INDEX(Tbl_Resource_List[Hours Available per Day], MATCH($C21,Tbl_Resource_List[Resource Name],0),1)-SUMIF($C$8:$C20,$C21,BI$8:BI20)),0),0)</f>
        <v>0</v>
      </c>
      <c r="BJ21" s="93">
        <f>IF((BJ$7&gt;IFERROR(MAX(IFERROR(INDEX(Tbl_Project_List[Start Date],MATCH($A21,Tbl_Project_List[Project Name],0),1)-1,0),IFERROR(INDEX($K$9:$K$158,MATCH($E21,$G$9:$G$158,0),1),0),IFERROR(INDEX($K$9:$K$158,MATCH($F21,$G$9:$G$158,0),1),0)),0)), IFERROR(MIN($D21-SUM($O21:BI21), INDEX(Tbl_Resource_List[Hours Available per Day], MATCH($C21,Tbl_Resource_List[Resource Name],0),1)-SUMIF($C$8:$C20,$C21,BJ$8:BJ20)),0),0)</f>
        <v>0</v>
      </c>
      <c r="BK21" s="93">
        <f>IF((BK$7&gt;IFERROR(MAX(IFERROR(INDEX(Tbl_Project_List[Start Date],MATCH($A21,Tbl_Project_List[Project Name],0),1)-1,0),IFERROR(INDEX($K$9:$K$158,MATCH($E21,$G$9:$G$158,0),1),0),IFERROR(INDEX($K$9:$K$158,MATCH($F21,$G$9:$G$158,0),1),0)),0)), IFERROR(MIN($D21-SUM($O21:BJ21), INDEX(Tbl_Resource_List[Hours Available per Day], MATCH($C21,Tbl_Resource_List[Resource Name],0),1)-SUMIF($C$8:$C20,$C21,BK$8:BK20)),0),0)</f>
        <v>0</v>
      </c>
      <c r="BL21" s="93">
        <f>IF((BL$7&gt;IFERROR(MAX(IFERROR(INDEX(Tbl_Project_List[Start Date],MATCH($A21,Tbl_Project_List[Project Name],0),1)-1,0),IFERROR(INDEX($K$9:$K$158,MATCH($E21,$G$9:$G$158,0),1),0),IFERROR(INDEX($K$9:$K$158,MATCH($F21,$G$9:$G$158,0),1),0)),0)), IFERROR(MIN($D21-SUM($O21:BK21), INDEX(Tbl_Resource_List[Hours Available per Day], MATCH($C21,Tbl_Resource_List[Resource Name],0),1)-SUMIF($C$8:$C20,$C21,BL$8:BL20)),0),0)</f>
        <v>0</v>
      </c>
      <c r="BM21" s="93">
        <f>IF((BM$7&gt;IFERROR(MAX(IFERROR(INDEX(Tbl_Project_List[Start Date],MATCH($A21,Tbl_Project_List[Project Name],0),1)-1,0),IFERROR(INDEX($K$9:$K$158,MATCH($E21,$G$9:$G$158,0),1),0),IFERROR(INDEX($K$9:$K$158,MATCH($F21,$G$9:$G$158,0),1),0)),0)), IFERROR(MIN($D21-SUM($O21:BL21), INDEX(Tbl_Resource_List[Hours Available per Day], MATCH($C21,Tbl_Resource_List[Resource Name],0),1)-SUMIF($C$8:$C20,$C21,BM$8:BM20)),0),0)</f>
        <v>0</v>
      </c>
      <c r="BN21" s="93">
        <f>IF((BN$7&gt;IFERROR(MAX(IFERROR(INDEX(Tbl_Project_List[Start Date],MATCH($A21,Tbl_Project_List[Project Name],0),1)-1,0),IFERROR(INDEX($K$9:$K$158,MATCH($E21,$G$9:$G$158,0),1),0),IFERROR(INDEX($K$9:$K$158,MATCH($F21,$G$9:$G$158,0),1),0)),0)), IFERROR(MIN($D21-SUM($O21:BM21), INDEX(Tbl_Resource_List[Hours Available per Day], MATCH($C21,Tbl_Resource_List[Resource Name],0),1)-SUMIF($C$8:$C20,$C21,BN$8:BN20)),0),0)</f>
        <v>0</v>
      </c>
      <c r="BO21" s="93">
        <f>IF((BO$7&gt;IFERROR(MAX(IFERROR(INDEX(Tbl_Project_List[Start Date],MATCH($A21,Tbl_Project_List[Project Name],0),1)-1,0),IFERROR(INDEX($K$9:$K$158,MATCH($E21,$G$9:$G$158,0),1),0),IFERROR(INDEX($K$9:$K$158,MATCH($F21,$G$9:$G$158,0),1),0)),0)), IFERROR(MIN($D21-SUM($O21:BN21), INDEX(Tbl_Resource_List[Hours Available per Day], MATCH($C21,Tbl_Resource_List[Resource Name],0),1)-SUMIF($C$8:$C20,$C21,BO$8:BO20)),0),0)</f>
        <v>0</v>
      </c>
      <c r="BP21" s="93">
        <f>IF((BP$7&gt;IFERROR(MAX(IFERROR(INDEX(Tbl_Project_List[Start Date],MATCH($A21,Tbl_Project_List[Project Name],0),1)-1,0),IFERROR(INDEX($K$9:$K$158,MATCH($E21,$G$9:$G$158,0),1),0),IFERROR(INDEX($K$9:$K$158,MATCH($F21,$G$9:$G$158,0),1),0)),0)), IFERROR(MIN($D21-SUM($O21:BO21), INDEX(Tbl_Resource_List[Hours Available per Day], MATCH($C21,Tbl_Resource_List[Resource Name],0),1)-SUMIF($C$8:$C20,$C21,BP$8:BP20)),0),0)</f>
        <v>0</v>
      </c>
      <c r="BQ21" s="93">
        <f>IF((BQ$7&gt;IFERROR(MAX(IFERROR(INDEX(Tbl_Project_List[Start Date],MATCH($A21,Tbl_Project_List[Project Name],0),1)-1,0),IFERROR(INDEX($K$9:$K$158,MATCH($E21,$G$9:$G$158,0),1),0),IFERROR(INDEX($K$9:$K$158,MATCH($F21,$G$9:$G$158,0),1),0)),0)), IFERROR(MIN($D21-SUM($O21:BP21), INDEX(Tbl_Resource_List[Hours Available per Day], MATCH($C21,Tbl_Resource_List[Resource Name],0),1)-SUMIF($C$8:$C20,$C21,BQ$8:BQ20)),0),0)</f>
        <v>0</v>
      </c>
      <c r="BR21" s="93">
        <f>IF((BR$7&gt;IFERROR(MAX(IFERROR(INDEX(Tbl_Project_List[Start Date],MATCH($A21,Tbl_Project_List[Project Name],0),1)-1,0),IFERROR(INDEX($K$9:$K$158,MATCH($E21,$G$9:$G$158,0),1),0),IFERROR(INDEX($K$9:$K$158,MATCH($F21,$G$9:$G$158,0),1),0)),0)), IFERROR(MIN($D21-SUM($O21:BQ21), INDEX(Tbl_Resource_List[Hours Available per Day], MATCH($C21,Tbl_Resource_List[Resource Name],0),1)-SUMIF($C$8:$C20,$C21,BR$8:BR20)),0),0)</f>
        <v>0</v>
      </c>
      <c r="BS21" s="93">
        <f>IF((BS$7&gt;IFERROR(MAX(IFERROR(INDEX(Tbl_Project_List[Start Date],MATCH($A21,Tbl_Project_List[Project Name],0),1)-1,0),IFERROR(INDEX($K$9:$K$158,MATCH($E21,$G$9:$G$158,0),1),0),IFERROR(INDEX($K$9:$K$158,MATCH($F21,$G$9:$G$158,0),1),0)),0)), IFERROR(MIN($D21-SUM($O21:BR21), INDEX(Tbl_Resource_List[Hours Available per Day], MATCH($C21,Tbl_Resource_List[Resource Name],0),1)-SUMIF($C$8:$C20,$C21,BS$8:BS20)),0),0)</f>
        <v>0</v>
      </c>
      <c r="BT21" s="93">
        <f>IF((BT$7&gt;IFERROR(MAX(IFERROR(INDEX(Tbl_Project_List[Start Date],MATCH($A21,Tbl_Project_List[Project Name],0),1)-1,0),IFERROR(INDEX($K$9:$K$158,MATCH($E21,$G$9:$G$158,0),1),0),IFERROR(INDEX($K$9:$K$158,MATCH($F21,$G$9:$G$158,0),1),0)),0)), IFERROR(MIN($D21-SUM($O21:BS21), INDEX(Tbl_Resource_List[Hours Available per Day], MATCH($C21,Tbl_Resource_List[Resource Name],0),1)-SUMIF($C$8:$C20,$C21,BT$8:BT20)),0),0)</f>
        <v>0</v>
      </c>
      <c r="BU21" s="93">
        <f>IF((BU$7&gt;IFERROR(MAX(IFERROR(INDEX(Tbl_Project_List[Start Date],MATCH($A21,Tbl_Project_List[Project Name],0),1)-1,0),IFERROR(INDEX($K$9:$K$158,MATCH($E21,$G$9:$G$158,0),1),0),IFERROR(INDEX($K$9:$K$158,MATCH($F21,$G$9:$G$158,0),1),0)),0)), IFERROR(MIN($D21-SUM($O21:BT21), INDEX(Tbl_Resource_List[Hours Available per Day], MATCH($C21,Tbl_Resource_List[Resource Name],0),1)-SUMIF($C$8:$C20,$C21,BU$8:BU20)),0),0)</f>
        <v>0</v>
      </c>
      <c r="BV21" s="93">
        <f>IF((BV$7&gt;IFERROR(MAX(IFERROR(INDEX(Tbl_Project_List[Start Date],MATCH($A21,Tbl_Project_List[Project Name],0),1)-1,0),IFERROR(INDEX($K$9:$K$158,MATCH($E21,$G$9:$G$158,0),1),0),IFERROR(INDEX($K$9:$K$158,MATCH($F21,$G$9:$G$158,0),1),0)),0)), IFERROR(MIN($D21-SUM($O21:BU21), INDEX(Tbl_Resource_List[Hours Available per Day], MATCH($C21,Tbl_Resource_List[Resource Name],0),1)-SUMIF($C$8:$C20,$C21,BV$8:BV20)),0),0)</f>
        <v>0</v>
      </c>
      <c r="BW21" s="94">
        <f>IF((BW$7&gt;IFERROR(MAX(IFERROR(INDEX(Tbl_Project_List[Start Date],MATCH($A21,Tbl_Project_List[Project Name],0),1)-1,0),IFERROR(INDEX($K$9:$K$158,MATCH($E21,$G$9:$G$158,0),1),0),IFERROR(INDEX($K$9:$K$158,MATCH($F21,$G$9:$G$158,0),1),0)),0)), IFERROR(MIN($D21-SUM($O21:BV21), INDEX(Tbl_Resource_List[Hours Available per Day], MATCH($C21,Tbl_Resource_List[Resource Name],0),1)-SUMIF($C$8:$C20,$C21,BW$8:BW20)),0),0)</f>
        <v>0</v>
      </c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</row>
    <row r="22" spans="1:105" x14ac:dyDescent="0.25">
      <c r="A22" s="89" t="str">
        <f>IFERROR(IF(ROW(A21)-ROW($A$8)&gt;=COUNTA(Tbl_Task_List[Task Name]),"",INDEX(Tbl_Project_List[],MATCH(SMALL(Tbl_Project_List[[#Data],[Priority]],ROUND(SUMPRODUCT(1/COUNTIF($A$9:A21,$A$9:A21)),0)+((COUNTIF(Tbl_Task_List[[#Data],[Project Name]],A21)=COUNTIF($A$9:$A21,A21))*1)),Tbl_Project_List[[#Data],[Priority]],0),1)),"")</f>
        <v>Tekun</v>
      </c>
      <c r="B22" s="89" t="str">
        <f t="array" ref="B22">IFERROR(INDEX((Tbl_Task_List[[#Data],[Task Name]]), SMALL(IF(A22=(Tbl_Task_List[[#Data],[Project Name]]),ROW(Tbl_Task_List[[#Data],[Project Name]]),""),COUNTIF($A$9:$A22,A22))-ROW(Tbl_Task_List[[#Headers],[Task Name]]),1),"")</f>
        <v>Template design</v>
      </c>
      <c r="C22" s="90" t="str">
        <f t="array" ref="C22">IFERROR(INDEX((Tbl_Task_List[[#Data],[Resource Name]]), SMALL(IF(A22=(Tbl_Task_List[[#Data],[Project Name]]),ROW(Tbl_Task_List[[#Data],[Project Name]]),""),COUNTIF($A$9:$A22,A22))-ROW(Tbl_Task_List[[#Headers],[Resource Name]]),1),"")</f>
        <v>Sayeem</v>
      </c>
      <c r="D22" s="91">
        <f t="array" ref="D22">IFERROR(INDEX((Tbl_Task_List[[#Data],[Planned Duration (Hours)]]), SMALL(IF(A22=(Tbl_Task_List[[#Data],[Project Name]]),ROW(Tbl_Task_List[[#Data],[Project Name]]),""),COUNTIF($A$9:$A22,A22))-ROW(Tbl_Task_List[[#Headers],[Planned Duration (Hours)]]),1),"")</f>
        <v>3</v>
      </c>
      <c r="E22" s="70">
        <f t="array" ref="E22">IFERROR(INDEX((Tbl_Task_List[[#Data],[Predecessor 1]]), SMALL(IF(A22=(Tbl_Task_List[[#Data],[Project Name]]),ROW(Tbl_Task_List[[#Data],[Project Name]]),""),COUNTIF($A$9:$A22,A22))-ROW(Tbl_Task_List[[#Headers],[Predecessor 1]]),1),"")</f>
        <v>0</v>
      </c>
      <c r="F22" s="70">
        <f t="array" ref="F22">IFERROR(INDEX((Tbl_Task_List[[#Data],[Predecessor 2]]), SMALL(IF(A22=(Tbl_Task_List[[#Data],[Project Name]]),ROW(Tbl_Task_List[[#Data],[Project Name]]),""),COUNTIF($A$9:$A22,A22))-ROW(Tbl_Task_List[[#Headers],[Predecessor 2]]),1),"")</f>
        <v>0</v>
      </c>
      <c r="G22" s="70" t="str">
        <f t="shared" si="3"/>
        <v>Tekun Template design</v>
      </c>
      <c r="H22" s="75">
        <f>IFERROR(MAX(INDEX(Tbl_Project_List[Start Date],MATCH($A22,Tbl_Project_List[Project Name],0),1), StartDate, IFERROR(WORKDAY(INDEX($K$9:$K$158,MATCH($E22,$G$9:$G$158,0),1),1,Holidays),0),IFERROR(WORKDAY( INDEX($K$9:$K$158,MATCH($F22,$G$9:$G$158,0),1),1,Holidays),0)),"")</f>
        <v>42331</v>
      </c>
      <c r="I22" s="92">
        <f t="shared" si="4"/>
        <v>1</v>
      </c>
      <c r="J22" s="75">
        <f t="array" ref="J22">IF(ISNUMBER(D22),IFERROR(INDEX($A$7:$BW$7,1,SMALL(IF(P22:BW22&gt;0,COLUMN(P22:BW22),""),1)),WORKDAY($BW$7,2,Holidays)),"")</f>
        <v>42332</v>
      </c>
      <c r="K22" s="75">
        <f t="array" ref="K22">IF(ISNUMBER(D22),IF(SUM(P22:BW22)=D22,IFERROR(INDEX($A$7:$BW$7,1,LARGE(IF(P22:BW22&gt;0,COLUMN(P22:BW22),""),1)),""),WORKDAY($BW$7,1,Holidays)),"")</f>
        <v>42332</v>
      </c>
      <c r="L22" s="92">
        <f ca="1">IFERROR(COUNTIF(INDIRECT(ADDRESS(ROW($L22),MATCH($J22,$A$7:$BW$7,0),1,1,)):INDIRECT(ADDRESS(ROW($L22),MATCH(MIN($K22,$BW$7),$A$7:$BW$7,0),1,1,)),0),"")</f>
        <v>0</v>
      </c>
      <c r="M22" s="92">
        <f t="shared" si="5"/>
        <v>3</v>
      </c>
      <c r="N22" s="93">
        <f t="shared" si="6"/>
        <v>1</v>
      </c>
      <c r="O22" s="86"/>
      <c r="P22" s="93">
        <f>IF((P$7&gt;IFERROR(MAX(IFERROR(INDEX(Tbl_Project_List[Start Date],MATCH($A22,Tbl_Project_List[Project Name],0),1)-1,0),IFERROR(INDEX($K$9:$K$158,MATCH($E22,$G$9:$G$158,0),1),0),IFERROR(INDEX($K$9:$K$158,MATCH($F22,$G$9:$G$158,0),1),0)),0)), IFERROR(MIN($D22-SUM($O22:O22), INDEX(Tbl_Resource_List[Hours Available per Day], MATCH($C22,Tbl_Resource_List[Resource Name],0),1)-SUMIF($C$8:$C21,$C22,P$8:P21)),0),0)</f>
        <v>0</v>
      </c>
      <c r="Q22" s="93">
        <f>IF((Q$7&gt;IFERROR(MAX(IFERROR(INDEX(Tbl_Project_List[Start Date],MATCH($A22,Tbl_Project_List[Project Name],0),1)-1,0),IFERROR(INDEX($K$9:$K$158,MATCH($E22,$G$9:$G$158,0),1),0),IFERROR(INDEX($K$9:$K$158,MATCH($F22,$G$9:$G$158,0),1),0)),0)), IFERROR(MIN($D22-SUM($O22:P22), INDEX(Tbl_Resource_List[Hours Available per Day], MATCH($C22,Tbl_Resource_List[Resource Name],0),1)-SUMIF($C$8:$C21,$C22,Q$8:Q21)),0),0)</f>
        <v>3</v>
      </c>
      <c r="R22" s="93">
        <f>IF((R$7&gt;IFERROR(MAX(IFERROR(INDEX(Tbl_Project_List[Start Date],MATCH($A22,Tbl_Project_List[Project Name],0),1)-1,0),IFERROR(INDEX($K$9:$K$158,MATCH($E22,$G$9:$G$158,0),1),0),IFERROR(INDEX($K$9:$K$158,MATCH($F22,$G$9:$G$158,0),1),0)),0)), IFERROR(MIN($D22-SUM($O22:Q22), INDEX(Tbl_Resource_List[Hours Available per Day], MATCH($C22,Tbl_Resource_List[Resource Name],0),1)-SUMIF($C$8:$C21,$C22,R$8:R21)),0),0)</f>
        <v>0</v>
      </c>
      <c r="S22" s="93">
        <f>IF((S$7&gt;IFERROR(MAX(IFERROR(INDEX(Tbl_Project_List[Start Date],MATCH($A22,Tbl_Project_List[Project Name],0),1)-1,0),IFERROR(INDEX($K$9:$K$158,MATCH($E22,$G$9:$G$158,0),1),0),IFERROR(INDEX($K$9:$K$158,MATCH($F22,$G$9:$G$158,0),1),0)),0)), IFERROR(MIN($D22-SUM($O22:R22), INDEX(Tbl_Resource_List[Hours Available per Day], MATCH($C22,Tbl_Resource_List[Resource Name],0),1)-SUMIF($C$8:$C21,$C22,S$8:S21)),0),0)</f>
        <v>0</v>
      </c>
      <c r="T22" s="93">
        <f>IF((T$7&gt;IFERROR(MAX(IFERROR(INDEX(Tbl_Project_List[Start Date],MATCH($A22,Tbl_Project_List[Project Name],0),1)-1,0),IFERROR(INDEX($K$9:$K$158,MATCH($E22,$G$9:$G$158,0),1),0),IFERROR(INDEX($K$9:$K$158,MATCH($F22,$G$9:$G$158,0),1),0)),0)), IFERROR(MIN($D22-SUM($O22:S22), INDEX(Tbl_Resource_List[Hours Available per Day], MATCH($C22,Tbl_Resource_List[Resource Name],0),1)-SUMIF($C$8:$C21,$C22,T$8:T21)),0),0)</f>
        <v>0</v>
      </c>
      <c r="U22" s="93">
        <f>IF((U$7&gt;IFERROR(MAX(IFERROR(INDEX(Tbl_Project_List[Start Date],MATCH($A22,Tbl_Project_List[Project Name],0),1)-1,0),IFERROR(INDEX($K$9:$K$158,MATCH($E22,$G$9:$G$158,0),1),0),IFERROR(INDEX($K$9:$K$158,MATCH($F22,$G$9:$G$158,0),1),0)),0)), IFERROR(MIN($D22-SUM($O22:T22), INDEX(Tbl_Resource_List[Hours Available per Day], MATCH($C22,Tbl_Resource_List[Resource Name],0),1)-SUMIF($C$8:$C21,$C22,U$8:U21)),0),0)</f>
        <v>0</v>
      </c>
      <c r="V22" s="93">
        <f>IF((V$7&gt;IFERROR(MAX(IFERROR(INDEX(Tbl_Project_List[Start Date],MATCH($A22,Tbl_Project_List[Project Name],0),1)-1,0),IFERROR(INDEX($K$9:$K$158,MATCH($E22,$G$9:$G$158,0),1),0),IFERROR(INDEX($K$9:$K$158,MATCH($F22,$G$9:$G$158,0),1),0)),0)), IFERROR(MIN($D22-SUM($O22:U22), INDEX(Tbl_Resource_List[Hours Available per Day], MATCH($C22,Tbl_Resource_List[Resource Name],0),1)-SUMIF($C$8:$C21,$C22,V$8:V21)),0),0)</f>
        <v>0</v>
      </c>
      <c r="W22" s="93">
        <f>IF((W$7&gt;IFERROR(MAX(IFERROR(INDEX(Tbl_Project_List[Start Date],MATCH($A22,Tbl_Project_List[Project Name],0),1)-1,0),IFERROR(INDEX($K$9:$K$158,MATCH($E22,$G$9:$G$158,0),1),0),IFERROR(INDEX($K$9:$K$158,MATCH($F22,$G$9:$G$158,0),1),0)),0)), IFERROR(MIN($D22-SUM($O22:V22), INDEX(Tbl_Resource_List[Hours Available per Day], MATCH($C22,Tbl_Resource_List[Resource Name],0),1)-SUMIF($C$8:$C21,$C22,W$8:W21)),0),0)</f>
        <v>0</v>
      </c>
      <c r="X22" s="93">
        <f>IF((X$7&gt;IFERROR(MAX(IFERROR(INDEX(Tbl_Project_List[Start Date],MATCH($A22,Tbl_Project_List[Project Name],0),1)-1,0),IFERROR(INDEX($K$9:$K$158,MATCH($E22,$G$9:$G$158,0),1),0),IFERROR(INDEX($K$9:$K$158,MATCH($F22,$G$9:$G$158,0),1),0)),0)), IFERROR(MIN($D22-SUM($O22:W22), INDEX(Tbl_Resource_List[Hours Available per Day], MATCH($C22,Tbl_Resource_List[Resource Name],0),1)-SUMIF($C$8:$C21,$C22,X$8:X21)),0),0)</f>
        <v>0</v>
      </c>
      <c r="Y22" s="93">
        <f>IF((Y$7&gt;IFERROR(MAX(IFERROR(INDEX(Tbl_Project_List[Start Date],MATCH($A22,Tbl_Project_List[Project Name],0),1)-1,0),IFERROR(INDEX($K$9:$K$158,MATCH($E22,$G$9:$G$158,0),1),0),IFERROR(INDEX($K$9:$K$158,MATCH($F22,$G$9:$G$158,0),1),0)),0)), IFERROR(MIN($D22-SUM($O22:X22), INDEX(Tbl_Resource_List[Hours Available per Day], MATCH($C22,Tbl_Resource_List[Resource Name],0),1)-SUMIF($C$8:$C21,$C22,Y$8:Y21)),0),0)</f>
        <v>0</v>
      </c>
      <c r="Z22" s="93">
        <f>IF((Z$7&gt;IFERROR(MAX(IFERROR(INDEX(Tbl_Project_List[Start Date],MATCH($A22,Tbl_Project_List[Project Name],0),1)-1,0),IFERROR(INDEX($K$9:$K$158,MATCH($E22,$G$9:$G$158,0),1),0),IFERROR(INDEX($K$9:$K$158,MATCH($F22,$G$9:$G$158,0),1),0)),0)), IFERROR(MIN($D22-SUM($O22:Y22), INDEX(Tbl_Resource_List[Hours Available per Day], MATCH($C22,Tbl_Resource_List[Resource Name],0),1)-SUMIF($C$8:$C21,$C22,Z$8:Z21)),0),0)</f>
        <v>0</v>
      </c>
      <c r="AA22" s="93">
        <f>IF((AA$7&gt;IFERROR(MAX(IFERROR(INDEX(Tbl_Project_List[Start Date],MATCH($A22,Tbl_Project_List[Project Name],0),1)-1,0),IFERROR(INDEX($K$9:$K$158,MATCH($E22,$G$9:$G$158,0),1),0),IFERROR(INDEX($K$9:$K$158,MATCH($F22,$G$9:$G$158,0),1),0)),0)), IFERROR(MIN($D22-SUM($O22:Z22), INDEX(Tbl_Resource_List[Hours Available per Day], MATCH($C22,Tbl_Resource_List[Resource Name],0),1)-SUMIF($C$8:$C21,$C22,AA$8:AA21)),0),0)</f>
        <v>0</v>
      </c>
      <c r="AB22" s="93">
        <f>IF((AB$7&gt;IFERROR(MAX(IFERROR(INDEX(Tbl_Project_List[Start Date],MATCH($A22,Tbl_Project_List[Project Name],0),1)-1,0),IFERROR(INDEX($K$9:$K$158,MATCH($E22,$G$9:$G$158,0),1),0),IFERROR(INDEX($K$9:$K$158,MATCH($F22,$G$9:$G$158,0),1),0)),0)), IFERROR(MIN($D22-SUM($O22:AA22), INDEX(Tbl_Resource_List[Hours Available per Day], MATCH($C22,Tbl_Resource_List[Resource Name],0),1)-SUMIF($C$8:$C21,$C22,AB$8:AB21)),0),0)</f>
        <v>0</v>
      </c>
      <c r="AC22" s="93">
        <f>IF((AC$7&gt;IFERROR(MAX(IFERROR(INDEX(Tbl_Project_List[Start Date],MATCH($A22,Tbl_Project_List[Project Name],0),1)-1,0),IFERROR(INDEX($K$9:$K$158,MATCH($E22,$G$9:$G$158,0),1),0),IFERROR(INDEX($K$9:$K$158,MATCH($F22,$G$9:$G$158,0),1),0)),0)), IFERROR(MIN($D22-SUM($O22:AB22), INDEX(Tbl_Resource_List[Hours Available per Day], MATCH($C22,Tbl_Resource_List[Resource Name],0),1)-SUMIF($C$8:$C21,$C22,AC$8:AC21)),0),0)</f>
        <v>0</v>
      </c>
      <c r="AD22" s="93">
        <f>IF((AD$7&gt;IFERROR(MAX(IFERROR(INDEX(Tbl_Project_List[Start Date],MATCH($A22,Tbl_Project_List[Project Name],0),1)-1,0),IFERROR(INDEX($K$9:$K$158,MATCH($E22,$G$9:$G$158,0),1),0),IFERROR(INDEX($K$9:$K$158,MATCH($F22,$G$9:$G$158,0),1),0)),0)), IFERROR(MIN($D22-SUM($O22:AC22), INDEX(Tbl_Resource_List[Hours Available per Day], MATCH($C22,Tbl_Resource_List[Resource Name],0),1)-SUMIF($C$8:$C21,$C22,AD$8:AD21)),0),0)</f>
        <v>0</v>
      </c>
      <c r="AE22" s="93">
        <f>IF((AE$7&gt;IFERROR(MAX(IFERROR(INDEX(Tbl_Project_List[Start Date],MATCH($A22,Tbl_Project_List[Project Name],0),1)-1,0),IFERROR(INDEX($K$9:$K$158,MATCH($E22,$G$9:$G$158,0),1),0),IFERROR(INDEX($K$9:$K$158,MATCH($F22,$G$9:$G$158,0),1),0)),0)), IFERROR(MIN($D22-SUM($O22:AD22), INDEX(Tbl_Resource_List[Hours Available per Day], MATCH($C22,Tbl_Resource_List[Resource Name],0),1)-SUMIF($C$8:$C21,$C22,AE$8:AE21)),0),0)</f>
        <v>0</v>
      </c>
      <c r="AF22" s="93">
        <f>IF((AF$7&gt;IFERROR(MAX(IFERROR(INDEX(Tbl_Project_List[Start Date],MATCH($A22,Tbl_Project_List[Project Name],0),1)-1,0),IFERROR(INDEX($K$9:$K$158,MATCH($E22,$G$9:$G$158,0),1),0),IFERROR(INDEX($K$9:$K$158,MATCH($F22,$G$9:$G$158,0),1),0)),0)), IFERROR(MIN($D22-SUM($O22:AE22), INDEX(Tbl_Resource_List[Hours Available per Day], MATCH($C22,Tbl_Resource_List[Resource Name],0),1)-SUMIF($C$8:$C21,$C22,AF$8:AF21)),0),0)</f>
        <v>0</v>
      </c>
      <c r="AG22" s="93">
        <f>IF((AG$7&gt;IFERROR(MAX(IFERROR(INDEX(Tbl_Project_List[Start Date],MATCH($A22,Tbl_Project_List[Project Name],0),1)-1,0),IFERROR(INDEX($K$9:$K$158,MATCH($E22,$G$9:$G$158,0),1),0),IFERROR(INDEX($K$9:$K$158,MATCH($F22,$G$9:$G$158,0),1),0)),0)), IFERROR(MIN($D22-SUM($O22:AF22), INDEX(Tbl_Resource_List[Hours Available per Day], MATCH($C22,Tbl_Resource_List[Resource Name],0),1)-SUMIF($C$8:$C21,$C22,AG$8:AG21)),0),0)</f>
        <v>0</v>
      </c>
      <c r="AH22" s="93">
        <f>IF((AH$7&gt;IFERROR(MAX(IFERROR(INDEX(Tbl_Project_List[Start Date],MATCH($A22,Tbl_Project_List[Project Name],0),1)-1,0),IFERROR(INDEX($K$9:$K$158,MATCH($E22,$G$9:$G$158,0),1),0),IFERROR(INDEX($K$9:$K$158,MATCH($F22,$G$9:$G$158,0),1),0)),0)), IFERROR(MIN($D22-SUM($O22:AG22), INDEX(Tbl_Resource_List[Hours Available per Day], MATCH($C22,Tbl_Resource_List[Resource Name],0),1)-SUMIF($C$8:$C21,$C22,AH$8:AH21)),0),0)</f>
        <v>0</v>
      </c>
      <c r="AI22" s="93">
        <f>IF((AI$7&gt;IFERROR(MAX(IFERROR(INDEX(Tbl_Project_List[Start Date],MATCH($A22,Tbl_Project_List[Project Name],0),1)-1,0),IFERROR(INDEX($K$9:$K$158,MATCH($E22,$G$9:$G$158,0),1),0),IFERROR(INDEX($K$9:$K$158,MATCH($F22,$G$9:$G$158,0),1),0)),0)), IFERROR(MIN($D22-SUM($O22:AH22), INDEX(Tbl_Resource_List[Hours Available per Day], MATCH($C22,Tbl_Resource_List[Resource Name],0),1)-SUMIF($C$8:$C21,$C22,AI$8:AI21)),0),0)</f>
        <v>0</v>
      </c>
      <c r="AJ22" s="93">
        <f>IF((AJ$7&gt;IFERROR(MAX(IFERROR(INDEX(Tbl_Project_List[Start Date],MATCH($A22,Tbl_Project_List[Project Name],0),1)-1,0),IFERROR(INDEX($K$9:$K$158,MATCH($E22,$G$9:$G$158,0),1),0),IFERROR(INDEX($K$9:$K$158,MATCH($F22,$G$9:$G$158,0),1),0)),0)), IFERROR(MIN($D22-SUM($O22:AI22), INDEX(Tbl_Resource_List[Hours Available per Day], MATCH($C22,Tbl_Resource_List[Resource Name],0),1)-SUMIF($C$8:$C21,$C22,AJ$8:AJ21)),0),0)</f>
        <v>0</v>
      </c>
      <c r="AK22" s="93">
        <f>IF((AK$7&gt;IFERROR(MAX(IFERROR(INDEX(Tbl_Project_List[Start Date],MATCH($A22,Tbl_Project_List[Project Name],0),1)-1,0),IFERROR(INDEX($K$9:$K$158,MATCH($E22,$G$9:$G$158,0),1),0),IFERROR(INDEX($K$9:$K$158,MATCH($F22,$G$9:$G$158,0),1),0)),0)), IFERROR(MIN($D22-SUM($O22:AJ22), INDEX(Tbl_Resource_List[Hours Available per Day], MATCH($C22,Tbl_Resource_List[Resource Name],0),1)-SUMIF($C$8:$C21,$C22,AK$8:AK21)),0),0)</f>
        <v>0</v>
      </c>
      <c r="AL22" s="93">
        <f>IF((AL$7&gt;IFERROR(MAX(IFERROR(INDEX(Tbl_Project_List[Start Date],MATCH($A22,Tbl_Project_List[Project Name],0),1)-1,0),IFERROR(INDEX($K$9:$K$158,MATCH($E22,$G$9:$G$158,0),1),0),IFERROR(INDEX($K$9:$K$158,MATCH($F22,$G$9:$G$158,0),1),0)),0)), IFERROR(MIN($D22-SUM($O22:AK22), INDEX(Tbl_Resource_List[Hours Available per Day], MATCH($C22,Tbl_Resource_List[Resource Name],0),1)-SUMIF($C$8:$C21,$C22,AL$8:AL21)),0),0)</f>
        <v>0</v>
      </c>
      <c r="AM22" s="93">
        <f>IF((AM$7&gt;IFERROR(MAX(IFERROR(INDEX(Tbl_Project_List[Start Date],MATCH($A22,Tbl_Project_List[Project Name],0),1)-1,0),IFERROR(INDEX($K$9:$K$158,MATCH($E22,$G$9:$G$158,0),1),0),IFERROR(INDEX($K$9:$K$158,MATCH($F22,$G$9:$G$158,0),1),0)),0)), IFERROR(MIN($D22-SUM($O22:AL22), INDEX(Tbl_Resource_List[Hours Available per Day], MATCH($C22,Tbl_Resource_List[Resource Name],0),1)-SUMIF($C$8:$C21,$C22,AM$8:AM21)),0),0)</f>
        <v>0</v>
      </c>
      <c r="AN22" s="93">
        <f>IF((AN$7&gt;IFERROR(MAX(IFERROR(INDEX(Tbl_Project_List[Start Date],MATCH($A22,Tbl_Project_List[Project Name],0),1)-1,0),IFERROR(INDEX($K$9:$K$158,MATCH($E22,$G$9:$G$158,0),1),0),IFERROR(INDEX($K$9:$K$158,MATCH($F22,$G$9:$G$158,0),1),0)),0)), IFERROR(MIN($D22-SUM($O22:AM22), INDEX(Tbl_Resource_List[Hours Available per Day], MATCH($C22,Tbl_Resource_List[Resource Name],0),1)-SUMIF($C$8:$C21,$C22,AN$8:AN21)),0),0)</f>
        <v>0</v>
      </c>
      <c r="AO22" s="93">
        <f>IF((AO$7&gt;IFERROR(MAX(IFERROR(INDEX(Tbl_Project_List[Start Date],MATCH($A22,Tbl_Project_List[Project Name],0),1)-1,0),IFERROR(INDEX($K$9:$K$158,MATCH($E22,$G$9:$G$158,0),1),0),IFERROR(INDEX($K$9:$K$158,MATCH($F22,$G$9:$G$158,0),1),0)),0)), IFERROR(MIN($D22-SUM($O22:AN22), INDEX(Tbl_Resource_List[Hours Available per Day], MATCH($C22,Tbl_Resource_List[Resource Name],0),1)-SUMIF($C$8:$C21,$C22,AO$8:AO21)),0),0)</f>
        <v>0</v>
      </c>
      <c r="AP22" s="93">
        <f>IF((AP$7&gt;IFERROR(MAX(IFERROR(INDEX(Tbl_Project_List[Start Date],MATCH($A22,Tbl_Project_List[Project Name],0),1)-1,0),IFERROR(INDEX($K$9:$K$158,MATCH($E22,$G$9:$G$158,0),1),0),IFERROR(INDEX($K$9:$K$158,MATCH($F22,$G$9:$G$158,0),1),0)),0)), IFERROR(MIN($D22-SUM($O22:AO22), INDEX(Tbl_Resource_List[Hours Available per Day], MATCH($C22,Tbl_Resource_List[Resource Name],0),1)-SUMIF($C$8:$C21,$C22,AP$8:AP21)),0),0)</f>
        <v>0</v>
      </c>
      <c r="AQ22" s="93">
        <f>IF((AQ$7&gt;IFERROR(MAX(IFERROR(INDEX(Tbl_Project_List[Start Date],MATCH($A22,Tbl_Project_List[Project Name],0),1)-1,0),IFERROR(INDEX($K$9:$K$158,MATCH($E22,$G$9:$G$158,0),1),0),IFERROR(INDEX($K$9:$K$158,MATCH($F22,$G$9:$G$158,0),1),0)),0)), IFERROR(MIN($D22-SUM($O22:AP22), INDEX(Tbl_Resource_List[Hours Available per Day], MATCH($C22,Tbl_Resource_List[Resource Name],0),1)-SUMIF($C$8:$C21,$C22,AQ$8:AQ21)),0),0)</f>
        <v>0</v>
      </c>
      <c r="AR22" s="93">
        <f>IF((AR$7&gt;IFERROR(MAX(IFERROR(INDEX(Tbl_Project_List[Start Date],MATCH($A22,Tbl_Project_List[Project Name],0),1)-1,0),IFERROR(INDEX($K$9:$K$158,MATCH($E22,$G$9:$G$158,0),1),0),IFERROR(INDEX($K$9:$K$158,MATCH($F22,$G$9:$G$158,0),1),0)),0)), IFERROR(MIN($D22-SUM($O22:AQ22), INDEX(Tbl_Resource_List[Hours Available per Day], MATCH($C22,Tbl_Resource_List[Resource Name],0),1)-SUMIF($C$8:$C21,$C22,AR$8:AR21)),0),0)</f>
        <v>0</v>
      </c>
      <c r="AS22" s="93">
        <f>IF((AS$7&gt;IFERROR(MAX(IFERROR(INDEX(Tbl_Project_List[Start Date],MATCH($A22,Tbl_Project_List[Project Name],0),1)-1,0),IFERROR(INDEX($K$9:$K$158,MATCH($E22,$G$9:$G$158,0),1),0),IFERROR(INDEX($K$9:$K$158,MATCH($F22,$G$9:$G$158,0),1),0)),0)), IFERROR(MIN($D22-SUM($O22:AR22), INDEX(Tbl_Resource_List[Hours Available per Day], MATCH($C22,Tbl_Resource_List[Resource Name],0),1)-SUMIF($C$8:$C21,$C22,AS$8:AS21)),0),0)</f>
        <v>0</v>
      </c>
      <c r="AT22" s="93">
        <f>IF((AT$7&gt;IFERROR(MAX(IFERROR(INDEX(Tbl_Project_List[Start Date],MATCH($A22,Tbl_Project_List[Project Name],0),1)-1,0),IFERROR(INDEX($K$9:$K$158,MATCH($E22,$G$9:$G$158,0),1),0),IFERROR(INDEX($K$9:$K$158,MATCH($F22,$G$9:$G$158,0),1),0)),0)), IFERROR(MIN($D22-SUM($O22:AS22), INDEX(Tbl_Resource_List[Hours Available per Day], MATCH($C22,Tbl_Resource_List[Resource Name],0),1)-SUMIF($C$8:$C21,$C22,AT$8:AT21)),0),0)</f>
        <v>0</v>
      </c>
      <c r="AU22" s="93">
        <f>IF((AU$7&gt;IFERROR(MAX(IFERROR(INDEX(Tbl_Project_List[Start Date],MATCH($A22,Tbl_Project_List[Project Name],0),1)-1,0),IFERROR(INDEX($K$9:$K$158,MATCH($E22,$G$9:$G$158,0),1),0),IFERROR(INDEX($K$9:$K$158,MATCH($F22,$G$9:$G$158,0),1),0)),0)), IFERROR(MIN($D22-SUM($O22:AT22), INDEX(Tbl_Resource_List[Hours Available per Day], MATCH($C22,Tbl_Resource_List[Resource Name],0),1)-SUMIF($C$8:$C21,$C22,AU$8:AU21)),0),0)</f>
        <v>0</v>
      </c>
      <c r="AV22" s="93">
        <f>IF((AV$7&gt;IFERROR(MAX(IFERROR(INDEX(Tbl_Project_List[Start Date],MATCH($A22,Tbl_Project_List[Project Name],0),1)-1,0),IFERROR(INDEX($K$9:$K$158,MATCH($E22,$G$9:$G$158,0),1),0),IFERROR(INDEX($K$9:$K$158,MATCH($F22,$G$9:$G$158,0),1),0)),0)), IFERROR(MIN($D22-SUM($O22:AU22), INDEX(Tbl_Resource_List[Hours Available per Day], MATCH($C22,Tbl_Resource_List[Resource Name],0),1)-SUMIF($C$8:$C21,$C22,AV$8:AV21)),0),0)</f>
        <v>0</v>
      </c>
      <c r="AW22" s="93">
        <f>IF((AW$7&gt;IFERROR(MAX(IFERROR(INDEX(Tbl_Project_List[Start Date],MATCH($A22,Tbl_Project_List[Project Name],0),1)-1,0),IFERROR(INDEX($K$9:$K$158,MATCH($E22,$G$9:$G$158,0),1),0),IFERROR(INDEX($K$9:$K$158,MATCH($F22,$G$9:$G$158,0),1),0)),0)), IFERROR(MIN($D22-SUM($O22:AV22), INDEX(Tbl_Resource_List[Hours Available per Day], MATCH($C22,Tbl_Resource_List[Resource Name],0),1)-SUMIF($C$8:$C21,$C22,AW$8:AW21)),0),0)</f>
        <v>0</v>
      </c>
      <c r="AX22" s="93">
        <f>IF((AX$7&gt;IFERROR(MAX(IFERROR(INDEX(Tbl_Project_List[Start Date],MATCH($A22,Tbl_Project_List[Project Name],0),1)-1,0),IFERROR(INDEX($K$9:$K$158,MATCH($E22,$G$9:$G$158,0),1),0),IFERROR(INDEX($K$9:$K$158,MATCH($F22,$G$9:$G$158,0),1),0)),0)), IFERROR(MIN($D22-SUM($O22:AW22), INDEX(Tbl_Resource_List[Hours Available per Day], MATCH($C22,Tbl_Resource_List[Resource Name],0),1)-SUMIF($C$8:$C21,$C22,AX$8:AX21)),0),0)</f>
        <v>0</v>
      </c>
      <c r="AY22" s="93">
        <f>IF((AY$7&gt;IFERROR(MAX(IFERROR(INDEX(Tbl_Project_List[Start Date],MATCH($A22,Tbl_Project_List[Project Name],0),1)-1,0),IFERROR(INDEX($K$9:$K$158,MATCH($E22,$G$9:$G$158,0),1),0),IFERROR(INDEX($K$9:$K$158,MATCH($F22,$G$9:$G$158,0),1),0)),0)), IFERROR(MIN($D22-SUM($O22:AX22), INDEX(Tbl_Resource_List[Hours Available per Day], MATCH($C22,Tbl_Resource_List[Resource Name],0),1)-SUMIF($C$8:$C21,$C22,AY$8:AY21)),0),0)</f>
        <v>0</v>
      </c>
      <c r="AZ22" s="93">
        <f>IF((AZ$7&gt;IFERROR(MAX(IFERROR(INDEX(Tbl_Project_List[Start Date],MATCH($A22,Tbl_Project_List[Project Name],0),1)-1,0),IFERROR(INDEX($K$9:$K$158,MATCH($E22,$G$9:$G$158,0),1),0),IFERROR(INDEX($K$9:$K$158,MATCH($F22,$G$9:$G$158,0),1),0)),0)), IFERROR(MIN($D22-SUM($O22:AY22), INDEX(Tbl_Resource_List[Hours Available per Day], MATCH($C22,Tbl_Resource_List[Resource Name],0),1)-SUMIF($C$8:$C21,$C22,AZ$8:AZ21)),0),0)</f>
        <v>0</v>
      </c>
      <c r="BA22" s="93">
        <f>IF((BA$7&gt;IFERROR(MAX(IFERROR(INDEX(Tbl_Project_List[Start Date],MATCH($A22,Tbl_Project_List[Project Name],0),1)-1,0),IFERROR(INDEX($K$9:$K$158,MATCH($E22,$G$9:$G$158,0),1),0),IFERROR(INDEX($K$9:$K$158,MATCH($F22,$G$9:$G$158,0),1),0)),0)), IFERROR(MIN($D22-SUM($O22:AZ22), INDEX(Tbl_Resource_List[Hours Available per Day], MATCH($C22,Tbl_Resource_List[Resource Name],0),1)-SUMIF($C$8:$C21,$C22,BA$8:BA21)),0),0)</f>
        <v>0</v>
      </c>
      <c r="BB22" s="93">
        <f>IF((BB$7&gt;IFERROR(MAX(IFERROR(INDEX(Tbl_Project_List[Start Date],MATCH($A22,Tbl_Project_List[Project Name],0),1)-1,0),IFERROR(INDEX($K$9:$K$158,MATCH($E22,$G$9:$G$158,0),1),0),IFERROR(INDEX($K$9:$K$158,MATCH($F22,$G$9:$G$158,0),1),0)),0)), IFERROR(MIN($D22-SUM($O22:BA22), INDEX(Tbl_Resource_List[Hours Available per Day], MATCH($C22,Tbl_Resource_List[Resource Name],0),1)-SUMIF($C$8:$C21,$C22,BB$8:BB21)),0),0)</f>
        <v>0</v>
      </c>
      <c r="BC22" s="93">
        <f>IF((BC$7&gt;IFERROR(MAX(IFERROR(INDEX(Tbl_Project_List[Start Date],MATCH($A22,Tbl_Project_List[Project Name],0),1)-1,0),IFERROR(INDEX($K$9:$K$158,MATCH($E22,$G$9:$G$158,0),1),0),IFERROR(INDEX($K$9:$K$158,MATCH($F22,$G$9:$G$158,0),1),0)),0)), IFERROR(MIN($D22-SUM($O22:BB22), INDEX(Tbl_Resource_List[Hours Available per Day], MATCH($C22,Tbl_Resource_List[Resource Name],0),1)-SUMIF($C$8:$C21,$C22,BC$8:BC21)),0),0)</f>
        <v>0</v>
      </c>
      <c r="BD22" s="93">
        <f>IF((BD$7&gt;IFERROR(MAX(IFERROR(INDEX(Tbl_Project_List[Start Date],MATCH($A22,Tbl_Project_List[Project Name],0),1)-1,0),IFERROR(INDEX($K$9:$K$158,MATCH($E22,$G$9:$G$158,0),1),0),IFERROR(INDEX($K$9:$K$158,MATCH($F22,$G$9:$G$158,0),1),0)),0)), IFERROR(MIN($D22-SUM($O22:BC22), INDEX(Tbl_Resource_List[Hours Available per Day], MATCH($C22,Tbl_Resource_List[Resource Name],0),1)-SUMIF($C$8:$C21,$C22,BD$8:BD21)),0),0)</f>
        <v>0</v>
      </c>
      <c r="BE22" s="93">
        <f>IF((BE$7&gt;IFERROR(MAX(IFERROR(INDEX(Tbl_Project_List[Start Date],MATCH($A22,Tbl_Project_List[Project Name],0),1)-1,0),IFERROR(INDEX($K$9:$K$158,MATCH($E22,$G$9:$G$158,0),1),0),IFERROR(INDEX($K$9:$K$158,MATCH($F22,$G$9:$G$158,0),1),0)),0)), IFERROR(MIN($D22-SUM($O22:BD22), INDEX(Tbl_Resource_List[Hours Available per Day], MATCH($C22,Tbl_Resource_List[Resource Name],0),1)-SUMIF($C$8:$C21,$C22,BE$8:BE21)),0),0)</f>
        <v>0</v>
      </c>
      <c r="BF22" s="93">
        <f>IF((BF$7&gt;IFERROR(MAX(IFERROR(INDEX(Tbl_Project_List[Start Date],MATCH($A22,Tbl_Project_List[Project Name],0),1)-1,0),IFERROR(INDEX($K$9:$K$158,MATCH($E22,$G$9:$G$158,0),1),0),IFERROR(INDEX($K$9:$K$158,MATCH($F22,$G$9:$G$158,0),1),0)),0)), IFERROR(MIN($D22-SUM($O22:BE22), INDEX(Tbl_Resource_List[Hours Available per Day], MATCH($C22,Tbl_Resource_List[Resource Name],0),1)-SUMIF($C$8:$C21,$C22,BF$8:BF21)),0),0)</f>
        <v>0</v>
      </c>
      <c r="BG22" s="93">
        <f>IF((BG$7&gt;IFERROR(MAX(IFERROR(INDEX(Tbl_Project_List[Start Date],MATCH($A22,Tbl_Project_List[Project Name],0),1)-1,0),IFERROR(INDEX($K$9:$K$158,MATCH($E22,$G$9:$G$158,0),1),0),IFERROR(INDEX($K$9:$K$158,MATCH($F22,$G$9:$G$158,0),1),0)),0)), IFERROR(MIN($D22-SUM($O22:BF22), INDEX(Tbl_Resource_List[Hours Available per Day], MATCH($C22,Tbl_Resource_List[Resource Name],0),1)-SUMIF($C$8:$C21,$C22,BG$8:BG21)),0),0)</f>
        <v>0</v>
      </c>
      <c r="BH22" s="93">
        <f>IF((BH$7&gt;IFERROR(MAX(IFERROR(INDEX(Tbl_Project_List[Start Date],MATCH($A22,Tbl_Project_List[Project Name],0),1)-1,0),IFERROR(INDEX($K$9:$K$158,MATCH($E22,$G$9:$G$158,0),1),0),IFERROR(INDEX($K$9:$K$158,MATCH($F22,$G$9:$G$158,0),1),0)),0)), IFERROR(MIN($D22-SUM($O22:BG22), INDEX(Tbl_Resource_List[Hours Available per Day], MATCH($C22,Tbl_Resource_List[Resource Name],0),1)-SUMIF($C$8:$C21,$C22,BH$8:BH21)),0),0)</f>
        <v>0</v>
      </c>
      <c r="BI22" s="93">
        <f>IF((BI$7&gt;IFERROR(MAX(IFERROR(INDEX(Tbl_Project_List[Start Date],MATCH($A22,Tbl_Project_List[Project Name],0),1)-1,0),IFERROR(INDEX($K$9:$K$158,MATCH($E22,$G$9:$G$158,0),1),0),IFERROR(INDEX($K$9:$K$158,MATCH($F22,$G$9:$G$158,0),1),0)),0)), IFERROR(MIN($D22-SUM($O22:BH22), INDEX(Tbl_Resource_List[Hours Available per Day], MATCH($C22,Tbl_Resource_List[Resource Name],0),1)-SUMIF($C$8:$C21,$C22,BI$8:BI21)),0),0)</f>
        <v>0</v>
      </c>
      <c r="BJ22" s="93">
        <f>IF((BJ$7&gt;IFERROR(MAX(IFERROR(INDEX(Tbl_Project_List[Start Date],MATCH($A22,Tbl_Project_List[Project Name],0),1)-1,0),IFERROR(INDEX($K$9:$K$158,MATCH($E22,$G$9:$G$158,0),1),0),IFERROR(INDEX($K$9:$K$158,MATCH($F22,$G$9:$G$158,0),1),0)),0)), IFERROR(MIN($D22-SUM($O22:BI22), INDEX(Tbl_Resource_List[Hours Available per Day], MATCH($C22,Tbl_Resource_List[Resource Name],0),1)-SUMIF($C$8:$C21,$C22,BJ$8:BJ21)),0),0)</f>
        <v>0</v>
      </c>
      <c r="BK22" s="93">
        <f>IF((BK$7&gt;IFERROR(MAX(IFERROR(INDEX(Tbl_Project_List[Start Date],MATCH($A22,Tbl_Project_List[Project Name],0),1)-1,0),IFERROR(INDEX($K$9:$K$158,MATCH($E22,$G$9:$G$158,0),1),0),IFERROR(INDEX($K$9:$K$158,MATCH($F22,$G$9:$G$158,0),1),0)),0)), IFERROR(MIN($D22-SUM($O22:BJ22), INDEX(Tbl_Resource_List[Hours Available per Day], MATCH($C22,Tbl_Resource_List[Resource Name],0),1)-SUMIF($C$8:$C21,$C22,BK$8:BK21)),0),0)</f>
        <v>0</v>
      </c>
      <c r="BL22" s="93">
        <f>IF((BL$7&gt;IFERROR(MAX(IFERROR(INDEX(Tbl_Project_List[Start Date],MATCH($A22,Tbl_Project_List[Project Name],0),1)-1,0),IFERROR(INDEX($K$9:$K$158,MATCH($E22,$G$9:$G$158,0),1),0),IFERROR(INDEX($K$9:$K$158,MATCH($F22,$G$9:$G$158,0),1),0)),0)), IFERROR(MIN($D22-SUM($O22:BK22), INDEX(Tbl_Resource_List[Hours Available per Day], MATCH($C22,Tbl_Resource_List[Resource Name],0),1)-SUMIF($C$8:$C21,$C22,BL$8:BL21)),0),0)</f>
        <v>0</v>
      </c>
      <c r="BM22" s="93">
        <f>IF((BM$7&gt;IFERROR(MAX(IFERROR(INDEX(Tbl_Project_List[Start Date],MATCH($A22,Tbl_Project_List[Project Name],0),1)-1,0),IFERROR(INDEX($K$9:$K$158,MATCH($E22,$G$9:$G$158,0),1),0),IFERROR(INDEX($K$9:$K$158,MATCH($F22,$G$9:$G$158,0),1),0)),0)), IFERROR(MIN($D22-SUM($O22:BL22), INDEX(Tbl_Resource_List[Hours Available per Day], MATCH($C22,Tbl_Resource_List[Resource Name],0),1)-SUMIF($C$8:$C21,$C22,BM$8:BM21)),0),0)</f>
        <v>0</v>
      </c>
      <c r="BN22" s="93">
        <f>IF((BN$7&gt;IFERROR(MAX(IFERROR(INDEX(Tbl_Project_List[Start Date],MATCH($A22,Tbl_Project_List[Project Name],0),1)-1,0),IFERROR(INDEX($K$9:$K$158,MATCH($E22,$G$9:$G$158,0),1),0),IFERROR(INDEX($K$9:$K$158,MATCH($F22,$G$9:$G$158,0),1),0)),0)), IFERROR(MIN($D22-SUM($O22:BM22), INDEX(Tbl_Resource_List[Hours Available per Day], MATCH($C22,Tbl_Resource_List[Resource Name],0),1)-SUMIF($C$8:$C21,$C22,BN$8:BN21)),0),0)</f>
        <v>0</v>
      </c>
      <c r="BO22" s="93">
        <f>IF((BO$7&gt;IFERROR(MAX(IFERROR(INDEX(Tbl_Project_List[Start Date],MATCH($A22,Tbl_Project_List[Project Name],0),1)-1,0),IFERROR(INDEX($K$9:$K$158,MATCH($E22,$G$9:$G$158,0),1),0),IFERROR(INDEX($K$9:$K$158,MATCH($F22,$G$9:$G$158,0),1),0)),0)), IFERROR(MIN($D22-SUM($O22:BN22), INDEX(Tbl_Resource_List[Hours Available per Day], MATCH($C22,Tbl_Resource_List[Resource Name],0),1)-SUMIF($C$8:$C21,$C22,BO$8:BO21)),0),0)</f>
        <v>0</v>
      </c>
      <c r="BP22" s="93">
        <f>IF((BP$7&gt;IFERROR(MAX(IFERROR(INDEX(Tbl_Project_List[Start Date],MATCH($A22,Tbl_Project_List[Project Name],0),1)-1,0),IFERROR(INDEX($K$9:$K$158,MATCH($E22,$G$9:$G$158,0),1),0),IFERROR(INDEX($K$9:$K$158,MATCH($F22,$G$9:$G$158,0),1),0)),0)), IFERROR(MIN($D22-SUM($O22:BO22), INDEX(Tbl_Resource_List[Hours Available per Day], MATCH($C22,Tbl_Resource_List[Resource Name],0),1)-SUMIF($C$8:$C21,$C22,BP$8:BP21)),0),0)</f>
        <v>0</v>
      </c>
      <c r="BQ22" s="93">
        <f>IF((BQ$7&gt;IFERROR(MAX(IFERROR(INDEX(Tbl_Project_List[Start Date],MATCH($A22,Tbl_Project_List[Project Name],0),1)-1,0),IFERROR(INDEX($K$9:$K$158,MATCH($E22,$G$9:$G$158,0),1),0),IFERROR(INDEX($K$9:$K$158,MATCH($F22,$G$9:$G$158,0),1),0)),0)), IFERROR(MIN($D22-SUM($O22:BP22), INDEX(Tbl_Resource_List[Hours Available per Day], MATCH($C22,Tbl_Resource_List[Resource Name],0),1)-SUMIF($C$8:$C21,$C22,BQ$8:BQ21)),0),0)</f>
        <v>0</v>
      </c>
      <c r="BR22" s="93">
        <f>IF((BR$7&gt;IFERROR(MAX(IFERROR(INDEX(Tbl_Project_List[Start Date],MATCH($A22,Tbl_Project_List[Project Name],0),1)-1,0),IFERROR(INDEX($K$9:$K$158,MATCH($E22,$G$9:$G$158,0),1),0),IFERROR(INDEX($K$9:$K$158,MATCH($F22,$G$9:$G$158,0),1),0)),0)), IFERROR(MIN($D22-SUM($O22:BQ22), INDEX(Tbl_Resource_List[Hours Available per Day], MATCH($C22,Tbl_Resource_List[Resource Name],0),1)-SUMIF($C$8:$C21,$C22,BR$8:BR21)),0),0)</f>
        <v>0</v>
      </c>
      <c r="BS22" s="93">
        <f>IF((BS$7&gt;IFERROR(MAX(IFERROR(INDEX(Tbl_Project_List[Start Date],MATCH($A22,Tbl_Project_List[Project Name],0),1)-1,0),IFERROR(INDEX($K$9:$K$158,MATCH($E22,$G$9:$G$158,0),1),0),IFERROR(INDEX($K$9:$K$158,MATCH($F22,$G$9:$G$158,0),1),0)),0)), IFERROR(MIN($D22-SUM($O22:BR22), INDEX(Tbl_Resource_List[Hours Available per Day], MATCH($C22,Tbl_Resource_List[Resource Name],0),1)-SUMIF($C$8:$C21,$C22,BS$8:BS21)),0),0)</f>
        <v>0</v>
      </c>
      <c r="BT22" s="93">
        <f>IF((BT$7&gt;IFERROR(MAX(IFERROR(INDEX(Tbl_Project_List[Start Date],MATCH($A22,Tbl_Project_List[Project Name],0),1)-1,0),IFERROR(INDEX($K$9:$K$158,MATCH($E22,$G$9:$G$158,0),1),0),IFERROR(INDEX($K$9:$K$158,MATCH($F22,$G$9:$G$158,0),1),0)),0)), IFERROR(MIN($D22-SUM($O22:BS22), INDEX(Tbl_Resource_List[Hours Available per Day], MATCH($C22,Tbl_Resource_List[Resource Name],0),1)-SUMIF($C$8:$C21,$C22,BT$8:BT21)),0),0)</f>
        <v>0</v>
      </c>
      <c r="BU22" s="93">
        <f>IF((BU$7&gt;IFERROR(MAX(IFERROR(INDEX(Tbl_Project_List[Start Date],MATCH($A22,Tbl_Project_List[Project Name],0),1)-1,0),IFERROR(INDEX($K$9:$K$158,MATCH($E22,$G$9:$G$158,0),1),0),IFERROR(INDEX($K$9:$K$158,MATCH($F22,$G$9:$G$158,0),1),0)),0)), IFERROR(MIN($D22-SUM($O22:BT22), INDEX(Tbl_Resource_List[Hours Available per Day], MATCH($C22,Tbl_Resource_List[Resource Name],0),1)-SUMIF($C$8:$C21,$C22,BU$8:BU21)),0),0)</f>
        <v>0</v>
      </c>
      <c r="BV22" s="93">
        <f>IF((BV$7&gt;IFERROR(MAX(IFERROR(INDEX(Tbl_Project_List[Start Date],MATCH($A22,Tbl_Project_List[Project Name],0),1)-1,0),IFERROR(INDEX($K$9:$K$158,MATCH($E22,$G$9:$G$158,0),1),0),IFERROR(INDEX($K$9:$K$158,MATCH($F22,$G$9:$G$158,0),1),0)),0)), IFERROR(MIN($D22-SUM($O22:BU22), INDEX(Tbl_Resource_List[Hours Available per Day], MATCH($C22,Tbl_Resource_List[Resource Name],0),1)-SUMIF($C$8:$C21,$C22,BV$8:BV21)),0),0)</f>
        <v>0</v>
      </c>
      <c r="BW22" s="94">
        <f>IF((BW$7&gt;IFERROR(MAX(IFERROR(INDEX(Tbl_Project_List[Start Date],MATCH($A22,Tbl_Project_List[Project Name],0),1)-1,0),IFERROR(INDEX($K$9:$K$158,MATCH($E22,$G$9:$G$158,0),1),0),IFERROR(INDEX($K$9:$K$158,MATCH($F22,$G$9:$G$158,0),1),0)),0)), IFERROR(MIN($D22-SUM($O22:BV22), INDEX(Tbl_Resource_List[Hours Available per Day], MATCH($C22,Tbl_Resource_List[Resource Name],0),1)-SUMIF($C$8:$C21,$C22,BW$8:BW21)),0),0)</f>
        <v>0</v>
      </c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</row>
    <row r="23" spans="1:105" x14ac:dyDescent="0.25">
      <c r="A23" s="89" t="str">
        <f>IFERROR(IF(ROW(A22)-ROW($A$8)&gt;=COUNTA(Tbl_Task_List[Task Name]),"",INDEX(Tbl_Project_List[],MATCH(SMALL(Tbl_Project_List[[#Data],[Priority]],ROUND(SUMPRODUCT(1/COUNTIF($A$9:A22,$A$9:A22)),0)+((COUNTIF(Tbl_Task_List[[#Data],[Project Name]],A22)=COUNTIF($A$9:$A22,A22))*1)),Tbl_Project_List[[#Data],[Priority]],0),1)),"")</f>
        <v>Tekun</v>
      </c>
      <c r="B23" s="89" t="str">
        <f t="array" ref="B23">IFERROR(INDEX((Tbl_Task_List[[#Data],[Task Name]]), SMALL(IF(A23=(Tbl_Task_List[[#Data],[Project Name]]),ROW(Tbl_Task_List[[#Data],[Project Name]]),""),COUNTIF($A$9:$A23,A23))-ROW(Tbl_Task_List[[#Headers],[Task Name]]),1),"")</f>
        <v>Functionality - Operating Expenses</v>
      </c>
      <c r="C23" s="90" t="str">
        <f t="array" ref="C23">IFERROR(INDEX((Tbl_Task_List[[#Data],[Resource Name]]), SMALL(IF(A23=(Tbl_Task_List[[#Data],[Project Name]]),ROW(Tbl_Task_List[[#Data],[Project Name]]),""),COUNTIF($A$9:$A23,A23))-ROW(Tbl_Task_List[[#Headers],[Resource Name]]),1),"")</f>
        <v>Sayeem</v>
      </c>
      <c r="D23" s="91">
        <f t="array" ref="D23">IFERROR(INDEX((Tbl_Task_List[[#Data],[Planned Duration (Hours)]]), SMALL(IF(A23=(Tbl_Task_List[[#Data],[Project Name]]),ROW(Tbl_Task_List[[#Data],[Project Name]]),""),COUNTIF($A$9:$A23,A23))-ROW(Tbl_Task_List[[#Headers],[Planned Duration (Hours)]]),1),"")</f>
        <v>3</v>
      </c>
      <c r="E23" s="70">
        <f t="array" ref="E23">IFERROR(INDEX((Tbl_Task_List[[#Data],[Predecessor 1]]), SMALL(IF(A23=(Tbl_Task_List[[#Data],[Project Name]]),ROW(Tbl_Task_List[[#Data],[Project Name]]),""),COUNTIF($A$9:$A23,A23))-ROW(Tbl_Task_List[[#Headers],[Predecessor 1]]),1),"")</f>
        <v>0</v>
      </c>
      <c r="F23" s="70">
        <f t="array" ref="F23">IFERROR(INDEX((Tbl_Task_List[[#Data],[Predecessor 2]]), SMALL(IF(A23=(Tbl_Task_List[[#Data],[Project Name]]),ROW(Tbl_Task_List[[#Data],[Project Name]]),""),COUNTIF($A$9:$A23,A23))-ROW(Tbl_Task_List[[#Headers],[Predecessor 2]]),1),"")</f>
        <v>0</v>
      </c>
      <c r="G23" s="70" t="str">
        <f t="shared" si="3"/>
        <v>Tekun Functionality - Operating Expenses</v>
      </c>
      <c r="H23" s="75">
        <f>IFERROR(MAX(INDEX(Tbl_Project_List[Start Date],MATCH($A23,Tbl_Project_List[Project Name],0),1), StartDate, IFERROR(WORKDAY(INDEX($K$9:$K$158,MATCH($E23,$G$9:$G$158,0),1),1,Holidays),0),IFERROR(WORKDAY( INDEX($K$9:$K$158,MATCH($F23,$G$9:$G$158,0),1),1,Holidays),0)),"")</f>
        <v>42331</v>
      </c>
      <c r="I23" s="92">
        <f t="shared" si="4"/>
        <v>2</v>
      </c>
      <c r="J23" s="75">
        <f t="array" ref="J23">IF(ISNUMBER(D23),IFERROR(INDEX($A$7:$BW$7,1,SMALL(IF(P23:BW23&gt;0,COLUMN(P23:BW23),""),1)),WORKDAY($BW$7,2,Holidays)),"")</f>
        <v>42333</v>
      </c>
      <c r="K23" s="75">
        <f t="array" ref="K23">IF(ISNUMBER(D23),IF(SUM(P23:BW23)=D23,IFERROR(INDEX($A$7:$BW$7,1,LARGE(IF(P23:BW23&gt;0,COLUMN(P23:BW23),""),1)),""),WORKDAY($BW$7,1,Holidays)),"")</f>
        <v>42333</v>
      </c>
      <c r="L23" s="92">
        <f ca="1">IFERROR(COUNTIF(INDIRECT(ADDRESS(ROW($L23),MATCH($J23,$A$7:$BW$7,0),1,1,)):INDIRECT(ADDRESS(ROW($L23),MATCH(MIN($K23,$BW$7),$A$7:$BW$7,0),1,1,)),0),"")</f>
        <v>0</v>
      </c>
      <c r="M23" s="92">
        <f t="shared" si="5"/>
        <v>3</v>
      </c>
      <c r="N23" s="93">
        <f t="shared" si="6"/>
        <v>1</v>
      </c>
      <c r="O23" s="86"/>
      <c r="P23" s="93">
        <f>IF((P$7&gt;IFERROR(MAX(IFERROR(INDEX(Tbl_Project_List[Start Date],MATCH($A23,Tbl_Project_List[Project Name],0),1)-1,0),IFERROR(INDEX($K$9:$K$158,MATCH($E23,$G$9:$G$158,0),1),0),IFERROR(INDEX($K$9:$K$158,MATCH($F23,$G$9:$G$158,0),1),0)),0)), IFERROR(MIN($D23-SUM($O23:O23), INDEX(Tbl_Resource_List[Hours Available per Day], MATCH($C23,Tbl_Resource_List[Resource Name],0),1)-SUMIF($C$8:$C22,$C23,P$8:P22)),0),0)</f>
        <v>0</v>
      </c>
      <c r="Q23" s="93">
        <f>IF((Q$7&gt;IFERROR(MAX(IFERROR(INDEX(Tbl_Project_List[Start Date],MATCH($A23,Tbl_Project_List[Project Name],0),1)-1,0),IFERROR(INDEX($K$9:$K$158,MATCH($E23,$G$9:$G$158,0),1),0),IFERROR(INDEX($K$9:$K$158,MATCH($F23,$G$9:$G$158,0),1),0)),0)), IFERROR(MIN($D23-SUM($O23:P23), INDEX(Tbl_Resource_List[Hours Available per Day], MATCH($C23,Tbl_Resource_List[Resource Name],0),1)-SUMIF($C$8:$C22,$C23,Q$8:Q22)),0),0)</f>
        <v>0</v>
      </c>
      <c r="R23" s="93">
        <f>IF((R$7&gt;IFERROR(MAX(IFERROR(INDEX(Tbl_Project_List[Start Date],MATCH($A23,Tbl_Project_List[Project Name],0),1)-1,0),IFERROR(INDEX($K$9:$K$158,MATCH($E23,$G$9:$G$158,0),1),0),IFERROR(INDEX($K$9:$K$158,MATCH($F23,$G$9:$G$158,0),1),0)),0)), IFERROR(MIN($D23-SUM($O23:Q23), INDEX(Tbl_Resource_List[Hours Available per Day], MATCH($C23,Tbl_Resource_List[Resource Name],0),1)-SUMIF($C$8:$C22,$C23,R$8:R22)),0),0)</f>
        <v>3</v>
      </c>
      <c r="S23" s="93">
        <f>IF((S$7&gt;IFERROR(MAX(IFERROR(INDEX(Tbl_Project_List[Start Date],MATCH($A23,Tbl_Project_List[Project Name],0),1)-1,0),IFERROR(INDEX($K$9:$K$158,MATCH($E23,$G$9:$G$158,0),1),0),IFERROR(INDEX($K$9:$K$158,MATCH($F23,$G$9:$G$158,0),1),0)),0)), IFERROR(MIN($D23-SUM($O23:R23), INDEX(Tbl_Resource_List[Hours Available per Day], MATCH($C23,Tbl_Resource_List[Resource Name],0),1)-SUMIF($C$8:$C22,$C23,S$8:S22)),0),0)</f>
        <v>0</v>
      </c>
      <c r="T23" s="93">
        <f>IF((T$7&gt;IFERROR(MAX(IFERROR(INDEX(Tbl_Project_List[Start Date],MATCH($A23,Tbl_Project_List[Project Name],0),1)-1,0),IFERROR(INDEX($K$9:$K$158,MATCH($E23,$G$9:$G$158,0),1),0),IFERROR(INDEX($K$9:$K$158,MATCH($F23,$G$9:$G$158,0),1),0)),0)), IFERROR(MIN($D23-SUM($O23:S23), INDEX(Tbl_Resource_List[Hours Available per Day], MATCH($C23,Tbl_Resource_List[Resource Name],0),1)-SUMIF($C$8:$C22,$C23,T$8:T22)),0),0)</f>
        <v>0</v>
      </c>
      <c r="U23" s="93">
        <f>IF((U$7&gt;IFERROR(MAX(IFERROR(INDEX(Tbl_Project_List[Start Date],MATCH($A23,Tbl_Project_List[Project Name],0),1)-1,0),IFERROR(INDEX($K$9:$K$158,MATCH($E23,$G$9:$G$158,0),1),0),IFERROR(INDEX($K$9:$K$158,MATCH($F23,$G$9:$G$158,0),1),0)),0)), IFERROR(MIN($D23-SUM($O23:T23), INDEX(Tbl_Resource_List[Hours Available per Day], MATCH($C23,Tbl_Resource_List[Resource Name],0),1)-SUMIF($C$8:$C22,$C23,U$8:U22)),0),0)</f>
        <v>0</v>
      </c>
      <c r="V23" s="93">
        <f>IF((V$7&gt;IFERROR(MAX(IFERROR(INDEX(Tbl_Project_List[Start Date],MATCH($A23,Tbl_Project_List[Project Name],0),1)-1,0),IFERROR(INDEX($K$9:$K$158,MATCH($E23,$G$9:$G$158,0),1),0),IFERROR(INDEX($K$9:$K$158,MATCH($F23,$G$9:$G$158,0),1),0)),0)), IFERROR(MIN($D23-SUM($O23:U23), INDEX(Tbl_Resource_List[Hours Available per Day], MATCH($C23,Tbl_Resource_List[Resource Name],0),1)-SUMIF($C$8:$C22,$C23,V$8:V22)),0),0)</f>
        <v>0</v>
      </c>
      <c r="W23" s="93">
        <f>IF((W$7&gt;IFERROR(MAX(IFERROR(INDEX(Tbl_Project_List[Start Date],MATCH($A23,Tbl_Project_List[Project Name],0),1)-1,0),IFERROR(INDEX($K$9:$K$158,MATCH($E23,$G$9:$G$158,0),1),0),IFERROR(INDEX($K$9:$K$158,MATCH($F23,$G$9:$G$158,0),1),0)),0)), IFERROR(MIN($D23-SUM($O23:V23), INDEX(Tbl_Resource_List[Hours Available per Day], MATCH($C23,Tbl_Resource_List[Resource Name],0),1)-SUMIF($C$8:$C22,$C23,W$8:W22)),0),0)</f>
        <v>0</v>
      </c>
      <c r="X23" s="93">
        <f>IF((X$7&gt;IFERROR(MAX(IFERROR(INDEX(Tbl_Project_List[Start Date],MATCH($A23,Tbl_Project_List[Project Name],0),1)-1,0),IFERROR(INDEX($K$9:$K$158,MATCH($E23,$G$9:$G$158,0),1),0),IFERROR(INDEX($K$9:$K$158,MATCH($F23,$G$9:$G$158,0),1),0)),0)), IFERROR(MIN($D23-SUM($O23:W23), INDEX(Tbl_Resource_List[Hours Available per Day], MATCH($C23,Tbl_Resource_List[Resource Name],0),1)-SUMIF($C$8:$C22,$C23,X$8:X22)),0),0)</f>
        <v>0</v>
      </c>
      <c r="Y23" s="93">
        <f>IF((Y$7&gt;IFERROR(MAX(IFERROR(INDEX(Tbl_Project_List[Start Date],MATCH($A23,Tbl_Project_List[Project Name],0),1)-1,0),IFERROR(INDEX($K$9:$K$158,MATCH($E23,$G$9:$G$158,0),1),0),IFERROR(INDEX($K$9:$K$158,MATCH($F23,$G$9:$G$158,0),1),0)),0)), IFERROR(MIN($D23-SUM($O23:X23), INDEX(Tbl_Resource_List[Hours Available per Day], MATCH($C23,Tbl_Resource_List[Resource Name],0),1)-SUMIF($C$8:$C22,$C23,Y$8:Y22)),0),0)</f>
        <v>0</v>
      </c>
      <c r="Z23" s="93">
        <f>IF((Z$7&gt;IFERROR(MAX(IFERROR(INDEX(Tbl_Project_List[Start Date],MATCH($A23,Tbl_Project_List[Project Name],0),1)-1,0),IFERROR(INDEX($K$9:$K$158,MATCH($E23,$G$9:$G$158,0),1),0),IFERROR(INDEX($K$9:$K$158,MATCH($F23,$G$9:$G$158,0),1),0)),0)), IFERROR(MIN($D23-SUM($O23:Y23), INDEX(Tbl_Resource_List[Hours Available per Day], MATCH($C23,Tbl_Resource_List[Resource Name],0),1)-SUMIF($C$8:$C22,$C23,Z$8:Z22)),0),0)</f>
        <v>0</v>
      </c>
      <c r="AA23" s="93">
        <f>IF((AA$7&gt;IFERROR(MAX(IFERROR(INDEX(Tbl_Project_List[Start Date],MATCH($A23,Tbl_Project_List[Project Name],0),1)-1,0),IFERROR(INDEX($K$9:$K$158,MATCH($E23,$G$9:$G$158,0),1),0),IFERROR(INDEX($K$9:$K$158,MATCH($F23,$G$9:$G$158,0),1),0)),0)), IFERROR(MIN($D23-SUM($O23:Z23), INDEX(Tbl_Resource_List[Hours Available per Day], MATCH($C23,Tbl_Resource_List[Resource Name],0),1)-SUMIF($C$8:$C22,$C23,AA$8:AA22)),0),0)</f>
        <v>0</v>
      </c>
      <c r="AB23" s="93">
        <f>IF((AB$7&gt;IFERROR(MAX(IFERROR(INDEX(Tbl_Project_List[Start Date],MATCH($A23,Tbl_Project_List[Project Name],0),1)-1,0),IFERROR(INDEX($K$9:$K$158,MATCH($E23,$G$9:$G$158,0),1),0),IFERROR(INDEX($K$9:$K$158,MATCH($F23,$G$9:$G$158,0),1),0)),0)), IFERROR(MIN($D23-SUM($O23:AA23), INDEX(Tbl_Resource_List[Hours Available per Day], MATCH($C23,Tbl_Resource_List[Resource Name],0),1)-SUMIF($C$8:$C22,$C23,AB$8:AB22)),0),0)</f>
        <v>0</v>
      </c>
      <c r="AC23" s="93">
        <f>IF((AC$7&gt;IFERROR(MAX(IFERROR(INDEX(Tbl_Project_List[Start Date],MATCH($A23,Tbl_Project_List[Project Name],0),1)-1,0),IFERROR(INDEX($K$9:$K$158,MATCH($E23,$G$9:$G$158,0),1),0),IFERROR(INDEX($K$9:$K$158,MATCH($F23,$G$9:$G$158,0),1),0)),0)), IFERROR(MIN($D23-SUM($O23:AB23), INDEX(Tbl_Resource_List[Hours Available per Day], MATCH($C23,Tbl_Resource_List[Resource Name],0),1)-SUMIF($C$8:$C22,$C23,AC$8:AC22)),0),0)</f>
        <v>0</v>
      </c>
      <c r="AD23" s="93">
        <f>IF((AD$7&gt;IFERROR(MAX(IFERROR(INDEX(Tbl_Project_List[Start Date],MATCH($A23,Tbl_Project_List[Project Name],0),1)-1,0),IFERROR(INDEX($K$9:$K$158,MATCH($E23,$G$9:$G$158,0),1),0),IFERROR(INDEX($K$9:$K$158,MATCH($F23,$G$9:$G$158,0),1),0)),0)), IFERROR(MIN($D23-SUM($O23:AC23), INDEX(Tbl_Resource_List[Hours Available per Day], MATCH($C23,Tbl_Resource_List[Resource Name],0),1)-SUMIF($C$8:$C22,$C23,AD$8:AD22)),0),0)</f>
        <v>0</v>
      </c>
      <c r="AE23" s="93">
        <f>IF((AE$7&gt;IFERROR(MAX(IFERROR(INDEX(Tbl_Project_List[Start Date],MATCH($A23,Tbl_Project_List[Project Name],0),1)-1,0),IFERROR(INDEX($K$9:$K$158,MATCH($E23,$G$9:$G$158,0),1),0),IFERROR(INDEX($K$9:$K$158,MATCH($F23,$G$9:$G$158,0),1),0)),0)), IFERROR(MIN($D23-SUM($O23:AD23), INDEX(Tbl_Resource_List[Hours Available per Day], MATCH($C23,Tbl_Resource_List[Resource Name],0),1)-SUMIF($C$8:$C22,$C23,AE$8:AE22)),0),0)</f>
        <v>0</v>
      </c>
      <c r="AF23" s="93">
        <f>IF((AF$7&gt;IFERROR(MAX(IFERROR(INDEX(Tbl_Project_List[Start Date],MATCH($A23,Tbl_Project_List[Project Name],0),1)-1,0),IFERROR(INDEX($K$9:$K$158,MATCH($E23,$G$9:$G$158,0),1),0),IFERROR(INDEX($K$9:$K$158,MATCH($F23,$G$9:$G$158,0),1),0)),0)), IFERROR(MIN($D23-SUM($O23:AE23), INDEX(Tbl_Resource_List[Hours Available per Day], MATCH($C23,Tbl_Resource_List[Resource Name],0),1)-SUMIF($C$8:$C22,$C23,AF$8:AF22)),0),0)</f>
        <v>0</v>
      </c>
      <c r="AG23" s="93">
        <f>IF((AG$7&gt;IFERROR(MAX(IFERROR(INDEX(Tbl_Project_List[Start Date],MATCH($A23,Tbl_Project_List[Project Name],0),1)-1,0),IFERROR(INDEX($K$9:$K$158,MATCH($E23,$G$9:$G$158,0),1),0),IFERROR(INDEX($K$9:$K$158,MATCH($F23,$G$9:$G$158,0),1),0)),0)), IFERROR(MIN($D23-SUM($O23:AF23), INDEX(Tbl_Resource_List[Hours Available per Day], MATCH($C23,Tbl_Resource_List[Resource Name],0),1)-SUMIF($C$8:$C22,$C23,AG$8:AG22)),0),0)</f>
        <v>0</v>
      </c>
      <c r="AH23" s="93">
        <f>IF((AH$7&gt;IFERROR(MAX(IFERROR(INDEX(Tbl_Project_List[Start Date],MATCH($A23,Tbl_Project_List[Project Name],0),1)-1,0),IFERROR(INDEX($K$9:$K$158,MATCH($E23,$G$9:$G$158,0),1),0),IFERROR(INDEX($K$9:$K$158,MATCH($F23,$G$9:$G$158,0),1),0)),0)), IFERROR(MIN($D23-SUM($O23:AG23), INDEX(Tbl_Resource_List[Hours Available per Day], MATCH($C23,Tbl_Resource_List[Resource Name],0),1)-SUMIF($C$8:$C22,$C23,AH$8:AH22)),0),0)</f>
        <v>0</v>
      </c>
      <c r="AI23" s="93">
        <f>IF((AI$7&gt;IFERROR(MAX(IFERROR(INDEX(Tbl_Project_List[Start Date],MATCH($A23,Tbl_Project_List[Project Name],0),1)-1,0),IFERROR(INDEX($K$9:$K$158,MATCH($E23,$G$9:$G$158,0),1),0),IFERROR(INDEX($K$9:$K$158,MATCH($F23,$G$9:$G$158,0),1),0)),0)), IFERROR(MIN($D23-SUM($O23:AH23), INDEX(Tbl_Resource_List[Hours Available per Day], MATCH($C23,Tbl_Resource_List[Resource Name],0),1)-SUMIF($C$8:$C22,$C23,AI$8:AI22)),0),0)</f>
        <v>0</v>
      </c>
      <c r="AJ23" s="93">
        <f>IF((AJ$7&gt;IFERROR(MAX(IFERROR(INDEX(Tbl_Project_List[Start Date],MATCH($A23,Tbl_Project_List[Project Name],0),1)-1,0),IFERROR(INDEX($K$9:$K$158,MATCH($E23,$G$9:$G$158,0),1),0),IFERROR(INDEX($K$9:$K$158,MATCH($F23,$G$9:$G$158,0),1),0)),0)), IFERROR(MIN($D23-SUM($O23:AI23), INDEX(Tbl_Resource_List[Hours Available per Day], MATCH($C23,Tbl_Resource_List[Resource Name],0),1)-SUMIF($C$8:$C22,$C23,AJ$8:AJ22)),0),0)</f>
        <v>0</v>
      </c>
      <c r="AK23" s="93">
        <f>IF((AK$7&gt;IFERROR(MAX(IFERROR(INDEX(Tbl_Project_List[Start Date],MATCH($A23,Tbl_Project_List[Project Name],0),1)-1,0),IFERROR(INDEX($K$9:$K$158,MATCH($E23,$G$9:$G$158,0),1),0),IFERROR(INDEX($K$9:$K$158,MATCH($F23,$G$9:$G$158,0),1),0)),0)), IFERROR(MIN($D23-SUM($O23:AJ23), INDEX(Tbl_Resource_List[Hours Available per Day], MATCH($C23,Tbl_Resource_List[Resource Name],0),1)-SUMIF($C$8:$C22,$C23,AK$8:AK22)),0),0)</f>
        <v>0</v>
      </c>
      <c r="AL23" s="93">
        <f>IF((AL$7&gt;IFERROR(MAX(IFERROR(INDEX(Tbl_Project_List[Start Date],MATCH($A23,Tbl_Project_List[Project Name],0),1)-1,0),IFERROR(INDEX($K$9:$K$158,MATCH($E23,$G$9:$G$158,0),1),0),IFERROR(INDEX($K$9:$K$158,MATCH($F23,$G$9:$G$158,0),1),0)),0)), IFERROR(MIN($D23-SUM($O23:AK23), INDEX(Tbl_Resource_List[Hours Available per Day], MATCH($C23,Tbl_Resource_List[Resource Name],0),1)-SUMIF($C$8:$C22,$C23,AL$8:AL22)),0),0)</f>
        <v>0</v>
      </c>
      <c r="AM23" s="93">
        <f>IF((AM$7&gt;IFERROR(MAX(IFERROR(INDEX(Tbl_Project_List[Start Date],MATCH($A23,Tbl_Project_List[Project Name],0),1)-1,0),IFERROR(INDEX($K$9:$K$158,MATCH($E23,$G$9:$G$158,0),1),0),IFERROR(INDEX($K$9:$K$158,MATCH($F23,$G$9:$G$158,0),1),0)),0)), IFERROR(MIN($D23-SUM($O23:AL23), INDEX(Tbl_Resource_List[Hours Available per Day], MATCH($C23,Tbl_Resource_List[Resource Name],0),1)-SUMIF($C$8:$C22,$C23,AM$8:AM22)),0),0)</f>
        <v>0</v>
      </c>
      <c r="AN23" s="93">
        <f>IF((AN$7&gt;IFERROR(MAX(IFERROR(INDEX(Tbl_Project_List[Start Date],MATCH($A23,Tbl_Project_List[Project Name],0),1)-1,0),IFERROR(INDEX($K$9:$K$158,MATCH($E23,$G$9:$G$158,0),1),0),IFERROR(INDEX($K$9:$K$158,MATCH($F23,$G$9:$G$158,0),1),0)),0)), IFERROR(MIN($D23-SUM($O23:AM23), INDEX(Tbl_Resource_List[Hours Available per Day], MATCH($C23,Tbl_Resource_List[Resource Name],0),1)-SUMIF($C$8:$C22,$C23,AN$8:AN22)),0),0)</f>
        <v>0</v>
      </c>
      <c r="AO23" s="93">
        <f>IF((AO$7&gt;IFERROR(MAX(IFERROR(INDEX(Tbl_Project_List[Start Date],MATCH($A23,Tbl_Project_List[Project Name],0),1)-1,0),IFERROR(INDEX($K$9:$K$158,MATCH($E23,$G$9:$G$158,0),1),0),IFERROR(INDEX($K$9:$K$158,MATCH($F23,$G$9:$G$158,0),1),0)),0)), IFERROR(MIN($D23-SUM($O23:AN23), INDEX(Tbl_Resource_List[Hours Available per Day], MATCH($C23,Tbl_Resource_List[Resource Name],0),1)-SUMIF($C$8:$C22,$C23,AO$8:AO22)),0),0)</f>
        <v>0</v>
      </c>
      <c r="AP23" s="93">
        <f>IF((AP$7&gt;IFERROR(MAX(IFERROR(INDEX(Tbl_Project_List[Start Date],MATCH($A23,Tbl_Project_List[Project Name],0),1)-1,0),IFERROR(INDEX($K$9:$K$158,MATCH($E23,$G$9:$G$158,0),1),0),IFERROR(INDEX($K$9:$K$158,MATCH($F23,$G$9:$G$158,0),1),0)),0)), IFERROR(MIN($D23-SUM($O23:AO23), INDEX(Tbl_Resource_List[Hours Available per Day], MATCH($C23,Tbl_Resource_List[Resource Name],0),1)-SUMIF($C$8:$C22,$C23,AP$8:AP22)),0),0)</f>
        <v>0</v>
      </c>
      <c r="AQ23" s="93">
        <f>IF((AQ$7&gt;IFERROR(MAX(IFERROR(INDEX(Tbl_Project_List[Start Date],MATCH($A23,Tbl_Project_List[Project Name],0),1)-1,0),IFERROR(INDEX($K$9:$K$158,MATCH($E23,$G$9:$G$158,0),1),0),IFERROR(INDEX($K$9:$K$158,MATCH($F23,$G$9:$G$158,0),1),0)),0)), IFERROR(MIN($D23-SUM($O23:AP23), INDEX(Tbl_Resource_List[Hours Available per Day], MATCH($C23,Tbl_Resource_List[Resource Name],0),1)-SUMIF($C$8:$C22,$C23,AQ$8:AQ22)),0),0)</f>
        <v>0</v>
      </c>
      <c r="AR23" s="93">
        <f>IF((AR$7&gt;IFERROR(MAX(IFERROR(INDEX(Tbl_Project_List[Start Date],MATCH($A23,Tbl_Project_List[Project Name],0),1)-1,0),IFERROR(INDEX($K$9:$K$158,MATCH($E23,$G$9:$G$158,0),1),0),IFERROR(INDEX($K$9:$K$158,MATCH($F23,$G$9:$G$158,0),1),0)),0)), IFERROR(MIN($D23-SUM($O23:AQ23), INDEX(Tbl_Resource_List[Hours Available per Day], MATCH($C23,Tbl_Resource_List[Resource Name],0),1)-SUMIF($C$8:$C22,$C23,AR$8:AR22)),0),0)</f>
        <v>0</v>
      </c>
      <c r="AS23" s="93">
        <f>IF((AS$7&gt;IFERROR(MAX(IFERROR(INDEX(Tbl_Project_List[Start Date],MATCH($A23,Tbl_Project_List[Project Name],0),1)-1,0),IFERROR(INDEX($K$9:$K$158,MATCH($E23,$G$9:$G$158,0),1),0),IFERROR(INDEX($K$9:$K$158,MATCH($F23,$G$9:$G$158,0),1),0)),0)), IFERROR(MIN($D23-SUM($O23:AR23), INDEX(Tbl_Resource_List[Hours Available per Day], MATCH($C23,Tbl_Resource_List[Resource Name],0),1)-SUMIF($C$8:$C22,$C23,AS$8:AS22)),0),0)</f>
        <v>0</v>
      </c>
      <c r="AT23" s="93">
        <f>IF((AT$7&gt;IFERROR(MAX(IFERROR(INDEX(Tbl_Project_List[Start Date],MATCH($A23,Tbl_Project_List[Project Name],0),1)-1,0),IFERROR(INDEX($K$9:$K$158,MATCH($E23,$G$9:$G$158,0),1),0),IFERROR(INDEX($K$9:$K$158,MATCH($F23,$G$9:$G$158,0),1),0)),0)), IFERROR(MIN($D23-SUM($O23:AS23), INDEX(Tbl_Resource_List[Hours Available per Day], MATCH($C23,Tbl_Resource_List[Resource Name],0),1)-SUMIF($C$8:$C22,$C23,AT$8:AT22)),0),0)</f>
        <v>0</v>
      </c>
      <c r="AU23" s="93">
        <f>IF((AU$7&gt;IFERROR(MAX(IFERROR(INDEX(Tbl_Project_List[Start Date],MATCH($A23,Tbl_Project_List[Project Name],0),1)-1,0),IFERROR(INDEX($K$9:$K$158,MATCH($E23,$G$9:$G$158,0),1),0),IFERROR(INDEX($K$9:$K$158,MATCH($F23,$G$9:$G$158,0),1),0)),0)), IFERROR(MIN($D23-SUM($O23:AT23), INDEX(Tbl_Resource_List[Hours Available per Day], MATCH($C23,Tbl_Resource_List[Resource Name],0),1)-SUMIF($C$8:$C22,$C23,AU$8:AU22)),0),0)</f>
        <v>0</v>
      </c>
      <c r="AV23" s="93">
        <f>IF((AV$7&gt;IFERROR(MAX(IFERROR(INDEX(Tbl_Project_List[Start Date],MATCH($A23,Tbl_Project_List[Project Name],0),1)-1,0),IFERROR(INDEX($K$9:$K$158,MATCH($E23,$G$9:$G$158,0),1),0),IFERROR(INDEX($K$9:$K$158,MATCH($F23,$G$9:$G$158,0),1),0)),0)), IFERROR(MIN($D23-SUM($O23:AU23), INDEX(Tbl_Resource_List[Hours Available per Day], MATCH($C23,Tbl_Resource_List[Resource Name],0),1)-SUMIF($C$8:$C22,$C23,AV$8:AV22)),0),0)</f>
        <v>0</v>
      </c>
      <c r="AW23" s="93">
        <f>IF((AW$7&gt;IFERROR(MAX(IFERROR(INDEX(Tbl_Project_List[Start Date],MATCH($A23,Tbl_Project_List[Project Name],0),1)-1,0),IFERROR(INDEX($K$9:$K$158,MATCH($E23,$G$9:$G$158,0),1),0),IFERROR(INDEX($K$9:$K$158,MATCH($F23,$G$9:$G$158,0),1),0)),0)), IFERROR(MIN($D23-SUM($O23:AV23), INDEX(Tbl_Resource_List[Hours Available per Day], MATCH($C23,Tbl_Resource_List[Resource Name],0),1)-SUMIF($C$8:$C22,$C23,AW$8:AW22)),0),0)</f>
        <v>0</v>
      </c>
      <c r="AX23" s="93">
        <f>IF((AX$7&gt;IFERROR(MAX(IFERROR(INDEX(Tbl_Project_List[Start Date],MATCH($A23,Tbl_Project_List[Project Name],0),1)-1,0),IFERROR(INDEX($K$9:$K$158,MATCH($E23,$G$9:$G$158,0),1),0),IFERROR(INDEX($K$9:$K$158,MATCH($F23,$G$9:$G$158,0),1),0)),0)), IFERROR(MIN($D23-SUM($O23:AW23), INDEX(Tbl_Resource_List[Hours Available per Day], MATCH($C23,Tbl_Resource_List[Resource Name],0),1)-SUMIF($C$8:$C22,$C23,AX$8:AX22)),0),0)</f>
        <v>0</v>
      </c>
      <c r="AY23" s="93">
        <f>IF((AY$7&gt;IFERROR(MAX(IFERROR(INDEX(Tbl_Project_List[Start Date],MATCH($A23,Tbl_Project_List[Project Name],0),1)-1,0),IFERROR(INDEX($K$9:$K$158,MATCH($E23,$G$9:$G$158,0),1),0),IFERROR(INDEX($K$9:$K$158,MATCH($F23,$G$9:$G$158,0),1),0)),0)), IFERROR(MIN($D23-SUM($O23:AX23), INDEX(Tbl_Resource_List[Hours Available per Day], MATCH($C23,Tbl_Resource_List[Resource Name],0),1)-SUMIF($C$8:$C22,$C23,AY$8:AY22)),0),0)</f>
        <v>0</v>
      </c>
      <c r="AZ23" s="93">
        <f>IF((AZ$7&gt;IFERROR(MAX(IFERROR(INDEX(Tbl_Project_List[Start Date],MATCH($A23,Tbl_Project_List[Project Name],0),1)-1,0),IFERROR(INDEX($K$9:$K$158,MATCH($E23,$G$9:$G$158,0),1),0),IFERROR(INDEX($K$9:$K$158,MATCH($F23,$G$9:$G$158,0),1),0)),0)), IFERROR(MIN($D23-SUM($O23:AY23), INDEX(Tbl_Resource_List[Hours Available per Day], MATCH($C23,Tbl_Resource_List[Resource Name],0),1)-SUMIF($C$8:$C22,$C23,AZ$8:AZ22)),0),0)</f>
        <v>0</v>
      </c>
      <c r="BA23" s="93">
        <f>IF((BA$7&gt;IFERROR(MAX(IFERROR(INDEX(Tbl_Project_List[Start Date],MATCH($A23,Tbl_Project_List[Project Name],0),1)-1,0),IFERROR(INDEX($K$9:$K$158,MATCH($E23,$G$9:$G$158,0),1),0),IFERROR(INDEX($K$9:$K$158,MATCH($F23,$G$9:$G$158,0),1),0)),0)), IFERROR(MIN($D23-SUM($O23:AZ23), INDEX(Tbl_Resource_List[Hours Available per Day], MATCH($C23,Tbl_Resource_List[Resource Name],0),1)-SUMIF($C$8:$C22,$C23,BA$8:BA22)),0),0)</f>
        <v>0</v>
      </c>
      <c r="BB23" s="93">
        <f>IF((BB$7&gt;IFERROR(MAX(IFERROR(INDEX(Tbl_Project_List[Start Date],MATCH($A23,Tbl_Project_List[Project Name],0),1)-1,0),IFERROR(INDEX($K$9:$K$158,MATCH($E23,$G$9:$G$158,0),1),0),IFERROR(INDEX($K$9:$K$158,MATCH($F23,$G$9:$G$158,0),1),0)),0)), IFERROR(MIN($D23-SUM($O23:BA23), INDEX(Tbl_Resource_List[Hours Available per Day], MATCH($C23,Tbl_Resource_List[Resource Name],0),1)-SUMIF($C$8:$C22,$C23,BB$8:BB22)),0),0)</f>
        <v>0</v>
      </c>
      <c r="BC23" s="93">
        <f>IF((BC$7&gt;IFERROR(MAX(IFERROR(INDEX(Tbl_Project_List[Start Date],MATCH($A23,Tbl_Project_List[Project Name],0),1)-1,0),IFERROR(INDEX($K$9:$K$158,MATCH($E23,$G$9:$G$158,0),1),0),IFERROR(INDEX($K$9:$K$158,MATCH($F23,$G$9:$G$158,0),1),0)),0)), IFERROR(MIN($D23-SUM($O23:BB23), INDEX(Tbl_Resource_List[Hours Available per Day], MATCH($C23,Tbl_Resource_List[Resource Name],0),1)-SUMIF($C$8:$C22,$C23,BC$8:BC22)),0),0)</f>
        <v>0</v>
      </c>
      <c r="BD23" s="93">
        <f>IF((BD$7&gt;IFERROR(MAX(IFERROR(INDEX(Tbl_Project_List[Start Date],MATCH($A23,Tbl_Project_List[Project Name],0),1)-1,0),IFERROR(INDEX($K$9:$K$158,MATCH($E23,$G$9:$G$158,0),1),0),IFERROR(INDEX($K$9:$K$158,MATCH($F23,$G$9:$G$158,0),1),0)),0)), IFERROR(MIN($D23-SUM($O23:BC23), INDEX(Tbl_Resource_List[Hours Available per Day], MATCH($C23,Tbl_Resource_List[Resource Name],0),1)-SUMIF($C$8:$C22,$C23,BD$8:BD22)),0),0)</f>
        <v>0</v>
      </c>
      <c r="BE23" s="93">
        <f>IF((BE$7&gt;IFERROR(MAX(IFERROR(INDEX(Tbl_Project_List[Start Date],MATCH($A23,Tbl_Project_List[Project Name],0),1)-1,0),IFERROR(INDEX($K$9:$K$158,MATCH($E23,$G$9:$G$158,0),1),0),IFERROR(INDEX($K$9:$K$158,MATCH($F23,$G$9:$G$158,0),1),0)),0)), IFERROR(MIN($D23-SUM($O23:BD23), INDEX(Tbl_Resource_List[Hours Available per Day], MATCH($C23,Tbl_Resource_List[Resource Name],0),1)-SUMIF($C$8:$C22,$C23,BE$8:BE22)),0),0)</f>
        <v>0</v>
      </c>
      <c r="BF23" s="93">
        <f>IF((BF$7&gt;IFERROR(MAX(IFERROR(INDEX(Tbl_Project_List[Start Date],MATCH($A23,Tbl_Project_List[Project Name],0),1)-1,0),IFERROR(INDEX($K$9:$K$158,MATCH($E23,$G$9:$G$158,0),1),0),IFERROR(INDEX($K$9:$K$158,MATCH($F23,$G$9:$G$158,0),1),0)),0)), IFERROR(MIN($D23-SUM($O23:BE23), INDEX(Tbl_Resource_List[Hours Available per Day], MATCH($C23,Tbl_Resource_List[Resource Name],0),1)-SUMIF($C$8:$C22,$C23,BF$8:BF22)),0),0)</f>
        <v>0</v>
      </c>
      <c r="BG23" s="93">
        <f>IF((BG$7&gt;IFERROR(MAX(IFERROR(INDEX(Tbl_Project_List[Start Date],MATCH($A23,Tbl_Project_List[Project Name],0),1)-1,0),IFERROR(INDEX($K$9:$K$158,MATCH($E23,$G$9:$G$158,0),1),0),IFERROR(INDEX($K$9:$K$158,MATCH($F23,$G$9:$G$158,0),1),0)),0)), IFERROR(MIN($D23-SUM($O23:BF23), INDEX(Tbl_Resource_List[Hours Available per Day], MATCH($C23,Tbl_Resource_List[Resource Name],0),1)-SUMIF($C$8:$C22,$C23,BG$8:BG22)),0),0)</f>
        <v>0</v>
      </c>
      <c r="BH23" s="93">
        <f>IF((BH$7&gt;IFERROR(MAX(IFERROR(INDEX(Tbl_Project_List[Start Date],MATCH($A23,Tbl_Project_List[Project Name],0),1)-1,0),IFERROR(INDEX($K$9:$K$158,MATCH($E23,$G$9:$G$158,0),1),0),IFERROR(INDEX($K$9:$K$158,MATCH($F23,$G$9:$G$158,0),1),0)),0)), IFERROR(MIN($D23-SUM($O23:BG23), INDEX(Tbl_Resource_List[Hours Available per Day], MATCH($C23,Tbl_Resource_List[Resource Name],0),1)-SUMIF($C$8:$C22,$C23,BH$8:BH22)),0),0)</f>
        <v>0</v>
      </c>
      <c r="BI23" s="93">
        <f>IF((BI$7&gt;IFERROR(MAX(IFERROR(INDEX(Tbl_Project_List[Start Date],MATCH($A23,Tbl_Project_List[Project Name],0),1)-1,0),IFERROR(INDEX($K$9:$K$158,MATCH($E23,$G$9:$G$158,0),1),0),IFERROR(INDEX($K$9:$K$158,MATCH($F23,$G$9:$G$158,0),1),0)),0)), IFERROR(MIN($D23-SUM($O23:BH23), INDEX(Tbl_Resource_List[Hours Available per Day], MATCH($C23,Tbl_Resource_List[Resource Name],0),1)-SUMIF($C$8:$C22,$C23,BI$8:BI22)),0),0)</f>
        <v>0</v>
      </c>
      <c r="BJ23" s="93">
        <f>IF((BJ$7&gt;IFERROR(MAX(IFERROR(INDEX(Tbl_Project_List[Start Date],MATCH($A23,Tbl_Project_List[Project Name],0),1)-1,0),IFERROR(INDEX($K$9:$K$158,MATCH($E23,$G$9:$G$158,0),1),0),IFERROR(INDEX($K$9:$K$158,MATCH($F23,$G$9:$G$158,0),1),0)),0)), IFERROR(MIN($D23-SUM($O23:BI23), INDEX(Tbl_Resource_List[Hours Available per Day], MATCH($C23,Tbl_Resource_List[Resource Name],0),1)-SUMIF($C$8:$C22,$C23,BJ$8:BJ22)),0),0)</f>
        <v>0</v>
      </c>
      <c r="BK23" s="93">
        <f>IF((BK$7&gt;IFERROR(MAX(IFERROR(INDEX(Tbl_Project_List[Start Date],MATCH($A23,Tbl_Project_List[Project Name],0),1)-1,0),IFERROR(INDEX($K$9:$K$158,MATCH($E23,$G$9:$G$158,0),1),0),IFERROR(INDEX($K$9:$K$158,MATCH($F23,$G$9:$G$158,0),1),0)),0)), IFERROR(MIN($D23-SUM($O23:BJ23), INDEX(Tbl_Resource_List[Hours Available per Day], MATCH($C23,Tbl_Resource_List[Resource Name],0),1)-SUMIF($C$8:$C22,$C23,BK$8:BK22)),0),0)</f>
        <v>0</v>
      </c>
      <c r="BL23" s="93">
        <f>IF((BL$7&gt;IFERROR(MAX(IFERROR(INDEX(Tbl_Project_List[Start Date],MATCH($A23,Tbl_Project_List[Project Name],0),1)-1,0),IFERROR(INDEX($K$9:$K$158,MATCH($E23,$G$9:$G$158,0),1),0),IFERROR(INDEX($K$9:$K$158,MATCH($F23,$G$9:$G$158,0),1),0)),0)), IFERROR(MIN($D23-SUM($O23:BK23), INDEX(Tbl_Resource_List[Hours Available per Day], MATCH($C23,Tbl_Resource_List[Resource Name],0),1)-SUMIF($C$8:$C22,$C23,BL$8:BL22)),0),0)</f>
        <v>0</v>
      </c>
      <c r="BM23" s="93">
        <f>IF((BM$7&gt;IFERROR(MAX(IFERROR(INDEX(Tbl_Project_List[Start Date],MATCH($A23,Tbl_Project_List[Project Name],0),1)-1,0),IFERROR(INDEX($K$9:$K$158,MATCH($E23,$G$9:$G$158,0),1),0),IFERROR(INDEX($K$9:$K$158,MATCH($F23,$G$9:$G$158,0),1),0)),0)), IFERROR(MIN($D23-SUM($O23:BL23), INDEX(Tbl_Resource_List[Hours Available per Day], MATCH($C23,Tbl_Resource_List[Resource Name],0),1)-SUMIF($C$8:$C22,$C23,BM$8:BM22)),0),0)</f>
        <v>0</v>
      </c>
      <c r="BN23" s="93">
        <f>IF((BN$7&gt;IFERROR(MAX(IFERROR(INDEX(Tbl_Project_List[Start Date],MATCH($A23,Tbl_Project_List[Project Name],0),1)-1,0),IFERROR(INDEX($K$9:$K$158,MATCH($E23,$G$9:$G$158,0),1),0),IFERROR(INDEX($K$9:$K$158,MATCH($F23,$G$9:$G$158,0),1),0)),0)), IFERROR(MIN($D23-SUM($O23:BM23), INDEX(Tbl_Resource_List[Hours Available per Day], MATCH($C23,Tbl_Resource_List[Resource Name],0),1)-SUMIF($C$8:$C22,$C23,BN$8:BN22)),0),0)</f>
        <v>0</v>
      </c>
      <c r="BO23" s="93">
        <f>IF((BO$7&gt;IFERROR(MAX(IFERROR(INDEX(Tbl_Project_List[Start Date],MATCH($A23,Tbl_Project_List[Project Name],0),1)-1,0),IFERROR(INDEX($K$9:$K$158,MATCH($E23,$G$9:$G$158,0),1),0),IFERROR(INDEX($K$9:$K$158,MATCH($F23,$G$9:$G$158,0),1),0)),0)), IFERROR(MIN($D23-SUM($O23:BN23), INDEX(Tbl_Resource_List[Hours Available per Day], MATCH($C23,Tbl_Resource_List[Resource Name],0),1)-SUMIF($C$8:$C22,$C23,BO$8:BO22)),0),0)</f>
        <v>0</v>
      </c>
      <c r="BP23" s="93">
        <f>IF((BP$7&gt;IFERROR(MAX(IFERROR(INDEX(Tbl_Project_List[Start Date],MATCH($A23,Tbl_Project_List[Project Name],0),1)-1,0),IFERROR(INDEX($K$9:$K$158,MATCH($E23,$G$9:$G$158,0),1),0),IFERROR(INDEX($K$9:$K$158,MATCH($F23,$G$9:$G$158,0),1),0)),0)), IFERROR(MIN($D23-SUM($O23:BO23), INDEX(Tbl_Resource_List[Hours Available per Day], MATCH($C23,Tbl_Resource_List[Resource Name],0),1)-SUMIF($C$8:$C22,$C23,BP$8:BP22)),0),0)</f>
        <v>0</v>
      </c>
      <c r="BQ23" s="93">
        <f>IF((BQ$7&gt;IFERROR(MAX(IFERROR(INDEX(Tbl_Project_List[Start Date],MATCH($A23,Tbl_Project_List[Project Name],0),1)-1,0),IFERROR(INDEX($K$9:$K$158,MATCH($E23,$G$9:$G$158,0),1),0),IFERROR(INDEX($K$9:$K$158,MATCH($F23,$G$9:$G$158,0),1),0)),0)), IFERROR(MIN($D23-SUM($O23:BP23), INDEX(Tbl_Resource_List[Hours Available per Day], MATCH($C23,Tbl_Resource_List[Resource Name],0),1)-SUMIF($C$8:$C22,$C23,BQ$8:BQ22)),0),0)</f>
        <v>0</v>
      </c>
      <c r="BR23" s="93">
        <f>IF((BR$7&gt;IFERROR(MAX(IFERROR(INDEX(Tbl_Project_List[Start Date],MATCH($A23,Tbl_Project_List[Project Name],0),1)-1,0),IFERROR(INDEX($K$9:$K$158,MATCH($E23,$G$9:$G$158,0),1),0),IFERROR(INDEX($K$9:$K$158,MATCH($F23,$G$9:$G$158,0),1),0)),0)), IFERROR(MIN($D23-SUM($O23:BQ23), INDEX(Tbl_Resource_List[Hours Available per Day], MATCH($C23,Tbl_Resource_List[Resource Name],0),1)-SUMIF($C$8:$C22,$C23,BR$8:BR22)),0),0)</f>
        <v>0</v>
      </c>
      <c r="BS23" s="93">
        <f>IF((BS$7&gt;IFERROR(MAX(IFERROR(INDEX(Tbl_Project_List[Start Date],MATCH($A23,Tbl_Project_List[Project Name],0),1)-1,0),IFERROR(INDEX($K$9:$K$158,MATCH($E23,$G$9:$G$158,0),1),0),IFERROR(INDEX($K$9:$K$158,MATCH($F23,$G$9:$G$158,0),1),0)),0)), IFERROR(MIN($D23-SUM($O23:BR23), INDEX(Tbl_Resource_List[Hours Available per Day], MATCH($C23,Tbl_Resource_List[Resource Name],0),1)-SUMIF($C$8:$C22,$C23,BS$8:BS22)),0),0)</f>
        <v>0</v>
      </c>
      <c r="BT23" s="93">
        <f>IF((BT$7&gt;IFERROR(MAX(IFERROR(INDEX(Tbl_Project_List[Start Date],MATCH($A23,Tbl_Project_List[Project Name],0),1)-1,0),IFERROR(INDEX($K$9:$K$158,MATCH($E23,$G$9:$G$158,0),1),0),IFERROR(INDEX($K$9:$K$158,MATCH($F23,$G$9:$G$158,0),1),0)),0)), IFERROR(MIN($D23-SUM($O23:BS23), INDEX(Tbl_Resource_List[Hours Available per Day], MATCH($C23,Tbl_Resource_List[Resource Name],0),1)-SUMIF($C$8:$C22,$C23,BT$8:BT22)),0),0)</f>
        <v>0</v>
      </c>
      <c r="BU23" s="93">
        <f>IF((BU$7&gt;IFERROR(MAX(IFERROR(INDEX(Tbl_Project_List[Start Date],MATCH($A23,Tbl_Project_List[Project Name],0),1)-1,0),IFERROR(INDEX($K$9:$K$158,MATCH($E23,$G$9:$G$158,0),1),0),IFERROR(INDEX($K$9:$K$158,MATCH($F23,$G$9:$G$158,0),1),0)),0)), IFERROR(MIN($D23-SUM($O23:BT23), INDEX(Tbl_Resource_List[Hours Available per Day], MATCH($C23,Tbl_Resource_List[Resource Name],0),1)-SUMIF($C$8:$C22,$C23,BU$8:BU22)),0),0)</f>
        <v>0</v>
      </c>
      <c r="BV23" s="93">
        <f>IF((BV$7&gt;IFERROR(MAX(IFERROR(INDEX(Tbl_Project_List[Start Date],MATCH($A23,Tbl_Project_List[Project Name],0),1)-1,0),IFERROR(INDEX($K$9:$K$158,MATCH($E23,$G$9:$G$158,0),1),0),IFERROR(INDEX($K$9:$K$158,MATCH($F23,$G$9:$G$158,0),1),0)),0)), IFERROR(MIN($D23-SUM($O23:BU23), INDEX(Tbl_Resource_List[Hours Available per Day], MATCH($C23,Tbl_Resource_List[Resource Name],0),1)-SUMIF($C$8:$C22,$C23,BV$8:BV22)),0),0)</f>
        <v>0</v>
      </c>
      <c r="BW23" s="94">
        <f>IF((BW$7&gt;IFERROR(MAX(IFERROR(INDEX(Tbl_Project_List[Start Date],MATCH($A23,Tbl_Project_List[Project Name],0),1)-1,0),IFERROR(INDEX($K$9:$K$158,MATCH($E23,$G$9:$G$158,0),1),0),IFERROR(INDEX($K$9:$K$158,MATCH($F23,$G$9:$G$158,0),1),0)),0)), IFERROR(MIN($D23-SUM($O23:BV23), INDEX(Tbl_Resource_List[Hours Available per Day], MATCH($C23,Tbl_Resource_List[Resource Name],0),1)-SUMIF($C$8:$C22,$C23,BW$8:BW22)),0),0)</f>
        <v>0</v>
      </c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</row>
    <row r="24" spans="1:105" x14ac:dyDescent="0.25">
      <c r="A24" s="89" t="str">
        <f>IFERROR(IF(ROW(A23)-ROW($A$8)&gt;=COUNTA(Tbl_Task_List[Task Name]),"",INDEX(Tbl_Project_List[],MATCH(SMALL(Tbl_Project_List[[#Data],[Priority]],ROUND(SUMPRODUCT(1/COUNTIF($A$9:A23,$A$9:A23)),0)+((COUNTIF(Tbl_Task_List[[#Data],[Project Name]],A23)=COUNTIF($A$9:$A23,A23))*1)),Tbl_Project_List[[#Data],[Priority]],0),1)),"")</f>
        <v>Tekun</v>
      </c>
      <c r="B24" s="89" t="str">
        <f t="array" ref="B24">IFERROR(INDEX((Tbl_Task_List[[#Data],[Task Name]]), SMALL(IF(A24=(Tbl_Task_List[[#Data],[Project Name]]),ROW(Tbl_Task_List[[#Data],[Project Name]]),""),COUNTIF($A$9:$A24,A24))-ROW(Tbl_Task_List[[#Headers],[Task Name]]),1),"")</f>
        <v>Functionality - Loan Repayment</v>
      </c>
      <c r="C24" s="90" t="str">
        <f t="array" ref="C24">IFERROR(INDEX((Tbl_Task_List[[#Data],[Resource Name]]), SMALL(IF(A24=(Tbl_Task_List[[#Data],[Project Name]]),ROW(Tbl_Task_List[[#Data],[Project Name]]),""),COUNTIF($A$9:$A24,A24))-ROW(Tbl_Task_List[[#Headers],[Resource Name]]),1),"")</f>
        <v>Sayeem</v>
      </c>
      <c r="D24" s="91">
        <f t="array" ref="D24">IFERROR(INDEX((Tbl_Task_List[[#Data],[Planned Duration (Hours)]]), SMALL(IF(A24=(Tbl_Task_List[[#Data],[Project Name]]),ROW(Tbl_Task_List[[#Data],[Project Name]]),""),COUNTIF($A$9:$A24,A24))-ROW(Tbl_Task_List[[#Headers],[Planned Duration (Hours)]]),1),"")</f>
        <v>3</v>
      </c>
      <c r="E24" s="70">
        <f t="array" ref="E24">IFERROR(INDEX((Tbl_Task_List[[#Data],[Predecessor 1]]), SMALL(IF(A24=(Tbl_Task_List[[#Data],[Project Name]]),ROW(Tbl_Task_List[[#Data],[Project Name]]),""),COUNTIF($A$9:$A24,A24))-ROW(Tbl_Task_List[[#Headers],[Predecessor 1]]),1),"")</f>
        <v>0</v>
      </c>
      <c r="F24" s="70">
        <f t="array" ref="F24">IFERROR(INDEX((Tbl_Task_List[[#Data],[Predecessor 2]]), SMALL(IF(A24=(Tbl_Task_List[[#Data],[Project Name]]),ROW(Tbl_Task_List[[#Data],[Project Name]]),""),COUNTIF($A$9:$A24,A24))-ROW(Tbl_Task_List[[#Headers],[Predecessor 2]]),1),"")</f>
        <v>0</v>
      </c>
      <c r="G24" s="70" t="str">
        <f t="shared" si="3"/>
        <v>Tekun Functionality - Loan Repayment</v>
      </c>
      <c r="H24" s="75">
        <f>IFERROR(MAX(INDEX(Tbl_Project_List[Start Date],MATCH($A24,Tbl_Project_List[Project Name],0),1), StartDate, IFERROR(WORKDAY(INDEX($K$9:$K$158,MATCH($E24,$G$9:$G$158,0),1),1,Holidays),0),IFERROR(WORKDAY( INDEX($K$9:$K$158,MATCH($F24,$G$9:$G$158,0),1),1,Holidays),0)),"")</f>
        <v>42331</v>
      </c>
      <c r="I24" s="92">
        <f t="shared" si="4"/>
        <v>2</v>
      </c>
      <c r="J24" s="75">
        <f t="array" ref="J24">IF(ISNUMBER(D24),IFERROR(INDEX($A$7:$BW$7,1,SMALL(IF(P24:BW24&gt;0,COLUMN(P24:BW24),""),1)),WORKDAY($BW$7,2,Holidays)),"")</f>
        <v>42333</v>
      </c>
      <c r="K24" s="75">
        <f t="array" ref="K24">IF(ISNUMBER(D24),IF(SUM(P24:BW24)=D24,IFERROR(INDEX($A$7:$BW$7,1,LARGE(IF(P24:BW24&gt;0,COLUMN(P24:BW24),""),1)),""),WORKDAY($BW$7,1,Holidays)),"")</f>
        <v>42333</v>
      </c>
      <c r="L24" s="92">
        <f ca="1">IFERROR(COUNTIF(INDIRECT(ADDRESS(ROW($L24),MATCH($J24,$A$7:$BW$7,0),1,1,)):INDIRECT(ADDRESS(ROW($L24),MATCH(MIN($K24,$BW$7),$A$7:$BW$7,0),1,1,)),0),"")</f>
        <v>0</v>
      </c>
      <c r="M24" s="92">
        <f t="shared" si="5"/>
        <v>3</v>
      </c>
      <c r="N24" s="93">
        <f t="shared" si="6"/>
        <v>1</v>
      </c>
      <c r="O24" s="86"/>
      <c r="P24" s="93">
        <f>IF((P$7&gt;IFERROR(MAX(IFERROR(INDEX(Tbl_Project_List[Start Date],MATCH($A24,Tbl_Project_List[Project Name],0),1)-1,0),IFERROR(INDEX($K$9:$K$158,MATCH($E24,$G$9:$G$158,0),1),0),IFERROR(INDEX($K$9:$K$158,MATCH($F24,$G$9:$G$158,0),1),0)),0)), IFERROR(MIN($D24-SUM($O24:O24), INDEX(Tbl_Resource_List[Hours Available per Day], MATCH($C24,Tbl_Resource_List[Resource Name],0),1)-SUMIF($C$8:$C23,$C24,P$8:P23)),0),0)</f>
        <v>0</v>
      </c>
      <c r="Q24" s="93">
        <f>IF((Q$7&gt;IFERROR(MAX(IFERROR(INDEX(Tbl_Project_List[Start Date],MATCH($A24,Tbl_Project_List[Project Name],0),1)-1,0),IFERROR(INDEX($K$9:$K$158,MATCH($E24,$G$9:$G$158,0),1),0),IFERROR(INDEX($K$9:$K$158,MATCH($F24,$G$9:$G$158,0),1),0)),0)), IFERROR(MIN($D24-SUM($O24:P24), INDEX(Tbl_Resource_List[Hours Available per Day], MATCH($C24,Tbl_Resource_List[Resource Name],0),1)-SUMIF($C$8:$C23,$C24,Q$8:Q23)),0),0)</f>
        <v>0</v>
      </c>
      <c r="R24" s="93">
        <f>IF((R$7&gt;IFERROR(MAX(IFERROR(INDEX(Tbl_Project_List[Start Date],MATCH($A24,Tbl_Project_List[Project Name],0),1)-1,0),IFERROR(INDEX($K$9:$K$158,MATCH($E24,$G$9:$G$158,0),1),0),IFERROR(INDEX($K$9:$K$158,MATCH($F24,$G$9:$G$158,0),1),0)),0)), IFERROR(MIN($D24-SUM($O24:Q24), INDEX(Tbl_Resource_List[Hours Available per Day], MATCH($C24,Tbl_Resource_List[Resource Name],0),1)-SUMIF($C$8:$C23,$C24,R$8:R23)),0),0)</f>
        <v>3</v>
      </c>
      <c r="S24" s="93">
        <f>IF((S$7&gt;IFERROR(MAX(IFERROR(INDEX(Tbl_Project_List[Start Date],MATCH($A24,Tbl_Project_List[Project Name],0),1)-1,0),IFERROR(INDEX($K$9:$K$158,MATCH($E24,$G$9:$G$158,0),1),0),IFERROR(INDEX($K$9:$K$158,MATCH($F24,$G$9:$G$158,0),1),0)),0)), IFERROR(MIN($D24-SUM($O24:R24), INDEX(Tbl_Resource_List[Hours Available per Day], MATCH($C24,Tbl_Resource_List[Resource Name],0),1)-SUMIF($C$8:$C23,$C24,S$8:S23)),0),0)</f>
        <v>0</v>
      </c>
      <c r="T24" s="93">
        <f>IF((T$7&gt;IFERROR(MAX(IFERROR(INDEX(Tbl_Project_List[Start Date],MATCH($A24,Tbl_Project_List[Project Name],0),1)-1,0),IFERROR(INDEX($K$9:$K$158,MATCH($E24,$G$9:$G$158,0),1),0),IFERROR(INDEX($K$9:$K$158,MATCH($F24,$G$9:$G$158,0),1),0)),0)), IFERROR(MIN($D24-SUM($O24:S24), INDEX(Tbl_Resource_List[Hours Available per Day], MATCH($C24,Tbl_Resource_List[Resource Name],0),1)-SUMIF($C$8:$C23,$C24,T$8:T23)),0),0)</f>
        <v>0</v>
      </c>
      <c r="U24" s="93">
        <f>IF((U$7&gt;IFERROR(MAX(IFERROR(INDEX(Tbl_Project_List[Start Date],MATCH($A24,Tbl_Project_List[Project Name],0),1)-1,0),IFERROR(INDEX($K$9:$K$158,MATCH($E24,$G$9:$G$158,0),1),0),IFERROR(INDEX($K$9:$K$158,MATCH($F24,$G$9:$G$158,0),1),0)),0)), IFERROR(MIN($D24-SUM($O24:T24), INDEX(Tbl_Resource_List[Hours Available per Day], MATCH($C24,Tbl_Resource_List[Resource Name],0),1)-SUMIF($C$8:$C23,$C24,U$8:U23)),0),0)</f>
        <v>0</v>
      </c>
      <c r="V24" s="93">
        <f>IF((V$7&gt;IFERROR(MAX(IFERROR(INDEX(Tbl_Project_List[Start Date],MATCH($A24,Tbl_Project_List[Project Name],0),1)-1,0),IFERROR(INDEX($K$9:$K$158,MATCH($E24,$G$9:$G$158,0),1),0),IFERROR(INDEX($K$9:$K$158,MATCH($F24,$G$9:$G$158,0),1),0)),0)), IFERROR(MIN($D24-SUM($O24:U24), INDEX(Tbl_Resource_List[Hours Available per Day], MATCH($C24,Tbl_Resource_List[Resource Name],0),1)-SUMIF($C$8:$C23,$C24,V$8:V23)),0),0)</f>
        <v>0</v>
      </c>
      <c r="W24" s="93">
        <f>IF((W$7&gt;IFERROR(MAX(IFERROR(INDEX(Tbl_Project_List[Start Date],MATCH($A24,Tbl_Project_List[Project Name],0),1)-1,0),IFERROR(INDEX($K$9:$K$158,MATCH($E24,$G$9:$G$158,0),1),0),IFERROR(INDEX($K$9:$K$158,MATCH($F24,$G$9:$G$158,0),1),0)),0)), IFERROR(MIN($D24-SUM($O24:V24), INDEX(Tbl_Resource_List[Hours Available per Day], MATCH($C24,Tbl_Resource_List[Resource Name],0),1)-SUMIF($C$8:$C23,$C24,W$8:W23)),0),0)</f>
        <v>0</v>
      </c>
      <c r="X24" s="93">
        <f>IF((X$7&gt;IFERROR(MAX(IFERROR(INDEX(Tbl_Project_List[Start Date],MATCH($A24,Tbl_Project_List[Project Name],0),1)-1,0),IFERROR(INDEX($K$9:$K$158,MATCH($E24,$G$9:$G$158,0),1),0),IFERROR(INDEX($K$9:$K$158,MATCH($F24,$G$9:$G$158,0),1),0)),0)), IFERROR(MIN($D24-SUM($O24:W24), INDEX(Tbl_Resource_List[Hours Available per Day], MATCH($C24,Tbl_Resource_List[Resource Name],0),1)-SUMIF($C$8:$C23,$C24,X$8:X23)),0),0)</f>
        <v>0</v>
      </c>
      <c r="Y24" s="93">
        <f>IF((Y$7&gt;IFERROR(MAX(IFERROR(INDEX(Tbl_Project_List[Start Date],MATCH($A24,Tbl_Project_List[Project Name],0),1)-1,0),IFERROR(INDEX($K$9:$K$158,MATCH($E24,$G$9:$G$158,0),1),0),IFERROR(INDEX($K$9:$K$158,MATCH($F24,$G$9:$G$158,0),1),0)),0)), IFERROR(MIN($D24-SUM($O24:X24), INDEX(Tbl_Resource_List[Hours Available per Day], MATCH($C24,Tbl_Resource_List[Resource Name],0),1)-SUMIF($C$8:$C23,$C24,Y$8:Y23)),0),0)</f>
        <v>0</v>
      </c>
      <c r="Z24" s="93">
        <f>IF((Z$7&gt;IFERROR(MAX(IFERROR(INDEX(Tbl_Project_List[Start Date],MATCH($A24,Tbl_Project_List[Project Name],0),1)-1,0),IFERROR(INDEX($K$9:$K$158,MATCH($E24,$G$9:$G$158,0),1),0),IFERROR(INDEX($K$9:$K$158,MATCH($F24,$G$9:$G$158,0),1),0)),0)), IFERROR(MIN($D24-SUM($O24:Y24), INDEX(Tbl_Resource_List[Hours Available per Day], MATCH($C24,Tbl_Resource_List[Resource Name],0),1)-SUMIF($C$8:$C23,$C24,Z$8:Z23)),0),0)</f>
        <v>0</v>
      </c>
      <c r="AA24" s="93">
        <f>IF((AA$7&gt;IFERROR(MAX(IFERROR(INDEX(Tbl_Project_List[Start Date],MATCH($A24,Tbl_Project_List[Project Name],0),1)-1,0),IFERROR(INDEX($K$9:$K$158,MATCH($E24,$G$9:$G$158,0),1),0),IFERROR(INDEX($K$9:$K$158,MATCH($F24,$G$9:$G$158,0),1),0)),0)), IFERROR(MIN($D24-SUM($O24:Z24), INDEX(Tbl_Resource_List[Hours Available per Day], MATCH($C24,Tbl_Resource_List[Resource Name],0),1)-SUMIF($C$8:$C23,$C24,AA$8:AA23)),0),0)</f>
        <v>0</v>
      </c>
      <c r="AB24" s="93">
        <f>IF((AB$7&gt;IFERROR(MAX(IFERROR(INDEX(Tbl_Project_List[Start Date],MATCH($A24,Tbl_Project_List[Project Name],0),1)-1,0),IFERROR(INDEX($K$9:$K$158,MATCH($E24,$G$9:$G$158,0),1),0),IFERROR(INDEX($K$9:$K$158,MATCH($F24,$G$9:$G$158,0),1),0)),0)), IFERROR(MIN($D24-SUM($O24:AA24), INDEX(Tbl_Resource_List[Hours Available per Day], MATCH($C24,Tbl_Resource_List[Resource Name],0),1)-SUMIF($C$8:$C23,$C24,AB$8:AB23)),0),0)</f>
        <v>0</v>
      </c>
      <c r="AC24" s="93">
        <f>IF((AC$7&gt;IFERROR(MAX(IFERROR(INDEX(Tbl_Project_List[Start Date],MATCH($A24,Tbl_Project_List[Project Name],0),1)-1,0),IFERROR(INDEX($K$9:$K$158,MATCH($E24,$G$9:$G$158,0),1),0),IFERROR(INDEX($K$9:$K$158,MATCH($F24,$G$9:$G$158,0),1),0)),0)), IFERROR(MIN($D24-SUM($O24:AB24), INDEX(Tbl_Resource_List[Hours Available per Day], MATCH($C24,Tbl_Resource_List[Resource Name],0),1)-SUMIF($C$8:$C23,$C24,AC$8:AC23)),0),0)</f>
        <v>0</v>
      </c>
      <c r="AD24" s="93">
        <f>IF((AD$7&gt;IFERROR(MAX(IFERROR(INDEX(Tbl_Project_List[Start Date],MATCH($A24,Tbl_Project_List[Project Name],0),1)-1,0),IFERROR(INDEX($K$9:$K$158,MATCH($E24,$G$9:$G$158,0),1),0),IFERROR(INDEX($K$9:$K$158,MATCH($F24,$G$9:$G$158,0),1),0)),0)), IFERROR(MIN($D24-SUM($O24:AC24), INDEX(Tbl_Resource_List[Hours Available per Day], MATCH($C24,Tbl_Resource_List[Resource Name],0),1)-SUMIF($C$8:$C23,$C24,AD$8:AD23)),0),0)</f>
        <v>0</v>
      </c>
      <c r="AE24" s="93">
        <f>IF((AE$7&gt;IFERROR(MAX(IFERROR(INDEX(Tbl_Project_List[Start Date],MATCH($A24,Tbl_Project_List[Project Name],0),1)-1,0),IFERROR(INDEX($K$9:$K$158,MATCH($E24,$G$9:$G$158,0),1),0),IFERROR(INDEX($K$9:$K$158,MATCH($F24,$G$9:$G$158,0),1),0)),0)), IFERROR(MIN($D24-SUM($O24:AD24), INDEX(Tbl_Resource_List[Hours Available per Day], MATCH($C24,Tbl_Resource_List[Resource Name],0),1)-SUMIF($C$8:$C23,$C24,AE$8:AE23)),0),0)</f>
        <v>0</v>
      </c>
      <c r="AF24" s="93">
        <f>IF((AF$7&gt;IFERROR(MAX(IFERROR(INDEX(Tbl_Project_List[Start Date],MATCH($A24,Tbl_Project_List[Project Name],0),1)-1,0),IFERROR(INDEX($K$9:$K$158,MATCH($E24,$G$9:$G$158,0),1),0),IFERROR(INDEX($K$9:$K$158,MATCH($F24,$G$9:$G$158,0),1),0)),0)), IFERROR(MIN($D24-SUM($O24:AE24), INDEX(Tbl_Resource_List[Hours Available per Day], MATCH($C24,Tbl_Resource_List[Resource Name],0),1)-SUMIF($C$8:$C23,$C24,AF$8:AF23)),0),0)</f>
        <v>0</v>
      </c>
      <c r="AG24" s="93">
        <f>IF((AG$7&gt;IFERROR(MAX(IFERROR(INDEX(Tbl_Project_List[Start Date],MATCH($A24,Tbl_Project_List[Project Name],0),1)-1,0),IFERROR(INDEX($K$9:$K$158,MATCH($E24,$G$9:$G$158,0),1),0),IFERROR(INDEX($K$9:$K$158,MATCH($F24,$G$9:$G$158,0),1),0)),0)), IFERROR(MIN($D24-SUM($O24:AF24), INDEX(Tbl_Resource_List[Hours Available per Day], MATCH($C24,Tbl_Resource_List[Resource Name],0),1)-SUMIF($C$8:$C23,$C24,AG$8:AG23)),0),0)</f>
        <v>0</v>
      </c>
      <c r="AH24" s="93">
        <f>IF((AH$7&gt;IFERROR(MAX(IFERROR(INDEX(Tbl_Project_List[Start Date],MATCH($A24,Tbl_Project_List[Project Name],0),1)-1,0),IFERROR(INDEX($K$9:$K$158,MATCH($E24,$G$9:$G$158,0),1),0),IFERROR(INDEX($K$9:$K$158,MATCH($F24,$G$9:$G$158,0),1),0)),0)), IFERROR(MIN($D24-SUM($O24:AG24), INDEX(Tbl_Resource_List[Hours Available per Day], MATCH($C24,Tbl_Resource_List[Resource Name],0),1)-SUMIF($C$8:$C23,$C24,AH$8:AH23)),0),0)</f>
        <v>0</v>
      </c>
      <c r="AI24" s="93">
        <f>IF((AI$7&gt;IFERROR(MAX(IFERROR(INDEX(Tbl_Project_List[Start Date],MATCH($A24,Tbl_Project_List[Project Name],0),1)-1,0),IFERROR(INDEX($K$9:$K$158,MATCH($E24,$G$9:$G$158,0),1),0),IFERROR(INDEX($K$9:$K$158,MATCH($F24,$G$9:$G$158,0),1),0)),0)), IFERROR(MIN($D24-SUM($O24:AH24), INDEX(Tbl_Resource_List[Hours Available per Day], MATCH($C24,Tbl_Resource_List[Resource Name],0),1)-SUMIF($C$8:$C23,$C24,AI$8:AI23)),0),0)</f>
        <v>0</v>
      </c>
      <c r="AJ24" s="93">
        <f>IF((AJ$7&gt;IFERROR(MAX(IFERROR(INDEX(Tbl_Project_List[Start Date],MATCH($A24,Tbl_Project_List[Project Name],0),1)-1,0),IFERROR(INDEX($K$9:$K$158,MATCH($E24,$G$9:$G$158,0),1),0),IFERROR(INDEX($K$9:$K$158,MATCH($F24,$G$9:$G$158,0),1),0)),0)), IFERROR(MIN($D24-SUM($O24:AI24), INDEX(Tbl_Resource_List[Hours Available per Day], MATCH($C24,Tbl_Resource_List[Resource Name],0),1)-SUMIF($C$8:$C23,$C24,AJ$8:AJ23)),0),0)</f>
        <v>0</v>
      </c>
      <c r="AK24" s="93">
        <f>IF((AK$7&gt;IFERROR(MAX(IFERROR(INDEX(Tbl_Project_List[Start Date],MATCH($A24,Tbl_Project_List[Project Name],0),1)-1,0),IFERROR(INDEX($K$9:$K$158,MATCH($E24,$G$9:$G$158,0),1),0),IFERROR(INDEX($K$9:$K$158,MATCH($F24,$G$9:$G$158,0),1),0)),0)), IFERROR(MIN($D24-SUM($O24:AJ24), INDEX(Tbl_Resource_List[Hours Available per Day], MATCH($C24,Tbl_Resource_List[Resource Name],0),1)-SUMIF($C$8:$C23,$C24,AK$8:AK23)),0),0)</f>
        <v>0</v>
      </c>
      <c r="AL24" s="93">
        <f>IF((AL$7&gt;IFERROR(MAX(IFERROR(INDEX(Tbl_Project_List[Start Date],MATCH($A24,Tbl_Project_List[Project Name],0),1)-1,0),IFERROR(INDEX($K$9:$K$158,MATCH($E24,$G$9:$G$158,0),1),0),IFERROR(INDEX($K$9:$K$158,MATCH($F24,$G$9:$G$158,0),1),0)),0)), IFERROR(MIN($D24-SUM($O24:AK24), INDEX(Tbl_Resource_List[Hours Available per Day], MATCH($C24,Tbl_Resource_List[Resource Name],0),1)-SUMIF($C$8:$C23,$C24,AL$8:AL23)),0),0)</f>
        <v>0</v>
      </c>
      <c r="AM24" s="93">
        <f>IF((AM$7&gt;IFERROR(MAX(IFERROR(INDEX(Tbl_Project_List[Start Date],MATCH($A24,Tbl_Project_List[Project Name],0),1)-1,0),IFERROR(INDEX($K$9:$K$158,MATCH($E24,$G$9:$G$158,0),1),0),IFERROR(INDEX($K$9:$K$158,MATCH($F24,$G$9:$G$158,0),1),0)),0)), IFERROR(MIN($D24-SUM($O24:AL24), INDEX(Tbl_Resource_List[Hours Available per Day], MATCH($C24,Tbl_Resource_List[Resource Name],0),1)-SUMIF($C$8:$C23,$C24,AM$8:AM23)),0),0)</f>
        <v>0</v>
      </c>
      <c r="AN24" s="93">
        <f>IF((AN$7&gt;IFERROR(MAX(IFERROR(INDEX(Tbl_Project_List[Start Date],MATCH($A24,Tbl_Project_List[Project Name],0),1)-1,0),IFERROR(INDEX($K$9:$K$158,MATCH($E24,$G$9:$G$158,0),1),0),IFERROR(INDEX($K$9:$K$158,MATCH($F24,$G$9:$G$158,0),1),0)),0)), IFERROR(MIN($D24-SUM($O24:AM24), INDEX(Tbl_Resource_List[Hours Available per Day], MATCH($C24,Tbl_Resource_List[Resource Name],0),1)-SUMIF($C$8:$C23,$C24,AN$8:AN23)),0),0)</f>
        <v>0</v>
      </c>
      <c r="AO24" s="93">
        <f>IF((AO$7&gt;IFERROR(MAX(IFERROR(INDEX(Tbl_Project_List[Start Date],MATCH($A24,Tbl_Project_List[Project Name],0),1)-1,0),IFERROR(INDEX($K$9:$K$158,MATCH($E24,$G$9:$G$158,0),1),0),IFERROR(INDEX($K$9:$K$158,MATCH($F24,$G$9:$G$158,0),1),0)),0)), IFERROR(MIN($D24-SUM($O24:AN24), INDEX(Tbl_Resource_List[Hours Available per Day], MATCH($C24,Tbl_Resource_List[Resource Name],0),1)-SUMIF($C$8:$C23,$C24,AO$8:AO23)),0),0)</f>
        <v>0</v>
      </c>
      <c r="AP24" s="93">
        <f>IF((AP$7&gt;IFERROR(MAX(IFERROR(INDEX(Tbl_Project_List[Start Date],MATCH($A24,Tbl_Project_List[Project Name],0),1)-1,0),IFERROR(INDEX($K$9:$K$158,MATCH($E24,$G$9:$G$158,0),1),0),IFERROR(INDEX($K$9:$K$158,MATCH($F24,$G$9:$G$158,0),1),0)),0)), IFERROR(MIN($D24-SUM($O24:AO24), INDEX(Tbl_Resource_List[Hours Available per Day], MATCH($C24,Tbl_Resource_List[Resource Name],0),1)-SUMIF($C$8:$C23,$C24,AP$8:AP23)),0),0)</f>
        <v>0</v>
      </c>
      <c r="AQ24" s="93">
        <f>IF((AQ$7&gt;IFERROR(MAX(IFERROR(INDEX(Tbl_Project_List[Start Date],MATCH($A24,Tbl_Project_List[Project Name],0),1)-1,0),IFERROR(INDEX($K$9:$K$158,MATCH($E24,$G$9:$G$158,0),1),0),IFERROR(INDEX($K$9:$K$158,MATCH($F24,$G$9:$G$158,0),1),0)),0)), IFERROR(MIN($D24-SUM($O24:AP24), INDEX(Tbl_Resource_List[Hours Available per Day], MATCH($C24,Tbl_Resource_List[Resource Name],0),1)-SUMIF($C$8:$C23,$C24,AQ$8:AQ23)),0),0)</f>
        <v>0</v>
      </c>
      <c r="AR24" s="93">
        <f>IF((AR$7&gt;IFERROR(MAX(IFERROR(INDEX(Tbl_Project_List[Start Date],MATCH($A24,Tbl_Project_List[Project Name],0),1)-1,0),IFERROR(INDEX($K$9:$K$158,MATCH($E24,$G$9:$G$158,0),1),0),IFERROR(INDEX($K$9:$K$158,MATCH($F24,$G$9:$G$158,0),1),0)),0)), IFERROR(MIN($D24-SUM($O24:AQ24), INDEX(Tbl_Resource_List[Hours Available per Day], MATCH($C24,Tbl_Resource_List[Resource Name],0),1)-SUMIF($C$8:$C23,$C24,AR$8:AR23)),0),0)</f>
        <v>0</v>
      </c>
      <c r="AS24" s="93">
        <f>IF((AS$7&gt;IFERROR(MAX(IFERROR(INDEX(Tbl_Project_List[Start Date],MATCH($A24,Tbl_Project_List[Project Name],0),1)-1,0),IFERROR(INDEX($K$9:$K$158,MATCH($E24,$G$9:$G$158,0),1),0),IFERROR(INDEX($K$9:$K$158,MATCH($F24,$G$9:$G$158,0),1),0)),0)), IFERROR(MIN($D24-SUM($O24:AR24), INDEX(Tbl_Resource_List[Hours Available per Day], MATCH($C24,Tbl_Resource_List[Resource Name],0),1)-SUMIF($C$8:$C23,$C24,AS$8:AS23)),0),0)</f>
        <v>0</v>
      </c>
      <c r="AT24" s="93">
        <f>IF((AT$7&gt;IFERROR(MAX(IFERROR(INDEX(Tbl_Project_List[Start Date],MATCH($A24,Tbl_Project_List[Project Name],0),1)-1,0),IFERROR(INDEX($K$9:$K$158,MATCH($E24,$G$9:$G$158,0),1),0),IFERROR(INDEX($K$9:$K$158,MATCH($F24,$G$9:$G$158,0),1),0)),0)), IFERROR(MIN($D24-SUM($O24:AS24), INDEX(Tbl_Resource_List[Hours Available per Day], MATCH($C24,Tbl_Resource_List[Resource Name],0),1)-SUMIF($C$8:$C23,$C24,AT$8:AT23)),0),0)</f>
        <v>0</v>
      </c>
      <c r="AU24" s="93">
        <f>IF((AU$7&gt;IFERROR(MAX(IFERROR(INDEX(Tbl_Project_List[Start Date],MATCH($A24,Tbl_Project_List[Project Name],0),1)-1,0),IFERROR(INDEX($K$9:$K$158,MATCH($E24,$G$9:$G$158,0),1),0),IFERROR(INDEX($K$9:$K$158,MATCH($F24,$G$9:$G$158,0),1),0)),0)), IFERROR(MIN($D24-SUM($O24:AT24), INDEX(Tbl_Resource_List[Hours Available per Day], MATCH($C24,Tbl_Resource_List[Resource Name],0),1)-SUMIF($C$8:$C23,$C24,AU$8:AU23)),0),0)</f>
        <v>0</v>
      </c>
      <c r="AV24" s="93">
        <f>IF((AV$7&gt;IFERROR(MAX(IFERROR(INDEX(Tbl_Project_List[Start Date],MATCH($A24,Tbl_Project_List[Project Name],0),1)-1,0),IFERROR(INDEX($K$9:$K$158,MATCH($E24,$G$9:$G$158,0),1),0),IFERROR(INDEX($K$9:$K$158,MATCH($F24,$G$9:$G$158,0),1),0)),0)), IFERROR(MIN($D24-SUM($O24:AU24), INDEX(Tbl_Resource_List[Hours Available per Day], MATCH($C24,Tbl_Resource_List[Resource Name],0),1)-SUMIF($C$8:$C23,$C24,AV$8:AV23)),0),0)</f>
        <v>0</v>
      </c>
      <c r="AW24" s="93">
        <f>IF((AW$7&gt;IFERROR(MAX(IFERROR(INDEX(Tbl_Project_List[Start Date],MATCH($A24,Tbl_Project_List[Project Name],0),1)-1,0),IFERROR(INDEX($K$9:$K$158,MATCH($E24,$G$9:$G$158,0),1),0),IFERROR(INDEX($K$9:$K$158,MATCH($F24,$G$9:$G$158,0),1),0)),0)), IFERROR(MIN($D24-SUM($O24:AV24), INDEX(Tbl_Resource_List[Hours Available per Day], MATCH($C24,Tbl_Resource_List[Resource Name],0),1)-SUMIF($C$8:$C23,$C24,AW$8:AW23)),0),0)</f>
        <v>0</v>
      </c>
      <c r="AX24" s="93">
        <f>IF((AX$7&gt;IFERROR(MAX(IFERROR(INDEX(Tbl_Project_List[Start Date],MATCH($A24,Tbl_Project_List[Project Name],0),1)-1,0),IFERROR(INDEX($K$9:$K$158,MATCH($E24,$G$9:$G$158,0),1),0),IFERROR(INDEX($K$9:$K$158,MATCH($F24,$G$9:$G$158,0),1),0)),0)), IFERROR(MIN($D24-SUM($O24:AW24), INDEX(Tbl_Resource_List[Hours Available per Day], MATCH($C24,Tbl_Resource_List[Resource Name],0),1)-SUMIF($C$8:$C23,$C24,AX$8:AX23)),0),0)</f>
        <v>0</v>
      </c>
      <c r="AY24" s="93">
        <f>IF((AY$7&gt;IFERROR(MAX(IFERROR(INDEX(Tbl_Project_List[Start Date],MATCH($A24,Tbl_Project_List[Project Name],0),1)-1,0),IFERROR(INDEX($K$9:$K$158,MATCH($E24,$G$9:$G$158,0),1),0),IFERROR(INDEX($K$9:$K$158,MATCH($F24,$G$9:$G$158,0),1),0)),0)), IFERROR(MIN($D24-SUM($O24:AX24), INDEX(Tbl_Resource_List[Hours Available per Day], MATCH($C24,Tbl_Resource_List[Resource Name],0),1)-SUMIF($C$8:$C23,$C24,AY$8:AY23)),0),0)</f>
        <v>0</v>
      </c>
      <c r="AZ24" s="93">
        <f>IF((AZ$7&gt;IFERROR(MAX(IFERROR(INDEX(Tbl_Project_List[Start Date],MATCH($A24,Tbl_Project_List[Project Name],0),1)-1,0),IFERROR(INDEX($K$9:$K$158,MATCH($E24,$G$9:$G$158,0),1),0),IFERROR(INDEX($K$9:$K$158,MATCH($F24,$G$9:$G$158,0),1),0)),0)), IFERROR(MIN($D24-SUM($O24:AY24), INDEX(Tbl_Resource_List[Hours Available per Day], MATCH($C24,Tbl_Resource_List[Resource Name],0),1)-SUMIF($C$8:$C23,$C24,AZ$8:AZ23)),0),0)</f>
        <v>0</v>
      </c>
      <c r="BA24" s="93">
        <f>IF((BA$7&gt;IFERROR(MAX(IFERROR(INDEX(Tbl_Project_List[Start Date],MATCH($A24,Tbl_Project_List[Project Name],0),1)-1,0),IFERROR(INDEX($K$9:$K$158,MATCH($E24,$G$9:$G$158,0),1),0),IFERROR(INDEX($K$9:$K$158,MATCH($F24,$G$9:$G$158,0),1),0)),0)), IFERROR(MIN($D24-SUM($O24:AZ24), INDEX(Tbl_Resource_List[Hours Available per Day], MATCH($C24,Tbl_Resource_List[Resource Name],0),1)-SUMIF($C$8:$C23,$C24,BA$8:BA23)),0),0)</f>
        <v>0</v>
      </c>
      <c r="BB24" s="93">
        <f>IF((BB$7&gt;IFERROR(MAX(IFERROR(INDEX(Tbl_Project_List[Start Date],MATCH($A24,Tbl_Project_List[Project Name],0),1)-1,0),IFERROR(INDEX($K$9:$K$158,MATCH($E24,$G$9:$G$158,0),1),0),IFERROR(INDEX($K$9:$K$158,MATCH($F24,$G$9:$G$158,0),1),0)),0)), IFERROR(MIN($D24-SUM($O24:BA24), INDEX(Tbl_Resource_List[Hours Available per Day], MATCH($C24,Tbl_Resource_List[Resource Name],0),1)-SUMIF($C$8:$C23,$C24,BB$8:BB23)),0),0)</f>
        <v>0</v>
      </c>
      <c r="BC24" s="93">
        <f>IF((BC$7&gt;IFERROR(MAX(IFERROR(INDEX(Tbl_Project_List[Start Date],MATCH($A24,Tbl_Project_List[Project Name],0),1)-1,0),IFERROR(INDEX($K$9:$K$158,MATCH($E24,$G$9:$G$158,0),1),0),IFERROR(INDEX($K$9:$K$158,MATCH($F24,$G$9:$G$158,0),1),0)),0)), IFERROR(MIN($D24-SUM($O24:BB24), INDEX(Tbl_Resource_List[Hours Available per Day], MATCH($C24,Tbl_Resource_List[Resource Name],0),1)-SUMIF($C$8:$C23,$C24,BC$8:BC23)),0),0)</f>
        <v>0</v>
      </c>
      <c r="BD24" s="93">
        <f>IF((BD$7&gt;IFERROR(MAX(IFERROR(INDEX(Tbl_Project_List[Start Date],MATCH($A24,Tbl_Project_List[Project Name],0),1)-1,0),IFERROR(INDEX($K$9:$K$158,MATCH($E24,$G$9:$G$158,0),1),0),IFERROR(INDEX($K$9:$K$158,MATCH($F24,$G$9:$G$158,0),1),0)),0)), IFERROR(MIN($D24-SUM($O24:BC24), INDEX(Tbl_Resource_List[Hours Available per Day], MATCH($C24,Tbl_Resource_List[Resource Name],0),1)-SUMIF($C$8:$C23,$C24,BD$8:BD23)),0),0)</f>
        <v>0</v>
      </c>
      <c r="BE24" s="93">
        <f>IF((BE$7&gt;IFERROR(MAX(IFERROR(INDEX(Tbl_Project_List[Start Date],MATCH($A24,Tbl_Project_List[Project Name],0),1)-1,0),IFERROR(INDEX($K$9:$K$158,MATCH($E24,$G$9:$G$158,0),1),0),IFERROR(INDEX($K$9:$K$158,MATCH($F24,$G$9:$G$158,0),1),0)),0)), IFERROR(MIN($D24-SUM($O24:BD24), INDEX(Tbl_Resource_List[Hours Available per Day], MATCH($C24,Tbl_Resource_List[Resource Name],0),1)-SUMIF($C$8:$C23,$C24,BE$8:BE23)),0),0)</f>
        <v>0</v>
      </c>
      <c r="BF24" s="93">
        <f>IF((BF$7&gt;IFERROR(MAX(IFERROR(INDEX(Tbl_Project_List[Start Date],MATCH($A24,Tbl_Project_List[Project Name],0),1)-1,0),IFERROR(INDEX($K$9:$K$158,MATCH($E24,$G$9:$G$158,0),1),0),IFERROR(INDEX($K$9:$K$158,MATCH($F24,$G$9:$G$158,0),1),0)),0)), IFERROR(MIN($D24-SUM($O24:BE24), INDEX(Tbl_Resource_List[Hours Available per Day], MATCH($C24,Tbl_Resource_List[Resource Name],0),1)-SUMIF($C$8:$C23,$C24,BF$8:BF23)),0),0)</f>
        <v>0</v>
      </c>
      <c r="BG24" s="93">
        <f>IF((BG$7&gt;IFERROR(MAX(IFERROR(INDEX(Tbl_Project_List[Start Date],MATCH($A24,Tbl_Project_List[Project Name],0),1)-1,0),IFERROR(INDEX($K$9:$K$158,MATCH($E24,$G$9:$G$158,0),1),0),IFERROR(INDEX($K$9:$K$158,MATCH($F24,$G$9:$G$158,0),1),0)),0)), IFERROR(MIN($D24-SUM($O24:BF24), INDEX(Tbl_Resource_List[Hours Available per Day], MATCH($C24,Tbl_Resource_List[Resource Name],0),1)-SUMIF($C$8:$C23,$C24,BG$8:BG23)),0),0)</f>
        <v>0</v>
      </c>
      <c r="BH24" s="93">
        <f>IF((BH$7&gt;IFERROR(MAX(IFERROR(INDEX(Tbl_Project_List[Start Date],MATCH($A24,Tbl_Project_List[Project Name],0),1)-1,0),IFERROR(INDEX($K$9:$K$158,MATCH($E24,$G$9:$G$158,0),1),0),IFERROR(INDEX($K$9:$K$158,MATCH($F24,$G$9:$G$158,0),1),0)),0)), IFERROR(MIN($D24-SUM($O24:BG24), INDEX(Tbl_Resource_List[Hours Available per Day], MATCH($C24,Tbl_Resource_List[Resource Name],0),1)-SUMIF($C$8:$C23,$C24,BH$8:BH23)),0),0)</f>
        <v>0</v>
      </c>
      <c r="BI24" s="93">
        <f>IF((BI$7&gt;IFERROR(MAX(IFERROR(INDEX(Tbl_Project_List[Start Date],MATCH($A24,Tbl_Project_List[Project Name],0),1)-1,0),IFERROR(INDEX($K$9:$K$158,MATCH($E24,$G$9:$G$158,0),1),0),IFERROR(INDEX($K$9:$K$158,MATCH($F24,$G$9:$G$158,0),1),0)),0)), IFERROR(MIN($D24-SUM($O24:BH24), INDEX(Tbl_Resource_List[Hours Available per Day], MATCH($C24,Tbl_Resource_List[Resource Name],0),1)-SUMIF($C$8:$C23,$C24,BI$8:BI23)),0),0)</f>
        <v>0</v>
      </c>
      <c r="BJ24" s="93">
        <f>IF((BJ$7&gt;IFERROR(MAX(IFERROR(INDEX(Tbl_Project_List[Start Date],MATCH($A24,Tbl_Project_List[Project Name],0),1)-1,0),IFERROR(INDEX($K$9:$K$158,MATCH($E24,$G$9:$G$158,0),1),0),IFERROR(INDEX($K$9:$K$158,MATCH($F24,$G$9:$G$158,0),1),0)),0)), IFERROR(MIN($D24-SUM($O24:BI24), INDEX(Tbl_Resource_List[Hours Available per Day], MATCH($C24,Tbl_Resource_List[Resource Name],0),1)-SUMIF($C$8:$C23,$C24,BJ$8:BJ23)),0),0)</f>
        <v>0</v>
      </c>
      <c r="BK24" s="93">
        <f>IF((BK$7&gt;IFERROR(MAX(IFERROR(INDEX(Tbl_Project_List[Start Date],MATCH($A24,Tbl_Project_List[Project Name],0),1)-1,0),IFERROR(INDEX($K$9:$K$158,MATCH($E24,$G$9:$G$158,0),1),0),IFERROR(INDEX($K$9:$K$158,MATCH($F24,$G$9:$G$158,0),1),0)),0)), IFERROR(MIN($D24-SUM($O24:BJ24), INDEX(Tbl_Resource_List[Hours Available per Day], MATCH($C24,Tbl_Resource_List[Resource Name],0),1)-SUMIF($C$8:$C23,$C24,BK$8:BK23)),0),0)</f>
        <v>0</v>
      </c>
      <c r="BL24" s="93">
        <f>IF((BL$7&gt;IFERROR(MAX(IFERROR(INDEX(Tbl_Project_List[Start Date],MATCH($A24,Tbl_Project_List[Project Name],0),1)-1,0),IFERROR(INDEX($K$9:$K$158,MATCH($E24,$G$9:$G$158,0),1),0),IFERROR(INDEX($K$9:$K$158,MATCH($F24,$G$9:$G$158,0),1),0)),0)), IFERROR(MIN($D24-SUM($O24:BK24), INDEX(Tbl_Resource_List[Hours Available per Day], MATCH($C24,Tbl_Resource_List[Resource Name],0),1)-SUMIF($C$8:$C23,$C24,BL$8:BL23)),0),0)</f>
        <v>0</v>
      </c>
      <c r="BM24" s="93">
        <f>IF((BM$7&gt;IFERROR(MAX(IFERROR(INDEX(Tbl_Project_List[Start Date],MATCH($A24,Tbl_Project_List[Project Name],0),1)-1,0),IFERROR(INDEX($K$9:$K$158,MATCH($E24,$G$9:$G$158,0),1),0),IFERROR(INDEX($K$9:$K$158,MATCH($F24,$G$9:$G$158,0),1),0)),0)), IFERROR(MIN($D24-SUM($O24:BL24), INDEX(Tbl_Resource_List[Hours Available per Day], MATCH($C24,Tbl_Resource_List[Resource Name],0),1)-SUMIF($C$8:$C23,$C24,BM$8:BM23)),0),0)</f>
        <v>0</v>
      </c>
      <c r="BN24" s="93">
        <f>IF((BN$7&gt;IFERROR(MAX(IFERROR(INDEX(Tbl_Project_List[Start Date],MATCH($A24,Tbl_Project_List[Project Name],0),1)-1,0),IFERROR(INDEX($K$9:$K$158,MATCH($E24,$G$9:$G$158,0),1),0),IFERROR(INDEX($K$9:$K$158,MATCH($F24,$G$9:$G$158,0),1),0)),0)), IFERROR(MIN($D24-SUM($O24:BM24), INDEX(Tbl_Resource_List[Hours Available per Day], MATCH($C24,Tbl_Resource_List[Resource Name],0),1)-SUMIF($C$8:$C23,$C24,BN$8:BN23)),0),0)</f>
        <v>0</v>
      </c>
      <c r="BO24" s="93">
        <f>IF((BO$7&gt;IFERROR(MAX(IFERROR(INDEX(Tbl_Project_List[Start Date],MATCH($A24,Tbl_Project_List[Project Name],0),1)-1,0),IFERROR(INDEX($K$9:$K$158,MATCH($E24,$G$9:$G$158,0),1),0),IFERROR(INDEX($K$9:$K$158,MATCH($F24,$G$9:$G$158,0),1),0)),0)), IFERROR(MIN($D24-SUM($O24:BN24), INDEX(Tbl_Resource_List[Hours Available per Day], MATCH($C24,Tbl_Resource_List[Resource Name],0),1)-SUMIF($C$8:$C23,$C24,BO$8:BO23)),0),0)</f>
        <v>0</v>
      </c>
      <c r="BP24" s="93">
        <f>IF((BP$7&gt;IFERROR(MAX(IFERROR(INDEX(Tbl_Project_List[Start Date],MATCH($A24,Tbl_Project_List[Project Name],0),1)-1,0),IFERROR(INDEX($K$9:$K$158,MATCH($E24,$G$9:$G$158,0),1),0),IFERROR(INDEX($K$9:$K$158,MATCH($F24,$G$9:$G$158,0),1),0)),0)), IFERROR(MIN($D24-SUM($O24:BO24), INDEX(Tbl_Resource_List[Hours Available per Day], MATCH($C24,Tbl_Resource_List[Resource Name],0),1)-SUMIF($C$8:$C23,$C24,BP$8:BP23)),0),0)</f>
        <v>0</v>
      </c>
      <c r="BQ24" s="93">
        <f>IF((BQ$7&gt;IFERROR(MAX(IFERROR(INDEX(Tbl_Project_List[Start Date],MATCH($A24,Tbl_Project_List[Project Name],0),1)-1,0),IFERROR(INDEX($K$9:$K$158,MATCH($E24,$G$9:$G$158,0),1),0),IFERROR(INDEX($K$9:$K$158,MATCH($F24,$G$9:$G$158,0),1),0)),0)), IFERROR(MIN($D24-SUM($O24:BP24), INDEX(Tbl_Resource_List[Hours Available per Day], MATCH($C24,Tbl_Resource_List[Resource Name],0),1)-SUMIF($C$8:$C23,$C24,BQ$8:BQ23)),0),0)</f>
        <v>0</v>
      </c>
      <c r="BR24" s="93">
        <f>IF((BR$7&gt;IFERROR(MAX(IFERROR(INDEX(Tbl_Project_List[Start Date],MATCH($A24,Tbl_Project_List[Project Name],0),1)-1,0),IFERROR(INDEX($K$9:$K$158,MATCH($E24,$G$9:$G$158,0),1),0),IFERROR(INDEX($K$9:$K$158,MATCH($F24,$G$9:$G$158,0),1),0)),0)), IFERROR(MIN($D24-SUM($O24:BQ24), INDEX(Tbl_Resource_List[Hours Available per Day], MATCH($C24,Tbl_Resource_List[Resource Name],0),1)-SUMIF($C$8:$C23,$C24,BR$8:BR23)),0),0)</f>
        <v>0</v>
      </c>
      <c r="BS24" s="93">
        <f>IF((BS$7&gt;IFERROR(MAX(IFERROR(INDEX(Tbl_Project_List[Start Date],MATCH($A24,Tbl_Project_List[Project Name],0),1)-1,0),IFERROR(INDEX($K$9:$K$158,MATCH($E24,$G$9:$G$158,0),1),0),IFERROR(INDEX($K$9:$K$158,MATCH($F24,$G$9:$G$158,0),1),0)),0)), IFERROR(MIN($D24-SUM($O24:BR24), INDEX(Tbl_Resource_List[Hours Available per Day], MATCH($C24,Tbl_Resource_List[Resource Name],0),1)-SUMIF($C$8:$C23,$C24,BS$8:BS23)),0),0)</f>
        <v>0</v>
      </c>
      <c r="BT24" s="93">
        <f>IF((BT$7&gt;IFERROR(MAX(IFERROR(INDEX(Tbl_Project_List[Start Date],MATCH($A24,Tbl_Project_List[Project Name],0),1)-1,0),IFERROR(INDEX($K$9:$K$158,MATCH($E24,$G$9:$G$158,0),1),0),IFERROR(INDEX($K$9:$K$158,MATCH($F24,$G$9:$G$158,0),1),0)),0)), IFERROR(MIN($D24-SUM($O24:BS24), INDEX(Tbl_Resource_List[Hours Available per Day], MATCH($C24,Tbl_Resource_List[Resource Name],0),1)-SUMIF($C$8:$C23,$C24,BT$8:BT23)),0),0)</f>
        <v>0</v>
      </c>
      <c r="BU24" s="93">
        <f>IF((BU$7&gt;IFERROR(MAX(IFERROR(INDEX(Tbl_Project_List[Start Date],MATCH($A24,Tbl_Project_List[Project Name],0),1)-1,0),IFERROR(INDEX($K$9:$K$158,MATCH($E24,$G$9:$G$158,0),1),0),IFERROR(INDEX($K$9:$K$158,MATCH($F24,$G$9:$G$158,0),1),0)),0)), IFERROR(MIN($D24-SUM($O24:BT24), INDEX(Tbl_Resource_List[Hours Available per Day], MATCH($C24,Tbl_Resource_List[Resource Name],0),1)-SUMIF($C$8:$C23,$C24,BU$8:BU23)),0),0)</f>
        <v>0</v>
      </c>
      <c r="BV24" s="93">
        <f>IF((BV$7&gt;IFERROR(MAX(IFERROR(INDEX(Tbl_Project_List[Start Date],MATCH($A24,Tbl_Project_List[Project Name],0),1)-1,0),IFERROR(INDEX($K$9:$K$158,MATCH($E24,$G$9:$G$158,0),1),0),IFERROR(INDEX($K$9:$K$158,MATCH($F24,$G$9:$G$158,0),1),0)),0)), IFERROR(MIN($D24-SUM($O24:BU24), INDEX(Tbl_Resource_List[Hours Available per Day], MATCH($C24,Tbl_Resource_List[Resource Name],0),1)-SUMIF($C$8:$C23,$C24,BV$8:BV23)),0),0)</f>
        <v>0</v>
      </c>
      <c r="BW24" s="94">
        <f>IF((BW$7&gt;IFERROR(MAX(IFERROR(INDEX(Tbl_Project_List[Start Date],MATCH($A24,Tbl_Project_List[Project Name],0),1)-1,0),IFERROR(INDEX($K$9:$K$158,MATCH($E24,$G$9:$G$158,0),1),0),IFERROR(INDEX($K$9:$K$158,MATCH($F24,$G$9:$G$158,0),1),0)),0)), IFERROR(MIN($D24-SUM($O24:BV24), INDEX(Tbl_Resource_List[Hours Available per Day], MATCH($C24,Tbl_Resource_List[Resource Name],0),1)-SUMIF($C$8:$C23,$C24,BW$8:BW23)),0),0)</f>
        <v>0</v>
      </c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</row>
    <row r="25" spans="1:105" x14ac:dyDescent="0.25">
      <c r="A25" s="89" t="str">
        <f>IFERROR(IF(ROW(A24)-ROW($A$8)&gt;=COUNTA(Tbl_Task_List[Task Name]),"",INDEX(Tbl_Project_List[],MATCH(SMALL(Tbl_Project_List[[#Data],[Priority]],ROUND(SUMPRODUCT(1/COUNTIF($A$9:A24,$A$9:A24)),0)+((COUNTIF(Tbl_Task_List[[#Data],[Project Name]],A24)=COUNTIF($A$9:$A24,A24))*1)),Tbl_Project_List[[#Data],[Priority]],0),1)),"")</f>
        <v>Tekun</v>
      </c>
      <c r="B25" s="89" t="str">
        <f t="array" ref="B25">IFERROR(INDEX((Tbl_Task_List[[#Data],[Task Name]]), SMALL(IF(A25=(Tbl_Task_List[[#Data],[Project Name]]),ROW(Tbl_Task_List[[#Data],[Project Name]]),""),COUNTIF($A$9:$A25,A25))-ROW(Tbl_Task_List[[#Headers],[Task Name]]),1),"")</f>
        <v>Functionality - Purchase of Asset</v>
      </c>
      <c r="C25" s="90" t="str">
        <f t="array" ref="C25">IFERROR(INDEX((Tbl_Task_List[[#Data],[Resource Name]]), SMALL(IF(A25=(Tbl_Task_List[[#Data],[Project Name]]),ROW(Tbl_Task_List[[#Data],[Project Name]]),""),COUNTIF($A$9:$A25,A25))-ROW(Tbl_Task_List[[#Headers],[Resource Name]]),1),"")</f>
        <v>Sayeem</v>
      </c>
      <c r="D25" s="91">
        <f t="array" ref="D25">IFERROR(INDEX((Tbl_Task_List[[#Data],[Planned Duration (Hours)]]), SMALL(IF(A25=(Tbl_Task_List[[#Data],[Project Name]]),ROW(Tbl_Task_List[[#Data],[Project Name]]),""),COUNTIF($A$9:$A25,A25))-ROW(Tbl_Task_List[[#Headers],[Planned Duration (Hours)]]),1),"")</f>
        <v>3</v>
      </c>
      <c r="E25" s="70">
        <f t="array" ref="E25">IFERROR(INDEX((Tbl_Task_List[[#Data],[Predecessor 1]]), SMALL(IF(A25=(Tbl_Task_List[[#Data],[Project Name]]),ROW(Tbl_Task_List[[#Data],[Project Name]]),""),COUNTIF($A$9:$A25,A25))-ROW(Tbl_Task_List[[#Headers],[Predecessor 1]]),1),"")</f>
        <v>0</v>
      </c>
      <c r="F25" s="70">
        <f t="array" ref="F25">IFERROR(INDEX((Tbl_Task_List[[#Data],[Predecessor 2]]), SMALL(IF(A25=(Tbl_Task_List[[#Data],[Project Name]]),ROW(Tbl_Task_List[[#Data],[Project Name]]),""),COUNTIF($A$9:$A25,A25))-ROW(Tbl_Task_List[[#Headers],[Predecessor 2]]),1),"")</f>
        <v>0</v>
      </c>
      <c r="G25" s="70" t="str">
        <f t="shared" si="3"/>
        <v>Tekun Functionality - Purchase of Asset</v>
      </c>
      <c r="H25" s="75">
        <f>IFERROR(MAX(INDEX(Tbl_Project_List[Start Date],MATCH($A25,Tbl_Project_List[Project Name],0),1), StartDate, IFERROR(WORKDAY(INDEX($K$9:$K$158,MATCH($E25,$G$9:$G$158,0),1),1,Holidays),0),IFERROR(WORKDAY( INDEX($K$9:$K$158,MATCH($F25,$G$9:$G$158,0),1),1,Holidays),0)),"")</f>
        <v>42331</v>
      </c>
      <c r="I25" s="92">
        <f t="shared" si="4"/>
        <v>2</v>
      </c>
      <c r="J25" s="75">
        <f t="array" ref="J25">IF(ISNUMBER(D25),IFERROR(INDEX($A$7:$BW$7,1,SMALL(IF(P25:BW25&gt;0,COLUMN(P25:BW25),""),1)),WORKDAY($BW$7,2,Holidays)),"")</f>
        <v>42333</v>
      </c>
      <c r="K25" s="75">
        <f t="array" ref="K25">IF(ISNUMBER(D25),IF(SUM(P25:BW25)=D25,IFERROR(INDEX($A$7:$BW$7,1,LARGE(IF(P25:BW25&gt;0,COLUMN(P25:BW25),""),1)),""),WORKDAY($BW$7,1,Holidays)),"")</f>
        <v>42334</v>
      </c>
      <c r="L25" s="92">
        <f ca="1">IFERROR(COUNTIF(INDIRECT(ADDRESS(ROW($L25),MATCH($J25,$A$7:$BW$7,0),1,1,)):INDIRECT(ADDRESS(ROW($L25),MATCH(MIN($K25,$BW$7),$A$7:$BW$7,0),1,1,)),0),"")</f>
        <v>0</v>
      </c>
      <c r="M25" s="92">
        <f t="shared" si="5"/>
        <v>3</v>
      </c>
      <c r="N25" s="93">
        <f t="shared" si="6"/>
        <v>1</v>
      </c>
      <c r="O25" s="86"/>
      <c r="P25" s="93">
        <f>IF((P$7&gt;IFERROR(MAX(IFERROR(INDEX(Tbl_Project_List[Start Date],MATCH($A25,Tbl_Project_List[Project Name],0),1)-1,0),IFERROR(INDEX($K$9:$K$158,MATCH($E25,$G$9:$G$158,0),1),0),IFERROR(INDEX($K$9:$K$158,MATCH($F25,$G$9:$G$158,0),1),0)),0)), IFERROR(MIN($D25-SUM($O25:O25), INDEX(Tbl_Resource_List[Hours Available per Day], MATCH($C25,Tbl_Resource_List[Resource Name],0),1)-SUMIF($C$8:$C24,$C25,P$8:P24)),0),0)</f>
        <v>0</v>
      </c>
      <c r="Q25" s="93">
        <f>IF((Q$7&gt;IFERROR(MAX(IFERROR(INDEX(Tbl_Project_List[Start Date],MATCH($A25,Tbl_Project_List[Project Name],0),1)-1,0),IFERROR(INDEX($K$9:$K$158,MATCH($E25,$G$9:$G$158,0),1),0),IFERROR(INDEX($K$9:$K$158,MATCH($F25,$G$9:$G$158,0),1),0)),0)), IFERROR(MIN($D25-SUM($O25:P25), INDEX(Tbl_Resource_List[Hours Available per Day], MATCH($C25,Tbl_Resource_List[Resource Name],0),1)-SUMIF($C$8:$C24,$C25,Q$8:Q24)),0),0)</f>
        <v>0</v>
      </c>
      <c r="R25" s="93">
        <f>IF((R$7&gt;IFERROR(MAX(IFERROR(INDEX(Tbl_Project_List[Start Date],MATCH($A25,Tbl_Project_List[Project Name],0),1)-1,0),IFERROR(INDEX($K$9:$K$158,MATCH($E25,$G$9:$G$158,0),1),0),IFERROR(INDEX($K$9:$K$158,MATCH($F25,$G$9:$G$158,0),1),0)),0)), IFERROR(MIN($D25-SUM($O25:Q25), INDEX(Tbl_Resource_List[Hours Available per Day], MATCH($C25,Tbl_Resource_List[Resource Name],0),1)-SUMIF($C$8:$C24,$C25,R$8:R24)),0),0)</f>
        <v>2</v>
      </c>
      <c r="S25" s="93">
        <f>IF((S$7&gt;IFERROR(MAX(IFERROR(INDEX(Tbl_Project_List[Start Date],MATCH($A25,Tbl_Project_List[Project Name],0),1)-1,0),IFERROR(INDEX($K$9:$K$158,MATCH($E25,$G$9:$G$158,0),1),0),IFERROR(INDEX($K$9:$K$158,MATCH($F25,$G$9:$G$158,0),1),0)),0)), IFERROR(MIN($D25-SUM($O25:R25), INDEX(Tbl_Resource_List[Hours Available per Day], MATCH($C25,Tbl_Resource_List[Resource Name],0),1)-SUMIF($C$8:$C24,$C25,S$8:S24)),0),0)</f>
        <v>1</v>
      </c>
      <c r="T25" s="93">
        <f>IF((T$7&gt;IFERROR(MAX(IFERROR(INDEX(Tbl_Project_List[Start Date],MATCH($A25,Tbl_Project_List[Project Name],0),1)-1,0),IFERROR(INDEX($K$9:$K$158,MATCH($E25,$G$9:$G$158,0),1),0),IFERROR(INDEX($K$9:$K$158,MATCH($F25,$G$9:$G$158,0),1),0)),0)), IFERROR(MIN($D25-SUM($O25:S25), INDEX(Tbl_Resource_List[Hours Available per Day], MATCH($C25,Tbl_Resource_List[Resource Name],0),1)-SUMIF($C$8:$C24,$C25,T$8:T24)),0),0)</f>
        <v>0</v>
      </c>
      <c r="U25" s="93">
        <f>IF((U$7&gt;IFERROR(MAX(IFERROR(INDEX(Tbl_Project_List[Start Date],MATCH($A25,Tbl_Project_List[Project Name],0),1)-1,0),IFERROR(INDEX($K$9:$K$158,MATCH($E25,$G$9:$G$158,0),1),0),IFERROR(INDEX($K$9:$K$158,MATCH($F25,$G$9:$G$158,0),1),0)),0)), IFERROR(MIN($D25-SUM($O25:T25), INDEX(Tbl_Resource_List[Hours Available per Day], MATCH($C25,Tbl_Resource_List[Resource Name],0),1)-SUMIF($C$8:$C24,$C25,U$8:U24)),0),0)</f>
        <v>0</v>
      </c>
      <c r="V25" s="93">
        <f>IF((V$7&gt;IFERROR(MAX(IFERROR(INDEX(Tbl_Project_List[Start Date],MATCH($A25,Tbl_Project_List[Project Name],0),1)-1,0),IFERROR(INDEX($K$9:$K$158,MATCH($E25,$G$9:$G$158,0),1),0),IFERROR(INDEX($K$9:$K$158,MATCH($F25,$G$9:$G$158,0),1),0)),0)), IFERROR(MIN($D25-SUM($O25:U25), INDEX(Tbl_Resource_List[Hours Available per Day], MATCH($C25,Tbl_Resource_List[Resource Name],0),1)-SUMIF($C$8:$C24,$C25,V$8:V24)),0),0)</f>
        <v>0</v>
      </c>
      <c r="W25" s="93">
        <f>IF((W$7&gt;IFERROR(MAX(IFERROR(INDEX(Tbl_Project_List[Start Date],MATCH($A25,Tbl_Project_List[Project Name],0),1)-1,0),IFERROR(INDEX($K$9:$K$158,MATCH($E25,$G$9:$G$158,0),1),0),IFERROR(INDEX($K$9:$K$158,MATCH($F25,$G$9:$G$158,0),1),0)),0)), IFERROR(MIN($D25-SUM($O25:V25), INDEX(Tbl_Resource_List[Hours Available per Day], MATCH($C25,Tbl_Resource_List[Resource Name],0),1)-SUMIF($C$8:$C24,$C25,W$8:W24)),0),0)</f>
        <v>0</v>
      </c>
      <c r="X25" s="93">
        <f>IF((X$7&gt;IFERROR(MAX(IFERROR(INDEX(Tbl_Project_List[Start Date],MATCH($A25,Tbl_Project_List[Project Name],0),1)-1,0),IFERROR(INDEX($K$9:$K$158,MATCH($E25,$G$9:$G$158,0),1),0),IFERROR(INDEX($K$9:$K$158,MATCH($F25,$G$9:$G$158,0),1),0)),0)), IFERROR(MIN($D25-SUM($O25:W25), INDEX(Tbl_Resource_List[Hours Available per Day], MATCH($C25,Tbl_Resource_List[Resource Name],0),1)-SUMIF($C$8:$C24,$C25,X$8:X24)),0),0)</f>
        <v>0</v>
      </c>
      <c r="Y25" s="93">
        <f>IF((Y$7&gt;IFERROR(MAX(IFERROR(INDEX(Tbl_Project_List[Start Date],MATCH($A25,Tbl_Project_List[Project Name],0),1)-1,0),IFERROR(INDEX($K$9:$K$158,MATCH($E25,$G$9:$G$158,0),1),0),IFERROR(INDEX($K$9:$K$158,MATCH($F25,$G$9:$G$158,0),1),0)),0)), IFERROR(MIN($D25-SUM($O25:X25), INDEX(Tbl_Resource_List[Hours Available per Day], MATCH($C25,Tbl_Resource_List[Resource Name],0),1)-SUMIF($C$8:$C24,$C25,Y$8:Y24)),0),0)</f>
        <v>0</v>
      </c>
      <c r="Z25" s="93">
        <f>IF((Z$7&gt;IFERROR(MAX(IFERROR(INDEX(Tbl_Project_List[Start Date],MATCH($A25,Tbl_Project_List[Project Name],0),1)-1,0),IFERROR(INDEX($K$9:$K$158,MATCH($E25,$G$9:$G$158,0),1),0),IFERROR(INDEX($K$9:$K$158,MATCH($F25,$G$9:$G$158,0),1),0)),0)), IFERROR(MIN($D25-SUM($O25:Y25), INDEX(Tbl_Resource_List[Hours Available per Day], MATCH($C25,Tbl_Resource_List[Resource Name],0),1)-SUMIF($C$8:$C24,$C25,Z$8:Z24)),0),0)</f>
        <v>0</v>
      </c>
      <c r="AA25" s="93">
        <f>IF((AA$7&gt;IFERROR(MAX(IFERROR(INDEX(Tbl_Project_List[Start Date],MATCH($A25,Tbl_Project_List[Project Name],0),1)-1,0),IFERROR(INDEX($K$9:$K$158,MATCH($E25,$G$9:$G$158,0),1),0),IFERROR(INDEX($K$9:$K$158,MATCH($F25,$G$9:$G$158,0),1),0)),0)), IFERROR(MIN($D25-SUM($O25:Z25), INDEX(Tbl_Resource_List[Hours Available per Day], MATCH($C25,Tbl_Resource_List[Resource Name],0),1)-SUMIF($C$8:$C24,$C25,AA$8:AA24)),0),0)</f>
        <v>0</v>
      </c>
      <c r="AB25" s="93">
        <f>IF((AB$7&gt;IFERROR(MAX(IFERROR(INDEX(Tbl_Project_List[Start Date],MATCH($A25,Tbl_Project_List[Project Name],0),1)-1,0),IFERROR(INDEX($K$9:$K$158,MATCH($E25,$G$9:$G$158,0),1),0),IFERROR(INDEX($K$9:$K$158,MATCH($F25,$G$9:$G$158,0),1),0)),0)), IFERROR(MIN($D25-SUM($O25:AA25), INDEX(Tbl_Resource_List[Hours Available per Day], MATCH($C25,Tbl_Resource_List[Resource Name],0),1)-SUMIF($C$8:$C24,$C25,AB$8:AB24)),0),0)</f>
        <v>0</v>
      </c>
      <c r="AC25" s="93">
        <f>IF((AC$7&gt;IFERROR(MAX(IFERROR(INDEX(Tbl_Project_List[Start Date],MATCH($A25,Tbl_Project_List[Project Name],0),1)-1,0),IFERROR(INDEX($K$9:$K$158,MATCH($E25,$G$9:$G$158,0),1),0),IFERROR(INDEX($K$9:$K$158,MATCH($F25,$G$9:$G$158,0),1),0)),0)), IFERROR(MIN($D25-SUM($O25:AB25), INDEX(Tbl_Resource_List[Hours Available per Day], MATCH($C25,Tbl_Resource_List[Resource Name],0),1)-SUMIF($C$8:$C24,$C25,AC$8:AC24)),0),0)</f>
        <v>0</v>
      </c>
      <c r="AD25" s="93">
        <f>IF((AD$7&gt;IFERROR(MAX(IFERROR(INDEX(Tbl_Project_List[Start Date],MATCH($A25,Tbl_Project_List[Project Name],0),1)-1,0),IFERROR(INDEX($K$9:$K$158,MATCH($E25,$G$9:$G$158,0),1),0),IFERROR(INDEX($K$9:$K$158,MATCH($F25,$G$9:$G$158,0),1),0)),0)), IFERROR(MIN($D25-SUM($O25:AC25), INDEX(Tbl_Resource_List[Hours Available per Day], MATCH($C25,Tbl_Resource_List[Resource Name],0),1)-SUMIF($C$8:$C24,$C25,AD$8:AD24)),0),0)</f>
        <v>0</v>
      </c>
      <c r="AE25" s="93">
        <f>IF((AE$7&gt;IFERROR(MAX(IFERROR(INDEX(Tbl_Project_List[Start Date],MATCH($A25,Tbl_Project_List[Project Name],0),1)-1,0),IFERROR(INDEX($K$9:$K$158,MATCH($E25,$G$9:$G$158,0),1),0),IFERROR(INDEX($K$9:$K$158,MATCH($F25,$G$9:$G$158,0),1),0)),0)), IFERROR(MIN($D25-SUM($O25:AD25), INDEX(Tbl_Resource_List[Hours Available per Day], MATCH($C25,Tbl_Resource_List[Resource Name],0),1)-SUMIF($C$8:$C24,$C25,AE$8:AE24)),0),0)</f>
        <v>0</v>
      </c>
      <c r="AF25" s="93">
        <f>IF((AF$7&gt;IFERROR(MAX(IFERROR(INDEX(Tbl_Project_List[Start Date],MATCH($A25,Tbl_Project_List[Project Name],0),1)-1,0),IFERROR(INDEX($K$9:$K$158,MATCH($E25,$G$9:$G$158,0),1),0),IFERROR(INDEX($K$9:$K$158,MATCH($F25,$G$9:$G$158,0),1),0)),0)), IFERROR(MIN($D25-SUM($O25:AE25), INDEX(Tbl_Resource_List[Hours Available per Day], MATCH($C25,Tbl_Resource_List[Resource Name],0),1)-SUMIF($C$8:$C24,$C25,AF$8:AF24)),0),0)</f>
        <v>0</v>
      </c>
      <c r="AG25" s="93">
        <f>IF((AG$7&gt;IFERROR(MAX(IFERROR(INDEX(Tbl_Project_List[Start Date],MATCH($A25,Tbl_Project_List[Project Name],0),1)-1,0),IFERROR(INDEX($K$9:$K$158,MATCH($E25,$G$9:$G$158,0),1),0),IFERROR(INDEX($K$9:$K$158,MATCH($F25,$G$9:$G$158,0),1),0)),0)), IFERROR(MIN($D25-SUM($O25:AF25), INDEX(Tbl_Resource_List[Hours Available per Day], MATCH($C25,Tbl_Resource_List[Resource Name],0),1)-SUMIF($C$8:$C24,$C25,AG$8:AG24)),0),0)</f>
        <v>0</v>
      </c>
      <c r="AH25" s="93">
        <f>IF((AH$7&gt;IFERROR(MAX(IFERROR(INDEX(Tbl_Project_List[Start Date],MATCH($A25,Tbl_Project_List[Project Name],0),1)-1,0),IFERROR(INDEX($K$9:$K$158,MATCH($E25,$G$9:$G$158,0),1),0),IFERROR(INDEX($K$9:$K$158,MATCH($F25,$G$9:$G$158,0),1),0)),0)), IFERROR(MIN($D25-SUM($O25:AG25), INDEX(Tbl_Resource_List[Hours Available per Day], MATCH($C25,Tbl_Resource_List[Resource Name],0),1)-SUMIF($C$8:$C24,$C25,AH$8:AH24)),0),0)</f>
        <v>0</v>
      </c>
      <c r="AI25" s="93">
        <f>IF((AI$7&gt;IFERROR(MAX(IFERROR(INDEX(Tbl_Project_List[Start Date],MATCH($A25,Tbl_Project_List[Project Name],0),1)-1,0),IFERROR(INDEX($K$9:$K$158,MATCH($E25,$G$9:$G$158,0),1),0),IFERROR(INDEX($K$9:$K$158,MATCH($F25,$G$9:$G$158,0),1),0)),0)), IFERROR(MIN($D25-SUM($O25:AH25), INDEX(Tbl_Resource_List[Hours Available per Day], MATCH($C25,Tbl_Resource_List[Resource Name],0),1)-SUMIF($C$8:$C24,$C25,AI$8:AI24)),0),0)</f>
        <v>0</v>
      </c>
      <c r="AJ25" s="93">
        <f>IF((AJ$7&gt;IFERROR(MAX(IFERROR(INDEX(Tbl_Project_List[Start Date],MATCH($A25,Tbl_Project_List[Project Name],0),1)-1,0),IFERROR(INDEX($K$9:$K$158,MATCH($E25,$G$9:$G$158,0),1),0),IFERROR(INDEX($K$9:$K$158,MATCH($F25,$G$9:$G$158,0),1),0)),0)), IFERROR(MIN($D25-SUM($O25:AI25), INDEX(Tbl_Resource_List[Hours Available per Day], MATCH($C25,Tbl_Resource_List[Resource Name],0),1)-SUMIF($C$8:$C24,$C25,AJ$8:AJ24)),0),0)</f>
        <v>0</v>
      </c>
      <c r="AK25" s="93">
        <f>IF((AK$7&gt;IFERROR(MAX(IFERROR(INDEX(Tbl_Project_List[Start Date],MATCH($A25,Tbl_Project_List[Project Name],0),1)-1,0),IFERROR(INDEX($K$9:$K$158,MATCH($E25,$G$9:$G$158,0),1),0),IFERROR(INDEX($K$9:$K$158,MATCH($F25,$G$9:$G$158,0),1),0)),0)), IFERROR(MIN($D25-SUM($O25:AJ25), INDEX(Tbl_Resource_List[Hours Available per Day], MATCH($C25,Tbl_Resource_List[Resource Name],0),1)-SUMIF($C$8:$C24,$C25,AK$8:AK24)),0),0)</f>
        <v>0</v>
      </c>
      <c r="AL25" s="93">
        <f>IF((AL$7&gt;IFERROR(MAX(IFERROR(INDEX(Tbl_Project_List[Start Date],MATCH($A25,Tbl_Project_List[Project Name],0),1)-1,0),IFERROR(INDEX($K$9:$K$158,MATCH($E25,$G$9:$G$158,0),1),0),IFERROR(INDEX($K$9:$K$158,MATCH($F25,$G$9:$G$158,0),1),0)),0)), IFERROR(MIN($D25-SUM($O25:AK25), INDEX(Tbl_Resource_List[Hours Available per Day], MATCH($C25,Tbl_Resource_List[Resource Name],0),1)-SUMIF($C$8:$C24,$C25,AL$8:AL24)),0),0)</f>
        <v>0</v>
      </c>
      <c r="AM25" s="93">
        <f>IF((AM$7&gt;IFERROR(MAX(IFERROR(INDEX(Tbl_Project_List[Start Date],MATCH($A25,Tbl_Project_List[Project Name],0),1)-1,0),IFERROR(INDEX($K$9:$K$158,MATCH($E25,$G$9:$G$158,0),1),0),IFERROR(INDEX($K$9:$K$158,MATCH($F25,$G$9:$G$158,0),1),0)),0)), IFERROR(MIN($D25-SUM($O25:AL25), INDEX(Tbl_Resource_List[Hours Available per Day], MATCH($C25,Tbl_Resource_List[Resource Name],0),1)-SUMIF($C$8:$C24,$C25,AM$8:AM24)),0),0)</f>
        <v>0</v>
      </c>
      <c r="AN25" s="93">
        <f>IF((AN$7&gt;IFERROR(MAX(IFERROR(INDEX(Tbl_Project_List[Start Date],MATCH($A25,Tbl_Project_List[Project Name],0),1)-1,0),IFERROR(INDEX($K$9:$K$158,MATCH($E25,$G$9:$G$158,0),1),0),IFERROR(INDEX($K$9:$K$158,MATCH($F25,$G$9:$G$158,0),1),0)),0)), IFERROR(MIN($D25-SUM($O25:AM25), INDEX(Tbl_Resource_List[Hours Available per Day], MATCH($C25,Tbl_Resource_List[Resource Name],0),1)-SUMIF($C$8:$C24,$C25,AN$8:AN24)),0),0)</f>
        <v>0</v>
      </c>
      <c r="AO25" s="93">
        <f>IF((AO$7&gt;IFERROR(MAX(IFERROR(INDEX(Tbl_Project_List[Start Date],MATCH($A25,Tbl_Project_List[Project Name],0),1)-1,0),IFERROR(INDEX($K$9:$K$158,MATCH($E25,$G$9:$G$158,0),1),0),IFERROR(INDEX($K$9:$K$158,MATCH($F25,$G$9:$G$158,0),1),0)),0)), IFERROR(MIN($D25-SUM($O25:AN25), INDEX(Tbl_Resource_List[Hours Available per Day], MATCH($C25,Tbl_Resource_List[Resource Name],0),1)-SUMIF($C$8:$C24,$C25,AO$8:AO24)),0),0)</f>
        <v>0</v>
      </c>
      <c r="AP25" s="93">
        <f>IF((AP$7&gt;IFERROR(MAX(IFERROR(INDEX(Tbl_Project_List[Start Date],MATCH($A25,Tbl_Project_List[Project Name],0),1)-1,0),IFERROR(INDEX($K$9:$K$158,MATCH($E25,$G$9:$G$158,0),1),0),IFERROR(INDEX($K$9:$K$158,MATCH($F25,$G$9:$G$158,0),1),0)),0)), IFERROR(MIN($D25-SUM($O25:AO25), INDEX(Tbl_Resource_List[Hours Available per Day], MATCH($C25,Tbl_Resource_List[Resource Name],0),1)-SUMIF($C$8:$C24,$C25,AP$8:AP24)),0),0)</f>
        <v>0</v>
      </c>
      <c r="AQ25" s="93">
        <f>IF((AQ$7&gt;IFERROR(MAX(IFERROR(INDEX(Tbl_Project_List[Start Date],MATCH($A25,Tbl_Project_List[Project Name],0),1)-1,0),IFERROR(INDEX($K$9:$K$158,MATCH($E25,$G$9:$G$158,0),1),0),IFERROR(INDEX($K$9:$K$158,MATCH($F25,$G$9:$G$158,0),1),0)),0)), IFERROR(MIN($D25-SUM($O25:AP25), INDEX(Tbl_Resource_List[Hours Available per Day], MATCH($C25,Tbl_Resource_List[Resource Name],0),1)-SUMIF($C$8:$C24,$C25,AQ$8:AQ24)),0),0)</f>
        <v>0</v>
      </c>
      <c r="AR25" s="93">
        <f>IF((AR$7&gt;IFERROR(MAX(IFERROR(INDEX(Tbl_Project_List[Start Date],MATCH($A25,Tbl_Project_List[Project Name],0),1)-1,0),IFERROR(INDEX($K$9:$K$158,MATCH($E25,$G$9:$G$158,0),1),0),IFERROR(INDEX($K$9:$K$158,MATCH($F25,$G$9:$G$158,0),1),0)),0)), IFERROR(MIN($D25-SUM($O25:AQ25), INDEX(Tbl_Resource_List[Hours Available per Day], MATCH($C25,Tbl_Resource_List[Resource Name],0),1)-SUMIF($C$8:$C24,$C25,AR$8:AR24)),0),0)</f>
        <v>0</v>
      </c>
      <c r="AS25" s="93">
        <f>IF((AS$7&gt;IFERROR(MAX(IFERROR(INDEX(Tbl_Project_List[Start Date],MATCH($A25,Tbl_Project_List[Project Name],0),1)-1,0),IFERROR(INDEX($K$9:$K$158,MATCH($E25,$G$9:$G$158,0),1),0),IFERROR(INDEX($K$9:$K$158,MATCH($F25,$G$9:$G$158,0),1),0)),0)), IFERROR(MIN($D25-SUM($O25:AR25), INDEX(Tbl_Resource_List[Hours Available per Day], MATCH($C25,Tbl_Resource_List[Resource Name],0),1)-SUMIF($C$8:$C24,$C25,AS$8:AS24)),0),0)</f>
        <v>0</v>
      </c>
      <c r="AT25" s="93">
        <f>IF((AT$7&gt;IFERROR(MAX(IFERROR(INDEX(Tbl_Project_List[Start Date],MATCH($A25,Tbl_Project_List[Project Name],0),1)-1,0),IFERROR(INDEX($K$9:$K$158,MATCH($E25,$G$9:$G$158,0),1),0),IFERROR(INDEX($K$9:$K$158,MATCH($F25,$G$9:$G$158,0),1),0)),0)), IFERROR(MIN($D25-SUM($O25:AS25), INDEX(Tbl_Resource_List[Hours Available per Day], MATCH($C25,Tbl_Resource_List[Resource Name],0),1)-SUMIF($C$8:$C24,$C25,AT$8:AT24)),0),0)</f>
        <v>0</v>
      </c>
      <c r="AU25" s="93">
        <f>IF((AU$7&gt;IFERROR(MAX(IFERROR(INDEX(Tbl_Project_List[Start Date],MATCH($A25,Tbl_Project_List[Project Name],0),1)-1,0),IFERROR(INDEX($K$9:$K$158,MATCH($E25,$G$9:$G$158,0),1),0),IFERROR(INDEX($K$9:$K$158,MATCH($F25,$G$9:$G$158,0),1),0)),0)), IFERROR(MIN($D25-SUM($O25:AT25), INDEX(Tbl_Resource_List[Hours Available per Day], MATCH($C25,Tbl_Resource_List[Resource Name],0),1)-SUMIF($C$8:$C24,$C25,AU$8:AU24)),0),0)</f>
        <v>0</v>
      </c>
      <c r="AV25" s="93">
        <f>IF((AV$7&gt;IFERROR(MAX(IFERROR(INDEX(Tbl_Project_List[Start Date],MATCH($A25,Tbl_Project_List[Project Name],0),1)-1,0),IFERROR(INDEX($K$9:$K$158,MATCH($E25,$G$9:$G$158,0),1),0),IFERROR(INDEX($K$9:$K$158,MATCH($F25,$G$9:$G$158,0),1),0)),0)), IFERROR(MIN($D25-SUM($O25:AU25), INDEX(Tbl_Resource_List[Hours Available per Day], MATCH($C25,Tbl_Resource_List[Resource Name],0),1)-SUMIF($C$8:$C24,$C25,AV$8:AV24)),0),0)</f>
        <v>0</v>
      </c>
      <c r="AW25" s="93">
        <f>IF((AW$7&gt;IFERROR(MAX(IFERROR(INDEX(Tbl_Project_List[Start Date],MATCH($A25,Tbl_Project_List[Project Name],0),1)-1,0),IFERROR(INDEX($K$9:$K$158,MATCH($E25,$G$9:$G$158,0),1),0),IFERROR(INDEX($K$9:$K$158,MATCH($F25,$G$9:$G$158,0),1),0)),0)), IFERROR(MIN($D25-SUM($O25:AV25), INDEX(Tbl_Resource_List[Hours Available per Day], MATCH($C25,Tbl_Resource_List[Resource Name],0),1)-SUMIF($C$8:$C24,$C25,AW$8:AW24)),0),0)</f>
        <v>0</v>
      </c>
      <c r="AX25" s="93">
        <f>IF((AX$7&gt;IFERROR(MAX(IFERROR(INDEX(Tbl_Project_List[Start Date],MATCH($A25,Tbl_Project_List[Project Name],0),1)-1,0),IFERROR(INDEX($K$9:$K$158,MATCH($E25,$G$9:$G$158,0),1),0),IFERROR(INDEX($K$9:$K$158,MATCH($F25,$G$9:$G$158,0),1),0)),0)), IFERROR(MIN($D25-SUM($O25:AW25), INDEX(Tbl_Resource_List[Hours Available per Day], MATCH($C25,Tbl_Resource_List[Resource Name],0),1)-SUMIF($C$8:$C24,$C25,AX$8:AX24)),0),0)</f>
        <v>0</v>
      </c>
      <c r="AY25" s="93">
        <f>IF((AY$7&gt;IFERROR(MAX(IFERROR(INDEX(Tbl_Project_List[Start Date],MATCH($A25,Tbl_Project_List[Project Name],0),1)-1,0),IFERROR(INDEX($K$9:$K$158,MATCH($E25,$G$9:$G$158,0),1),0),IFERROR(INDEX($K$9:$K$158,MATCH($F25,$G$9:$G$158,0),1),0)),0)), IFERROR(MIN($D25-SUM($O25:AX25), INDEX(Tbl_Resource_List[Hours Available per Day], MATCH($C25,Tbl_Resource_List[Resource Name],0),1)-SUMIF($C$8:$C24,$C25,AY$8:AY24)),0),0)</f>
        <v>0</v>
      </c>
      <c r="AZ25" s="93">
        <f>IF((AZ$7&gt;IFERROR(MAX(IFERROR(INDEX(Tbl_Project_List[Start Date],MATCH($A25,Tbl_Project_List[Project Name],0),1)-1,0),IFERROR(INDEX($K$9:$K$158,MATCH($E25,$G$9:$G$158,0),1),0),IFERROR(INDEX($K$9:$K$158,MATCH($F25,$G$9:$G$158,0),1),0)),0)), IFERROR(MIN($D25-SUM($O25:AY25), INDEX(Tbl_Resource_List[Hours Available per Day], MATCH($C25,Tbl_Resource_List[Resource Name],0),1)-SUMIF($C$8:$C24,$C25,AZ$8:AZ24)),0),0)</f>
        <v>0</v>
      </c>
      <c r="BA25" s="93">
        <f>IF((BA$7&gt;IFERROR(MAX(IFERROR(INDEX(Tbl_Project_List[Start Date],MATCH($A25,Tbl_Project_List[Project Name],0),1)-1,0),IFERROR(INDEX($K$9:$K$158,MATCH($E25,$G$9:$G$158,0),1),0),IFERROR(INDEX($K$9:$K$158,MATCH($F25,$G$9:$G$158,0),1),0)),0)), IFERROR(MIN($D25-SUM($O25:AZ25), INDEX(Tbl_Resource_List[Hours Available per Day], MATCH($C25,Tbl_Resource_List[Resource Name],0),1)-SUMIF($C$8:$C24,$C25,BA$8:BA24)),0),0)</f>
        <v>0</v>
      </c>
      <c r="BB25" s="93">
        <f>IF((BB$7&gt;IFERROR(MAX(IFERROR(INDEX(Tbl_Project_List[Start Date],MATCH($A25,Tbl_Project_List[Project Name],0),1)-1,0),IFERROR(INDEX($K$9:$K$158,MATCH($E25,$G$9:$G$158,0),1),0),IFERROR(INDEX($K$9:$K$158,MATCH($F25,$G$9:$G$158,0),1),0)),0)), IFERROR(MIN($D25-SUM($O25:BA25), INDEX(Tbl_Resource_List[Hours Available per Day], MATCH($C25,Tbl_Resource_List[Resource Name],0),1)-SUMIF($C$8:$C24,$C25,BB$8:BB24)),0),0)</f>
        <v>0</v>
      </c>
      <c r="BC25" s="93">
        <f>IF((BC$7&gt;IFERROR(MAX(IFERROR(INDEX(Tbl_Project_List[Start Date],MATCH($A25,Tbl_Project_List[Project Name],0),1)-1,0),IFERROR(INDEX($K$9:$K$158,MATCH($E25,$G$9:$G$158,0),1),0),IFERROR(INDEX($K$9:$K$158,MATCH($F25,$G$9:$G$158,0),1),0)),0)), IFERROR(MIN($D25-SUM($O25:BB25), INDEX(Tbl_Resource_List[Hours Available per Day], MATCH($C25,Tbl_Resource_List[Resource Name],0),1)-SUMIF($C$8:$C24,$C25,BC$8:BC24)),0),0)</f>
        <v>0</v>
      </c>
      <c r="BD25" s="93">
        <f>IF((BD$7&gt;IFERROR(MAX(IFERROR(INDEX(Tbl_Project_List[Start Date],MATCH($A25,Tbl_Project_List[Project Name],0),1)-1,0),IFERROR(INDEX($K$9:$K$158,MATCH($E25,$G$9:$G$158,0),1),0),IFERROR(INDEX($K$9:$K$158,MATCH($F25,$G$9:$G$158,0),1),0)),0)), IFERROR(MIN($D25-SUM($O25:BC25), INDEX(Tbl_Resource_List[Hours Available per Day], MATCH($C25,Tbl_Resource_List[Resource Name],0),1)-SUMIF($C$8:$C24,$C25,BD$8:BD24)),0),0)</f>
        <v>0</v>
      </c>
      <c r="BE25" s="93">
        <f>IF((BE$7&gt;IFERROR(MAX(IFERROR(INDEX(Tbl_Project_List[Start Date],MATCH($A25,Tbl_Project_List[Project Name],0),1)-1,0),IFERROR(INDEX($K$9:$K$158,MATCH($E25,$G$9:$G$158,0),1),0),IFERROR(INDEX($K$9:$K$158,MATCH($F25,$G$9:$G$158,0),1),0)),0)), IFERROR(MIN($D25-SUM($O25:BD25), INDEX(Tbl_Resource_List[Hours Available per Day], MATCH($C25,Tbl_Resource_List[Resource Name],0),1)-SUMIF($C$8:$C24,$C25,BE$8:BE24)),0),0)</f>
        <v>0</v>
      </c>
      <c r="BF25" s="93">
        <f>IF((BF$7&gt;IFERROR(MAX(IFERROR(INDEX(Tbl_Project_List[Start Date],MATCH($A25,Tbl_Project_List[Project Name],0),1)-1,0),IFERROR(INDEX($K$9:$K$158,MATCH($E25,$G$9:$G$158,0),1),0),IFERROR(INDEX($K$9:$K$158,MATCH($F25,$G$9:$G$158,0),1),0)),0)), IFERROR(MIN($D25-SUM($O25:BE25), INDEX(Tbl_Resource_List[Hours Available per Day], MATCH($C25,Tbl_Resource_List[Resource Name],0),1)-SUMIF($C$8:$C24,$C25,BF$8:BF24)),0),0)</f>
        <v>0</v>
      </c>
      <c r="BG25" s="93">
        <f>IF((BG$7&gt;IFERROR(MAX(IFERROR(INDEX(Tbl_Project_List[Start Date],MATCH($A25,Tbl_Project_List[Project Name],0),1)-1,0),IFERROR(INDEX($K$9:$K$158,MATCH($E25,$G$9:$G$158,0),1),0),IFERROR(INDEX($K$9:$K$158,MATCH($F25,$G$9:$G$158,0),1),0)),0)), IFERROR(MIN($D25-SUM($O25:BF25), INDEX(Tbl_Resource_List[Hours Available per Day], MATCH($C25,Tbl_Resource_List[Resource Name],0),1)-SUMIF($C$8:$C24,$C25,BG$8:BG24)),0),0)</f>
        <v>0</v>
      </c>
      <c r="BH25" s="93">
        <f>IF((BH$7&gt;IFERROR(MAX(IFERROR(INDEX(Tbl_Project_List[Start Date],MATCH($A25,Tbl_Project_List[Project Name],0),1)-1,0),IFERROR(INDEX($K$9:$K$158,MATCH($E25,$G$9:$G$158,0),1),0),IFERROR(INDEX($K$9:$K$158,MATCH($F25,$G$9:$G$158,0),1),0)),0)), IFERROR(MIN($D25-SUM($O25:BG25), INDEX(Tbl_Resource_List[Hours Available per Day], MATCH($C25,Tbl_Resource_List[Resource Name],0),1)-SUMIF($C$8:$C24,$C25,BH$8:BH24)),0),0)</f>
        <v>0</v>
      </c>
      <c r="BI25" s="93">
        <f>IF((BI$7&gt;IFERROR(MAX(IFERROR(INDEX(Tbl_Project_List[Start Date],MATCH($A25,Tbl_Project_List[Project Name],0),1)-1,0),IFERROR(INDEX($K$9:$K$158,MATCH($E25,$G$9:$G$158,0),1),0),IFERROR(INDEX($K$9:$K$158,MATCH($F25,$G$9:$G$158,0),1),0)),0)), IFERROR(MIN($D25-SUM($O25:BH25), INDEX(Tbl_Resource_List[Hours Available per Day], MATCH($C25,Tbl_Resource_List[Resource Name],0),1)-SUMIF($C$8:$C24,$C25,BI$8:BI24)),0),0)</f>
        <v>0</v>
      </c>
      <c r="BJ25" s="93">
        <f>IF((BJ$7&gt;IFERROR(MAX(IFERROR(INDEX(Tbl_Project_List[Start Date],MATCH($A25,Tbl_Project_List[Project Name],0),1)-1,0),IFERROR(INDEX($K$9:$K$158,MATCH($E25,$G$9:$G$158,0),1),0),IFERROR(INDEX($K$9:$K$158,MATCH($F25,$G$9:$G$158,0),1),0)),0)), IFERROR(MIN($D25-SUM($O25:BI25), INDEX(Tbl_Resource_List[Hours Available per Day], MATCH($C25,Tbl_Resource_List[Resource Name],0),1)-SUMIF($C$8:$C24,$C25,BJ$8:BJ24)),0),0)</f>
        <v>0</v>
      </c>
      <c r="BK25" s="93">
        <f>IF((BK$7&gt;IFERROR(MAX(IFERROR(INDEX(Tbl_Project_List[Start Date],MATCH($A25,Tbl_Project_List[Project Name],0),1)-1,0),IFERROR(INDEX($K$9:$K$158,MATCH($E25,$G$9:$G$158,0),1),0),IFERROR(INDEX($K$9:$K$158,MATCH($F25,$G$9:$G$158,0),1),0)),0)), IFERROR(MIN($D25-SUM($O25:BJ25), INDEX(Tbl_Resource_List[Hours Available per Day], MATCH($C25,Tbl_Resource_List[Resource Name],0),1)-SUMIF($C$8:$C24,$C25,BK$8:BK24)),0),0)</f>
        <v>0</v>
      </c>
      <c r="BL25" s="93">
        <f>IF((BL$7&gt;IFERROR(MAX(IFERROR(INDEX(Tbl_Project_List[Start Date],MATCH($A25,Tbl_Project_List[Project Name],0),1)-1,0),IFERROR(INDEX($K$9:$K$158,MATCH($E25,$G$9:$G$158,0),1),0),IFERROR(INDEX($K$9:$K$158,MATCH($F25,$G$9:$G$158,0),1),0)),0)), IFERROR(MIN($D25-SUM($O25:BK25), INDEX(Tbl_Resource_List[Hours Available per Day], MATCH($C25,Tbl_Resource_List[Resource Name],0),1)-SUMIF($C$8:$C24,$C25,BL$8:BL24)),0),0)</f>
        <v>0</v>
      </c>
      <c r="BM25" s="93">
        <f>IF((BM$7&gt;IFERROR(MAX(IFERROR(INDEX(Tbl_Project_List[Start Date],MATCH($A25,Tbl_Project_List[Project Name],0),1)-1,0),IFERROR(INDEX($K$9:$K$158,MATCH($E25,$G$9:$G$158,0),1),0),IFERROR(INDEX($K$9:$K$158,MATCH($F25,$G$9:$G$158,0),1),0)),0)), IFERROR(MIN($D25-SUM($O25:BL25), INDEX(Tbl_Resource_List[Hours Available per Day], MATCH($C25,Tbl_Resource_List[Resource Name],0),1)-SUMIF($C$8:$C24,$C25,BM$8:BM24)),0),0)</f>
        <v>0</v>
      </c>
      <c r="BN25" s="93">
        <f>IF((BN$7&gt;IFERROR(MAX(IFERROR(INDEX(Tbl_Project_List[Start Date],MATCH($A25,Tbl_Project_List[Project Name],0),1)-1,0),IFERROR(INDEX($K$9:$K$158,MATCH($E25,$G$9:$G$158,0),1),0),IFERROR(INDEX($K$9:$K$158,MATCH($F25,$G$9:$G$158,0),1),0)),0)), IFERROR(MIN($D25-SUM($O25:BM25), INDEX(Tbl_Resource_List[Hours Available per Day], MATCH($C25,Tbl_Resource_List[Resource Name],0),1)-SUMIF($C$8:$C24,$C25,BN$8:BN24)),0),0)</f>
        <v>0</v>
      </c>
      <c r="BO25" s="93">
        <f>IF((BO$7&gt;IFERROR(MAX(IFERROR(INDEX(Tbl_Project_List[Start Date],MATCH($A25,Tbl_Project_List[Project Name],0),1)-1,0),IFERROR(INDEX($K$9:$K$158,MATCH($E25,$G$9:$G$158,0),1),0),IFERROR(INDEX($K$9:$K$158,MATCH($F25,$G$9:$G$158,0),1),0)),0)), IFERROR(MIN($D25-SUM($O25:BN25), INDEX(Tbl_Resource_List[Hours Available per Day], MATCH($C25,Tbl_Resource_List[Resource Name],0),1)-SUMIF($C$8:$C24,$C25,BO$8:BO24)),0),0)</f>
        <v>0</v>
      </c>
      <c r="BP25" s="93">
        <f>IF((BP$7&gt;IFERROR(MAX(IFERROR(INDEX(Tbl_Project_List[Start Date],MATCH($A25,Tbl_Project_List[Project Name],0),1)-1,0),IFERROR(INDEX($K$9:$K$158,MATCH($E25,$G$9:$G$158,0),1),0),IFERROR(INDEX($K$9:$K$158,MATCH($F25,$G$9:$G$158,0),1),0)),0)), IFERROR(MIN($D25-SUM($O25:BO25), INDEX(Tbl_Resource_List[Hours Available per Day], MATCH($C25,Tbl_Resource_List[Resource Name],0),1)-SUMIF($C$8:$C24,$C25,BP$8:BP24)),0),0)</f>
        <v>0</v>
      </c>
      <c r="BQ25" s="93">
        <f>IF((BQ$7&gt;IFERROR(MAX(IFERROR(INDEX(Tbl_Project_List[Start Date],MATCH($A25,Tbl_Project_List[Project Name],0),1)-1,0),IFERROR(INDEX($K$9:$K$158,MATCH($E25,$G$9:$G$158,0),1),0),IFERROR(INDEX($K$9:$K$158,MATCH($F25,$G$9:$G$158,0),1),0)),0)), IFERROR(MIN($D25-SUM($O25:BP25), INDEX(Tbl_Resource_List[Hours Available per Day], MATCH($C25,Tbl_Resource_List[Resource Name],0),1)-SUMIF($C$8:$C24,$C25,BQ$8:BQ24)),0),0)</f>
        <v>0</v>
      </c>
      <c r="BR25" s="93">
        <f>IF((BR$7&gt;IFERROR(MAX(IFERROR(INDEX(Tbl_Project_List[Start Date],MATCH($A25,Tbl_Project_List[Project Name],0),1)-1,0),IFERROR(INDEX($K$9:$K$158,MATCH($E25,$G$9:$G$158,0),1),0),IFERROR(INDEX($K$9:$K$158,MATCH($F25,$G$9:$G$158,0),1),0)),0)), IFERROR(MIN($D25-SUM($O25:BQ25), INDEX(Tbl_Resource_List[Hours Available per Day], MATCH($C25,Tbl_Resource_List[Resource Name],0),1)-SUMIF($C$8:$C24,$C25,BR$8:BR24)),0),0)</f>
        <v>0</v>
      </c>
      <c r="BS25" s="93">
        <f>IF((BS$7&gt;IFERROR(MAX(IFERROR(INDEX(Tbl_Project_List[Start Date],MATCH($A25,Tbl_Project_List[Project Name],0),1)-1,0),IFERROR(INDEX($K$9:$K$158,MATCH($E25,$G$9:$G$158,0),1),0),IFERROR(INDEX($K$9:$K$158,MATCH($F25,$G$9:$G$158,0),1),0)),0)), IFERROR(MIN($D25-SUM($O25:BR25), INDEX(Tbl_Resource_List[Hours Available per Day], MATCH($C25,Tbl_Resource_List[Resource Name],0),1)-SUMIF($C$8:$C24,$C25,BS$8:BS24)),0),0)</f>
        <v>0</v>
      </c>
      <c r="BT25" s="93">
        <f>IF((BT$7&gt;IFERROR(MAX(IFERROR(INDEX(Tbl_Project_List[Start Date],MATCH($A25,Tbl_Project_List[Project Name],0),1)-1,0),IFERROR(INDEX($K$9:$K$158,MATCH($E25,$G$9:$G$158,0),1),0),IFERROR(INDEX($K$9:$K$158,MATCH($F25,$G$9:$G$158,0),1),0)),0)), IFERROR(MIN($D25-SUM($O25:BS25), INDEX(Tbl_Resource_List[Hours Available per Day], MATCH($C25,Tbl_Resource_List[Resource Name],0),1)-SUMIF($C$8:$C24,$C25,BT$8:BT24)),0),0)</f>
        <v>0</v>
      </c>
      <c r="BU25" s="93">
        <f>IF((BU$7&gt;IFERROR(MAX(IFERROR(INDEX(Tbl_Project_List[Start Date],MATCH($A25,Tbl_Project_List[Project Name],0),1)-1,0),IFERROR(INDEX($K$9:$K$158,MATCH($E25,$G$9:$G$158,0),1),0),IFERROR(INDEX($K$9:$K$158,MATCH($F25,$G$9:$G$158,0),1),0)),0)), IFERROR(MIN($D25-SUM($O25:BT25), INDEX(Tbl_Resource_List[Hours Available per Day], MATCH($C25,Tbl_Resource_List[Resource Name],0),1)-SUMIF($C$8:$C24,$C25,BU$8:BU24)),0),0)</f>
        <v>0</v>
      </c>
      <c r="BV25" s="93">
        <f>IF((BV$7&gt;IFERROR(MAX(IFERROR(INDEX(Tbl_Project_List[Start Date],MATCH($A25,Tbl_Project_List[Project Name],0),1)-1,0),IFERROR(INDEX($K$9:$K$158,MATCH($E25,$G$9:$G$158,0),1),0),IFERROR(INDEX($K$9:$K$158,MATCH($F25,$G$9:$G$158,0),1),0)),0)), IFERROR(MIN($D25-SUM($O25:BU25), INDEX(Tbl_Resource_List[Hours Available per Day], MATCH($C25,Tbl_Resource_List[Resource Name],0),1)-SUMIF($C$8:$C24,$C25,BV$8:BV24)),0),0)</f>
        <v>0</v>
      </c>
      <c r="BW25" s="94">
        <f>IF((BW$7&gt;IFERROR(MAX(IFERROR(INDEX(Tbl_Project_List[Start Date],MATCH($A25,Tbl_Project_List[Project Name],0),1)-1,0),IFERROR(INDEX($K$9:$K$158,MATCH($E25,$G$9:$G$158,0),1),0),IFERROR(INDEX($K$9:$K$158,MATCH($F25,$G$9:$G$158,0),1),0)),0)), IFERROR(MIN($D25-SUM($O25:BV25), INDEX(Tbl_Resource_List[Hours Available per Day], MATCH($C25,Tbl_Resource_List[Resource Name],0),1)-SUMIF($C$8:$C24,$C25,BW$8:BW24)),0),0)</f>
        <v>0</v>
      </c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</row>
    <row r="26" spans="1:105" x14ac:dyDescent="0.25">
      <c r="A26" s="89" t="str">
        <f>IFERROR(IF(ROW(A25)-ROW($A$8)&gt;=COUNTA(Tbl_Task_List[Task Name]),"",INDEX(Tbl_Project_List[],MATCH(SMALL(Tbl_Project_List[[#Data],[Priority]],ROUND(SUMPRODUCT(1/COUNTIF($A$9:A25,$A$9:A25)),0)+((COUNTIF(Tbl_Task_List[[#Data],[Project Name]],A25)=COUNTIF($A$9:$A25,A25))*1)),Tbl_Project_List[[#Data],[Priority]],0),1)),"")</f>
        <v>Tekun</v>
      </c>
      <c r="B26" s="89" t="str">
        <f t="array" ref="B26">IFERROR(INDEX((Tbl_Task_List[[#Data],[Task Name]]), SMALL(IF(A26=(Tbl_Task_List[[#Data],[Project Name]]),ROW(Tbl_Task_List[[#Data],[Project Name]]),""),COUNTIF($A$9:$A26,A26))-ROW(Tbl_Task_List[[#Headers],[Task Name]]),1),"")</f>
        <v>Functionality - Posted Journal</v>
      </c>
      <c r="C26" s="90" t="str">
        <f t="array" ref="C26">IFERROR(INDEX((Tbl_Task_List[[#Data],[Resource Name]]), SMALL(IF(A26=(Tbl_Task_List[[#Data],[Project Name]]),ROW(Tbl_Task_List[[#Data],[Project Name]]),""),COUNTIF($A$9:$A26,A26))-ROW(Tbl_Task_List[[#Headers],[Resource Name]]),1),"")</f>
        <v>Fadhirul</v>
      </c>
      <c r="D26" s="91">
        <f t="array" ref="D26">IFERROR(INDEX((Tbl_Task_List[[#Data],[Planned Duration (Hours)]]), SMALL(IF(A26=(Tbl_Task_List[[#Data],[Project Name]]),ROW(Tbl_Task_List[[#Data],[Project Name]]),""),COUNTIF($A$9:$A26,A26))-ROW(Tbl_Task_List[[#Headers],[Planned Duration (Hours)]]),1),"")</f>
        <v>4</v>
      </c>
      <c r="E26" s="70">
        <f t="array" ref="E26">IFERROR(INDEX((Tbl_Task_List[[#Data],[Predecessor 1]]), SMALL(IF(A26=(Tbl_Task_List[[#Data],[Project Name]]),ROW(Tbl_Task_List[[#Data],[Project Name]]),""),COUNTIF($A$9:$A26,A26))-ROW(Tbl_Task_List[[#Headers],[Predecessor 1]]),1),"")</f>
        <v>0</v>
      </c>
      <c r="F26" s="70">
        <f t="array" ref="F26">IFERROR(INDEX((Tbl_Task_List[[#Data],[Predecessor 2]]), SMALL(IF(A26=(Tbl_Task_List[[#Data],[Project Name]]),ROW(Tbl_Task_List[[#Data],[Project Name]]),""),COUNTIF($A$9:$A26,A26))-ROW(Tbl_Task_List[[#Headers],[Predecessor 2]]),1),"")</f>
        <v>0</v>
      </c>
      <c r="G26" s="70" t="str">
        <f t="shared" si="3"/>
        <v>Tekun Functionality - Posted Journal</v>
      </c>
      <c r="H26" s="75">
        <f>IFERROR(MAX(INDEX(Tbl_Project_List[Start Date],MATCH($A26,Tbl_Project_List[Project Name],0),1), StartDate, IFERROR(WORKDAY(INDEX($K$9:$K$158,MATCH($E26,$G$9:$G$158,0),1),1,Holidays),0),IFERROR(WORKDAY( INDEX($K$9:$K$158,MATCH($F26,$G$9:$G$158,0),1),1,Holidays),0)),"")</f>
        <v>42331</v>
      </c>
      <c r="I26" s="92">
        <f t="shared" si="4"/>
        <v>1</v>
      </c>
      <c r="J26" s="75">
        <f t="array" ref="J26">IF(ISNUMBER(D26),IFERROR(INDEX($A$7:$BW$7,1,SMALL(IF(P26:BW26&gt;0,COLUMN(P26:BW26),""),1)),WORKDAY($BW$7,2,Holidays)),"")</f>
        <v>42332</v>
      </c>
      <c r="K26" s="75">
        <f t="array" ref="K26">IF(ISNUMBER(D26),IF(SUM(P26:BW26)=D26,IFERROR(INDEX($A$7:$BW$7,1,LARGE(IF(P26:BW26&gt;0,COLUMN(P26:BW26),""),1)),""),WORKDAY($BW$7,1,Holidays)),"")</f>
        <v>42332</v>
      </c>
      <c r="L26" s="92">
        <f ca="1">IFERROR(COUNTIF(INDIRECT(ADDRESS(ROW($L26),MATCH($J26,$A$7:$BW$7,0),1,1,)):INDIRECT(ADDRESS(ROW($L26),MATCH(MIN($K26,$BW$7),$A$7:$BW$7,0),1,1,)),0),"")</f>
        <v>0</v>
      </c>
      <c r="M26" s="92">
        <f t="shared" si="5"/>
        <v>4</v>
      </c>
      <c r="N26" s="93">
        <f t="shared" si="6"/>
        <v>1</v>
      </c>
      <c r="O26" s="86"/>
      <c r="P26" s="93">
        <f>IF((P$7&gt;IFERROR(MAX(IFERROR(INDEX(Tbl_Project_List[Start Date],MATCH($A26,Tbl_Project_List[Project Name],0),1)-1,0),IFERROR(INDEX($K$9:$K$158,MATCH($E26,$G$9:$G$158,0),1),0),IFERROR(INDEX($K$9:$K$158,MATCH($F26,$G$9:$G$158,0),1),0)),0)), IFERROR(MIN($D26-SUM($O26:O26), INDEX(Tbl_Resource_List[Hours Available per Day], MATCH($C26,Tbl_Resource_List[Resource Name],0),1)-SUMIF($C$8:$C25,$C26,P$8:P25)),0),0)</f>
        <v>0</v>
      </c>
      <c r="Q26" s="93">
        <f>IF((Q$7&gt;IFERROR(MAX(IFERROR(INDEX(Tbl_Project_List[Start Date],MATCH($A26,Tbl_Project_List[Project Name],0),1)-1,0),IFERROR(INDEX($K$9:$K$158,MATCH($E26,$G$9:$G$158,0),1),0),IFERROR(INDEX($K$9:$K$158,MATCH($F26,$G$9:$G$158,0),1),0)),0)), IFERROR(MIN($D26-SUM($O26:P26), INDEX(Tbl_Resource_List[Hours Available per Day], MATCH($C26,Tbl_Resource_List[Resource Name],0),1)-SUMIF($C$8:$C25,$C26,Q$8:Q25)),0),0)</f>
        <v>4</v>
      </c>
      <c r="R26" s="93">
        <f>IF((R$7&gt;IFERROR(MAX(IFERROR(INDEX(Tbl_Project_List[Start Date],MATCH($A26,Tbl_Project_List[Project Name],0),1)-1,0),IFERROR(INDEX($K$9:$K$158,MATCH($E26,$G$9:$G$158,0),1),0),IFERROR(INDEX($K$9:$K$158,MATCH($F26,$G$9:$G$158,0),1),0)),0)), IFERROR(MIN($D26-SUM($O26:Q26), INDEX(Tbl_Resource_List[Hours Available per Day], MATCH($C26,Tbl_Resource_List[Resource Name],0),1)-SUMIF($C$8:$C25,$C26,R$8:R25)),0),0)</f>
        <v>0</v>
      </c>
      <c r="S26" s="93">
        <f>IF((S$7&gt;IFERROR(MAX(IFERROR(INDEX(Tbl_Project_List[Start Date],MATCH($A26,Tbl_Project_List[Project Name],0),1)-1,0),IFERROR(INDEX($K$9:$K$158,MATCH($E26,$G$9:$G$158,0),1),0),IFERROR(INDEX($K$9:$K$158,MATCH($F26,$G$9:$G$158,0),1),0)),0)), IFERROR(MIN($D26-SUM($O26:R26), INDEX(Tbl_Resource_List[Hours Available per Day], MATCH($C26,Tbl_Resource_List[Resource Name],0),1)-SUMIF($C$8:$C25,$C26,S$8:S25)),0),0)</f>
        <v>0</v>
      </c>
      <c r="T26" s="93">
        <f>IF((T$7&gt;IFERROR(MAX(IFERROR(INDEX(Tbl_Project_List[Start Date],MATCH($A26,Tbl_Project_List[Project Name],0),1)-1,0),IFERROR(INDEX($K$9:$K$158,MATCH($E26,$G$9:$G$158,0),1),0),IFERROR(INDEX($K$9:$K$158,MATCH($F26,$G$9:$G$158,0),1),0)),0)), IFERROR(MIN($D26-SUM($O26:S26), INDEX(Tbl_Resource_List[Hours Available per Day], MATCH($C26,Tbl_Resource_List[Resource Name],0),1)-SUMIF($C$8:$C25,$C26,T$8:T25)),0),0)</f>
        <v>0</v>
      </c>
      <c r="U26" s="93">
        <f>IF((U$7&gt;IFERROR(MAX(IFERROR(INDEX(Tbl_Project_List[Start Date],MATCH($A26,Tbl_Project_List[Project Name],0),1)-1,0),IFERROR(INDEX($K$9:$K$158,MATCH($E26,$G$9:$G$158,0),1),0),IFERROR(INDEX($K$9:$K$158,MATCH($F26,$G$9:$G$158,0),1),0)),0)), IFERROR(MIN($D26-SUM($O26:T26), INDEX(Tbl_Resource_List[Hours Available per Day], MATCH($C26,Tbl_Resource_List[Resource Name],0),1)-SUMIF($C$8:$C25,$C26,U$8:U25)),0),0)</f>
        <v>0</v>
      </c>
      <c r="V26" s="93">
        <f>IF((V$7&gt;IFERROR(MAX(IFERROR(INDEX(Tbl_Project_List[Start Date],MATCH($A26,Tbl_Project_List[Project Name],0),1)-1,0),IFERROR(INDEX($K$9:$K$158,MATCH($E26,$G$9:$G$158,0),1),0),IFERROR(INDEX($K$9:$K$158,MATCH($F26,$G$9:$G$158,0),1),0)),0)), IFERROR(MIN($D26-SUM($O26:U26), INDEX(Tbl_Resource_List[Hours Available per Day], MATCH($C26,Tbl_Resource_List[Resource Name],0),1)-SUMIF($C$8:$C25,$C26,V$8:V25)),0),0)</f>
        <v>0</v>
      </c>
      <c r="W26" s="93">
        <f>IF((W$7&gt;IFERROR(MAX(IFERROR(INDEX(Tbl_Project_List[Start Date],MATCH($A26,Tbl_Project_List[Project Name],0),1)-1,0),IFERROR(INDEX($K$9:$K$158,MATCH($E26,$G$9:$G$158,0),1),0),IFERROR(INDEX($K$9:$K$158,MATCH($F26,$G$9:$G$158,0),1),0)),0)), IFERROR(MIN($D26-SUM($O26:V26), INDEX(Tbl_Resource_List[Hours Available per Day], MATCH($C26,Tbl_Resource_List[Resource Name],0),1)-SUMIF($C$8:$C25,$C26,W$8:W25)),0),0)</f>
        <v>0</v>
      </c>
      <c r="X26" s="93">
        <f>IF((X$7&gt;IFERROR(MAX(IFERROR(INDEX(Tbl_Project_List[Start Date],MATCH($A26,Tbl_Project_List[Project Name],0),1)-1,0),IFERROR(INDEX($K$9:$K$158,MATCH($E26,$G$9:$G$158,0),1),0),IFERROR(INDEX($K$9:$K$158,MATCH($F26,$G$9:$G$158,0),1),0)),0)), IFERROR(MIN($D26-SUM($O26:W26), INDEX(Tbl_Resource_List[Hours Available per Day], MATCH($C26,Tbl_Resource_List[Resource Name],0),1)-SUMIF($C$8:$C25,$C26,X$8:X25)),0),0)</f>
        <v>0</v>
      </c>
      <c r="Y26" s="93">
        <f>IF((Y$7&gt;IFERROR(MAX(IFERROR(INDEX(Tbl_Project_List[Start Date],MATCH($A26,Tbl_Project_List[Project Name],0),1)-1,0),IFERROR(INDEX($K$9:$K$158,MATCH($E26,$G$9:$G$158,0),1),0),IFERROR(INDEX($K$9:$K$158,MATCH($F26,$G$9:$G$158,0),1),0)),0)), IFERROR(MIN($D26-SUM($O26:X26), INDEX(Tbl_Resource_List[Hours Available per Day], MATCH($C26,Tbl_Resource_List[Resource Name],0),1)-SUMIF($C$8:$C25,$C26,Y$8:Y25)),0),0)</f>
        <v>0</v>
      </c>
      <c r="Z26" s="93">
        <f>IF((Z$7&gt;IFERROR(MAX(IFERROR(INDEX(Tbl_Project_List[Start Date],MATCH($A26,Tbl_Project_List[Project Name],0),1)-1,0),IFERROR(INDEX($K$9:$K$158,MATCH($E26,$G$9:$G$158,0),1),0),IFERROR(INDEX($K$9:$K$158,MATCH($F26,$G$9:$G$158,0),1),0)),0)), IFERROR(MIN($D26-SUM($O26:Y26), INDEX(Tbl_Resource_List[Hours Available per Day], MATCH($C26,Tbl_Resource_List[Resource Name],0),1)-SUMIF($C$8:$C25,$C26,Z$8:Z25)),0),0)</f>
        <v>0</v>
      </c>
      <c r="AA26" s="93">
        <f>IF((AA$7&gt;IFERROR(MAX(IFERROR(INDEX(Tbl_Project_List[Start Date],MATCH($A26,Tbl_Project_List[Project Name],0),1)-1,0),IFERROR(INDEX($K$9:$K$158,MATCH($E26,$G$9:$G$158,0),1),0),IFERROR(INDEX($K$9:$K$158,MATCH($F26,$G$9:$G$158,0),1),0)),0)), IFERROR(MIN($D26-SUM($O26:Z26), INDEX(Tbl_Resource_List[Hours Available per Day], MATCH($C26,Tbl_Resource_List[Resource Name],0),1)-SUMIF($C$8:$C25,$C26,AA$8:AA25)),0),0)</f>
        <v>0</v>
      </c>
      <c r="AB26" s="93">
        <f>IF((AB$7&gt;IFERROR(MAX(IFERROR(INDEX(Tbl_Project_List[Start Date],MATCH($A26,Tbl_Project_List[Project Name],0),1)-1,0),IFERROR(INDEX($K$9:$K$158,MATCH($E26,$G$9:$G$158,0),1),0),IFERROR(INDEX($K$9:$K$158,MATCH($F26,$G$9:$G$158,0),1),0)),0)), IFERROR(MIN($D26-SUM($O26:AA26), INDEX(Tbl_Resource_List[Hours Available per Day], MATCH($C26,Tbl_Resource_List[Resource Name],0),1)-SUMIF($C$8:$C25,$C26,AB$8:AB25)),0),0)</f>
        <v>0</v>
      </c>
      <c r="AC26" s="93">
        <f>IF((AC$7&gt;IFERROR(MAX(IFERROR(INDEX(Tbl_Project_List[Start Date],MATCH($A26,Tbl_Project_List[Project Name],0),1)-1,0),IFERROR(INDEX($K$9:$K$158,MATCH($E26,$G$9:$G$158,0),1),0),IFERROR(INDEX($K$9:$K$158,MATCH($F26,$G$9:$G$158,0),1),0)),0)), IFERROR(MIN($D26-SUM($O26:AB26), INDEX(Tbl_Resource_List[Hours Available per Day], MATCH($C26,Tbl_Resource_List[Resource Name],0),1)-SUMIF($C$8:$C25,$C26,AC$8:AC25)),0),0)</f>
        <v>0</v>
      </c>
      <c r="AD26" s="93">
        <f>IF((AD$7&gt;IFERROR(MAX(IFERROR(INDEX(Tbl_Project_List[Start Date],MATCH($A26,Tbl_Project_List[Project Name],0),1)-1,0),IFERROR(INDEX($K$9:$K$158,MATCH($E26,$G$9:$G$158,0),1),0),IFERROR(INDEX($K$9:$K$158,MATCH($F26,$G$9:$G$158,0),1),0)),0)), IFERROR(MIN($D26-SUM($O26:AC26), INDEX(Tbl_Resource_List[Hours Available per Day], MATCH($C26,Tbl_Resource_List[Resource Name],0),1)-SUMIF($C$8:$C25,$C26,AD$8:AD25)),0),0)</f>
        <v>0</v>
      </c>
      <c r="AE26" s="93">
        <f>IF((AE$7&gt;IFERROR(MAX(IFERROR(INDEX(Tbl_Project_List[Start Date],MATCH($A26,Tbl_Project_List[Project Name],0),1)-1,0),IFERROR(INDEX($K$9:$K$158,MATCH($E26,$G$9:$G$158,0),1),0),IFERROR(INDEX($K$9:$K$158,MATCH($F26,$G$9:$G$158,0),1),0)),0)), IFERROR(MIN($D26-SUM($O26:AD26), INDEX(Tbl_Resource_List[Hours Available per Day], MATCH($C26,Tbl_Resource_List[Resource Name],0),1)-SUMIF($C$8:$C25,$C26,AE$8:AE25)),0),0)</f>
        <v>0</v>
      </c>
      <c r="AF26" s="93">
        <f>IF((AF$7&gt;IFERROR(MAX(IFERROR(INDEX(Tbl_Project_List[Start Date],MATCH($A26,Tbl_Project_List[Project Name],0),1)-1,0),IFERROR(INDEX($K$9:$K$158,MATCH($E26,$G$9:$G$158,0),1),0),IFERROR(INDEX($K$9:$K$158,MATCH($F26,$G$9:$G$158,0),1),0)),0)), IFERROR(MIN($D26-SUM($O26:AE26), INDEX(Tbl_Resource_List[Hours Available per Day], MATCH($C26,Tbl_Resource_List[Resource Name],0),1)-SUMIF($C$8:$C25,$C26,AF$8:AF25)),0),0)</f>
        <v>0</v>
      </c>
      <c r="AG26" s="93">
        <f>IF((AG$7&gt;IFERROR(MAX(IFERROR(INDEX(Tbl_Project_List[Start Date],MATCH($A26,Tbl_Project_List[Project Name],0),1)-1,0),IFERROR(INDEX($K$9:$K$158,MATCH($E26,$G$9:$G$158,0),1),0),IFERROR(INDEX($K$9:$K$158,MATCH($F26,$G$9:$G$158,0),1),0)),0)), IFERROR(MIN($D26-SUM($O26:AF26), INDEX(Tbl_Resource_List[Hours Available per Day], MATCH($C26,Tbl_Resource_List[Resource Name],0),1)-SUMIF($C$8:$C25,$C26,AG$8:AG25)),0),0)</f>
        <v>0</v>
      </c>
      <c r="AH26" s="93">
        <f>IF((AH$7&gt;IFERROR(MAX(IFERROR(INDEX(Tbl_Project_List[Start Date],MATCH($A26,Tbl_Project_List[Project Name],0),1)-1,0),IFERROR(INDEX($K$9:$K$158,MATCH($E26,$G$9:$G$158,0),1),0),IFERROR(INDEX($K$9:$K$158,MATCH($F26,$G$9:$G$158,0),1),0)),0)), IFERROR(MIN($D26-SUM($O26:AG26), INDEX(Tbl_Resource_List[Hours Available per Day], MATCH($C26,Tbl_Resource_List[Resource Name],0),1)-SUMIF($C$8:$C25,$C26,AH$8:AH25)),0),0)</f>
        <v>0</v>
      </c>
      <c r="AI26" s="93">
        <f>IF((AI$7&gt;IFERROR(MAX(IFERROR(INDEX(Tbl_Project_List[Start Date],MATCH($A26,Tbl_Project_List[Project Name],0),1)-1,0),IFERROR(INDEX($K$9:$K$158,MATCH($E26,$G$9:$G$158,0),1),0),IFERROR(INDEX($K$9:$K$158,MATCH($F26,$G$9:$G$158,0),1),0)),0)), IFERROR(MIN($D26-SUM($O26:AH26), INDEX(Tbl_Resource_List[Hours Available per Day], MATCH($C26,Tbl_Resource_List[Resource Name],0),1)-SUMIF($C$8:$C25,$C26,AI$8:AI25)),0),0)</f>
        <v>0</v>
      </c>
      <c r="AJ26" s="93">
        <f>IF((AJ$7&gt;IFERROR(MAX(IFERROR(INDEX(Tbl_Project_List[Start Date],MATCH($A26,Tbl_Project_List[Project Name],0),1)-1,0),IFERROR(INDEX($K$9:$K$158,MATCH($E26,$G$9:$G$158,0),1),0),IFERROR(INDEX($K$9:$K$158,MATCH($F26,$G$9:$G$158,0),1),0)),0)), IFERROR(MIN($D26-SUM($O26:AI26), INDEX(Tbl_Resource_List[Hours Available per Day], MATCH($C26,Tbl_Resource_List[Resource Name],0),1)-SUMIF($C$8:$C25,$C26,AJ$8:AJ25)),0),0)</f>
        <v>0</v>
      </c>
      <c r="AK26" s="93">
        <f>IF((AK$7&gt;IFERROR(MAX(IFERROR(INDEX(Tbl_Project_List[Start Date],MATCH($A26,Tbl_Project_List[Project Name],0),1)-1,0),IFERROR(INDEX($K$9:$K$158,MATCH($E26,$G$9:$G$158,0),1),0),IFERROR(INDEX($K$9:$K$158,MATCH($F26,$G$9:$G$158,0),1),0)),0)), IFERROR(MIN($D26-SUM($O26:AJ26), INDEX(Tbl_Resource_List[Hours Available per Day], MATCH($C26,Tbl_Resource_List[Resource Name],0),1)-SUMIF($C$8:$C25,$C26,AK$8:AK25)),0),0)</f>
        <v>0</v>
      </c>
      <c r="AL26" s="93">
        <f>IF((AL$7&gt;IFERROR(MAX(IFERROR(INDEX(Tbl_Project_List[Start Date],MATCH($A26,Tbl_Project_List[Project Name],0),1)-1,0),IFERROR(INDEX($K$9:$K$158,MATCH($E26,$G$9:$G$158,0),1),0),IFERROR(INDEX($K$9:$K$158,MATCH($F26,$G$9:$G$158,0),1),0)),0)), IFERROR(MIN($D26-SUM($O26:AK26), INDEX(Tbl_Resource_List[Hours Available per Day], MATCH($C26,Tbl_Resource_List[Resource Name],0),1)-SUMIF($C$8:$C25,$C26,AL$8:AL25)),0),0)</f>
        <v>0</v>
      </c>
      <c r="AM26" s="93">
        <f>IF((AM$7&gt;IFERROR(MAX(IFERROR(INDEX(Tbl_Project_List[Start Date],MATCH($A26,Tbl_Project_List[Project Name],0),1)-1,0),IFERROR(INDEX($K$9:$K$158,MATCH($E26,$G$9:$G$158,0),1),0),IFERROR(INDEX($K$9:$K$158,MATCH($F26,$G$9:$G$158,0),1),0)),0)), IFERROR(MIN($D26-SUM($O26:AL26), INDEX(Tbl_Resource_List[Hours Available per Day], MATCH($C26,Tbl_Resource_List[Resource Name],0),1)-SUMIF($C$8:$C25,$C26,AM$8:AM25)),0),0)</f>
        <v>0</v>
      </c>
      <c r="AN26" s="93">
        <f>IF((AN$7&gt;IFERROR(MAX(IFERROR(INDEX(Tbl_Project_List[Start Date],MATCH($A26,Tbl_Project_List[Project Name],0),1)-1,0),IFERROR(INDEX($K$9:$K$158,MATCH($E26,$G$9:$G$158,0),1),0),IFERROR(INDEX($K$9:$K$158,MATCH($F26,$G$9:$G$158,0),1),0)),0)), IFERROR(MIN($D26-SUM($O26:AM26), INDEX(Tbl_Resource_List[Hours Available per Day], MATCH($C26,Tbl_Resource_List[Resource Name],0),1)-SUMIF($C$8:$C25,$C26,AN$8:AN25)),0),0)</f>
        <v>0</v>
      </c>
      <c r="AO26" s="93">
        <f>IF((AO$7&gt;IFERROR(MAX(IFERROR(INDEX(Tbl_Project_List[Start Date],MATCH($A26,Tbl_Project_List[Project Name],0),1)-1,0),IFERROR(INDEX($K$9:$K$158,MATCH($E26,$G$9:$G$158,0),1),0),IFERROR(INDEX($K$9:$K$158,MATCH($F26,$G$9:$G$158,0),1),0)),0)), IFERROR(MIN($D26-SUM($O26:AN26), INDEX(Tbl_Resource_List[Hours Available per Day], MATCH($C26,Tbl_Resource_List[Resource Name],0),1)-SUMIF($C$8:$C25,$C26,AO$8:AO25)),0),0)</f>
        <v>0</v>
      </c>
      <c r="AP26" s="93">
        <f>IF((AP$7&gt;IFERROR(MAX(IFERROR(INDEX(Tbl_Project_List[Start Date],MATCH($A26,Tbl_Project_List[Project Name],0),1)-1,0),IFERROR(INDEX($K$9:$K$158,MATCH($E26,$G$9:$G$158,0),1),0),IFERROR(INDEX($K$9:$K$158,MATCH($F26,$G$9:$G$158,0),1),0)),0)), IFERROR(MIN($D26-SUM($O26:AO26), INDEX(Tbl_Resource_List[Hours Available per Day], MATCH($C26,Tbl_Resource_List[Resource Name],0),1)-SUMIF($C$8:$C25,$C26,AP$8:AP25)),0),0)</f>
        <v>0</v>
      </c>
      <c r="AQ26" s="93">
        <f>IF((AQ$7&gt;IFERROR(MAX(IFERROR(INDEX(Tbl_Project_List[Start Date],MATCH($A26,Tbl_Project_List[Project Name],0),1)-1,0),IFERROR(INDEX($K$9:$K$158,MATCH($E26,$G$9:$G$158,0),1),0),IFERROR(INDEX($K$9:$K$158,MATCH($F26,$G$9:$G$158,0),1),0)),0)), IFERROR(MIN($D26-SUM($O26:AP26), INDEX(Tbl_Resource_List[Hours Available per Day], MATCH($C26,Tbl_Resource_List[Resource Name],0),1)-SUMIF($C$8:$C25,$C26,AQ$8:AQ25)),0),0)</f>
        <v>0</v>
      </c>
      <c r="AR26" s="93">
        <f>IF((AR$7&gt;IFERROR(MAX(IFERROR(INDEX(Tbl_Project_List[Start Date],MATCH($A26,Tbl_Project_List[Project Name],0),1)-1,0),IFERROR(INDEX($K$9:$K$158,MATCH($E26,$G$9:$G$158,0),1),0),IFERROR(INDEX($K$9:$K$158,MATCH($F26,$G$9:$G$158,0),1),0)),0)), IFERROR(MIN($D26-SUM($O26:AQ26), INDEX(Tbl_Resource_List[Hours Available per Day], MATCH($C26,Tbl_Resource_List[Resource Name],0),1)-SUMIF($C$8:$C25,$C26,AR$8:AR25)),0),0)</f>
        <v>0</v>
      </c>
      <c r="AS26" s="93">
        <f>IF((AS$7&gt;IFERROR(MAX(IFERROR(INDEX(Tbl_Project_List[Start Date],MATCH($A26,Tbl_Project_List[Project Name],0),1)-1,0),IFERROR(INDEX($K$9:$K$158,MATCH($E26,$G$9:$G$158,0),1),0),IFERROR(INDEX($K$9:$K$158,MATCH($F26,$G$9:$G$158,0),1),0)),0)), IFERROR(MIN($D26-SUM($O26:AR26), INDEX(Tbl_Resource_List[Hours Available per Day], MATCH($C26,Tbl_Resource_List[Resource Name],0),1)-SUMIF($C$8:$C25,$C26,AS$8:AS25)),0),0)</f>
        <v>0</v>
      </c>
      <c r="AT26" s="93">
        <f>IF((AT$7&gt;IFERROR(MAX(IFERROR(INDEX(Tbl_Project_List[Start Date],MATCH($A26,Tbl_Project_List[Project Name],0),1)-1,0),IFERROR(INDEX($K$9:$K$158,MATCH($E26,$G$9:$G$158,0),1),0),IFERROR(INDEX($K$9:$K$158,MATCH($F26,$G$9:$G$158,0),1),0)),0)), IFERROR(MIN($D26-SUM($O26:AS26), INDEX(Tbl_Resource_List[Hours Available per Day], MATCH($C26,Tbl_Resource_List[Resource Name],0),1)-SUMIF($C$8:$C25,$C26,AT$8:AT25)),0),0)</f>
        <v>0</v>
      </c>
      <c r="AU26" s="93">
        <f>IF((AU$7&gt;IFERROR(MAX(IFERROR(INDEX(Tbl_Project_List[Start Date],MATCH($A26,Tbl_Project_List[Project Name],0),1)-1,0),IFERROR(INDEX($K$9:$K$158,MATCH($E26,$G$9:$G$158,0),1),0),IFERROR(INDEX($K$9:$K$158,MATCH($F26,$G$9:$G$158,0),1),0)),0)), IFERROR(MIN($D26-SUM($O26:AT26), INDEX(Tbl_Resource_List[Hours Available per Day], MATCH($C26,Tbl_Resource_List[Resource Name],0),1)-SUMIF($C$8:$C25,$C26,AU$8:AU25)),0),0)</f>
        <v>0</v>
      </c>
      <c r="AV26" s="93">
        <f>IF((AV$7&gt;IFERROR(MAX(IFERROR(INDEX(Tbl_Project_List[Start Date],MATCH($A26,Tbl_Project_List[Project Name],0),1)-1,0),IFERROR(INDEX($K$9:$K$158,MATCH($E26,$G$9:$G$158,0),1),0),IFERROR(INDEX($K$9:$K$158,MATCH($F26,$G$9:$G$158,0),1),0)),0)), IFERROR(MIN($D26-SUM($O26:AU26), INDEX(Tbl_Resource_List[Hours Available per Day], MATCH($C26,Tbl_Resource_List[Resource Name],0),1)-SUMIF($C$8:$C25,$C26,AV$8:AV25)),0),0)</f>
        <v>0</v>
      </c>
      <c r="AW26" s="93">
        <f>IF((AW$7&gt;IFERROR(MAX(IFERROR(INDEX(Tbl_Project_List[Start Date],MATCH($A26,Tbl_Project_List[Project Name],0),1)-1,0),IFERROR(INDEX($K$9:$K$158,MATCH($E26,$G$9:$G$158,0),1),0),IFERROR(INDEX($K$9:$K$158,MATCH($F26,$G$9:$G$158,0),1),0)),0)), IFERROR(MIN($D26-SUM($O26:AV26), INDEX(Tbl_Resource_List[Hours Available per Day], MATCH($C26,Tbl_Resource_List[Resource Name],0),1)-SUMIF($C$8:$C25,$C26,AW$8:AW25)),0),0)</f>
        <v>0</v>
      </c>
      <c r="AX26" s="93">
        <f>IF((AX$7&gt;IFERROR(MAX(IFERROR(INDEX(Tbl_Project_List[Start Date],MATCH($A26,Tbl_Project_List[Project Name],0),1)-1,0),IFERROR(INDEX($K$9:$K$158,MATCH($E26,$G$9:$G$158,0),1),0),IFERROR(INDEX($K$9:$K$158,MATCH($F26,$G$9:$G$158,0),1),0)),0)), IFERROR(MIN($D26-SUM($O26:AW26), INDEX(Tbl_Resource_List[Hours Available per Day], MATCH($C26,Tbl_Resource_List[Resource Name],0),1)-SUMIF($C$8:$C25,$C26,AX$8:AX25)),0),0)</f>
        <v>0</v>
      </c>
      <c r="AY26" s="93">
        <f>IF((AY$7&gt;IFERROR(MAX(IFERROR(INDEX(Tbl_Project_List[Start Date],MATCH($A26,Tbl_Project_List[Project Name],0),1)-1,0),IFERROR(INDEX($K$9:$K$158,MATCH($E26,$G$9:$G$158,0),1),0),IFERROR(INDEX($K$9:$K$158,MATCH($F26,$G$9:$G$158,0),1),0)),0)), IFERROR(MIN($D26-SUM($O26:AX26), INDEX(Tbl_Resource_List[Hours Available per Day], MATCH($C26,Tbl_Resource_List[Resource Name],0),1)-SUMIF($C$8:$C25,$C26,AY$8:AY25)),0),0)</f>
        <v>0</v>
      </c>
      <c r="AZ26" s="93">
        <f>IF((AZ$7&gt;IFERROR(MAX(IFERROR(INDEX(Tbl_Project_List[Start Date],MATCH($A26,Tbl_Project_List[Project Name],0),1)-1,0),IFERROR(INDEX($K$9:$K$158,MATCH($E26,$G$9:$G$158,0),1),0),IFERROR(INDEX($K$9:$K$158,MATCH($F26,$G$9:$G$158,0),1),0)),0)), IFERROR(MIN($D26-SUM($O26:AY26), INDEX(Tbl_Resource_List[Hours Available per Day], MATCH($C26,Tbl_Resource_List[Resource Name],0),1)-SUMIF($C$8:$C25,$C26,AZ$8:AZ25)),0),0)</f>
        <v>0</v>
      </c>
      <c r="BA26" s="93">
        <f>IF((BA$7&gt;IFERROR(MAX(IFERROR(INDEX(Tbl_Project_List[Start Date],MATCH($A26,Tbl_Project_List[Project Name],0),1)-1,0),IFERROR(INDEX($K$9:$K$158,MATCH($E26,$G$9:$G$158,0),1),0),IFERROR(INDEX($K$9:$K$158,MATCH($F26,$G$9:$G$158,0),1),0)),0)), IFERROR(MIN($D26-SUM($O26:AZ26), INDEX(Tbl_Resource_List[Hours Available per Day], MATCH($C26,Tbl_Resource_List[Resource Name],0),1)-SUMIF($C$8:$C25,$C26,BA$8:BA25)),0),0)</f>
        <v>0</v>
      </c>
      <c r="BB26" s="93">
        <f>IF((BB$7&gt;IFERROR(MAX(IFERROR(INDEX(Tbl_Project_List[Start Date],MATCH($A26,Tbl_Project_List[Project Name],0),1)-1,0),IFERROR(INDEX($K$9:$K$158,MATCH($E26,$G$9:$G$158,0),1),0),IFERROR(INDEX($K$9:$K$158,MATCH($F26,$G$9:$G$158,0),1),0)),0)), IFERROR(MIN($D26-SUM($O26:BA26), INDEX(Tbl_Resource_List[Hours Available per Day], MATCH($C26,Tbl_Resource_List[Resource Name],0),1)-SUMIF($C$8:$C25,$C26,BB$8:BB25)),0),0)</f>
        <v>0</v>
      </c>
      <c r="BC26" s="93">
        <f>IF((BC$7&gt;IFERROR(MAX(IFERROR(INDEX(Tbl_Project_List[Start Date],MATCH($A26,Tbl_Project_List[Project Name],0),1)-1,0),IFERROR(INDEX($K$9:$K$158,MATCH($E26,$G$9:$G$158,0),1),0),IFERROR(INDEX($K$9:$K$158,MATCH($F26,$G$9:$G$158,0),1),0)),0)), IFERROR(MIN($D26-SUM($O26:BB26), INDEX(Tbl_Resource_List[Hours Available per Day], MATCH($C26,Tbl_Resource_List[Resource Name],0),1)-SUMIF($C$8:$C25,$C26,BC$8:BC25)),0),0)</f>
        <v>0</v>
      </c>
      <c r="BD26" s="93">
        <f>IF((BD$7&gt;IFERROR(MAX(IFERROR(INDEX(Tbl_Project_List[Start Date],MATCH($A26,Tbl_Project_List[Project Name],0),1)-1,0),IFERROR(INDEX($K$9:$K$158,MATCH($E26,$G$9:$G$158,0),1),0),IFERROR(INDEX($K$9:$K$158,MATCH($F26,$G$9:$G$158,0),1),0)),0)), IFERROR(MIN($D26-SUM($O26:BC26), INDEX(Tbl_Resource_List[Hours Available per Day], MATCH($C26,Tbl_Resource_List[Resource Name],0),1)-SUMIF($C$8:$C25,$C26,BD$8:BD25)),0),0)</f>
        <v>0</v>
      </c>
      <c r="BE26" s="93">
        <f>IF((BE$7&gt;IFERROR(MAX(IFERROR(INDEX(Tbl_Project_List[Start Date],MATCH($A26,Tbl_Project_List[Project Name],0),1)-1,0),IFERROR(INDEX($K$9:$K$158,MATCH($E26,$G$9:$G$158,0),1),0),IFERROR(INDEX($K$9:$K$158,MATCH($F26,$G$9:$G$158,0),1),0)),0)), IFERROR(MIN($D26-SUM($O26:BD26), INDEX(Tbl_Resource_List[Hours Available per Day], MATCH($C26,Tbl_Resource_List[Resource Name],0),1)-SUMIF($C$8:$C25,$C26,BE$8:BE25)),0),0)</f>
        <v>0</v>
      </c>
      <c r="BF26" s="93">
        <f>IF((BF$7&gt;IFERROR(MAX(IFERROR(INDEX(Tbl_Project_List[Start Date],MATCH($A26,Tbl_Project_List[Project Name],0),1)-1,0),IFERROR(INDEX($K$9:$K$158,MATCH($E26,$G$9:$G$158,0),1),0),IFERROR(INDEX($K$9:$K$158,MATCH($F26,$G$9:$G$158,0),1),0)),0)), IFERROR(MIN($D26-SUM($O26:BE26), INDEX(Tbl_Resource_List[Hours Available per Day], MATCH($C26,Tbl_Resource_List[Resource Name],0),1)-SUMIF($C$8:$C25,$C26,BF$8:BF25)),0),0)</f>
        <v>0</v>
      </c>
      <c r="BG26" s="93">
        <f>IF((BG$7&gt;IFERROR(MAX(IFERROR(INDEX(Tbl_Project_List[Start Date],MATCH($A26,Tbl_Project_List[Project Name],0),1)-1,0),IFERROR(INDEX($K$9:$K$158,MATCH($E26,$G$9:$G$158,0),1),0),IFERROR(INDEX($K$9:$K$158,MATCH($F26,$G$9:$G$158,0),1),0)),0)), IFERROR(MIN($D26-SUM($O26:BF26), INDEX(Tbl_Resource_List[Hours Available per Day], MATCH($C26,Tbl_Resource_List[Resource Name],0),1)-SUMIF($C$8:$C25,$C26,BG$8:BG25)),0),0)</f>
        <v>0</v>
      </c>
      <c r="BH26" s="93">
        <f>IF((BH$7&gt;IFERROR(MAX(IFERROR(INDEX(Tbl_Project_List[Start Date],MATCH($A26,Tbl_Project_List[Project Name],0),1)-1,0),IFERROR(INDEX($K$9:$K$158,MATCH($E26,$G$9:$G$158,0),1),0),IFERROR(INDEX($K$9:$K$158,MATCH($F26,$G$9:$G$158,0),1),0)),0)), IFERROR(MIN($D26-SUM($O26:BG26), INDEX(Tbl_Resource_List[Hours Available per Day], MATCH($C26,Tbl_Resource_List[Resource Name],0),1)-SUMIF($C$8:$C25,$C26,BH$8:BH25)),0),0)</f>
        <v>0</v>
      </c>
      <c r="BI26" s="93">
        <f>IF((BI$7&gt;IFERROR(MAX(IFERROR(INDEX(Tbl_Project_List[Start Date],MATCH($A26,Tbl_Project_List[Project Name],0),1)-1,0),IFERROR(INDEX($K$9:$K$158,MATCH($E26,$G$9:$G$158,0),1),0),IFERROR(INDEX($K$9:$K$158,MATCH($F26,$G$9:$G$158,0),1),0)),0)), IFERROR(MIN($D26-SUM($O26:BH26), INDEX(Tbl_Resource_List[Hours Available per Day], MATCH($C26,Tbl_Resource_List[Resource Name],0),1)-SUMIF($C$8:$C25,$C26,BI$8:BI25)),0),0)</f>
        <v>0</v>
      </c>
      <c r="BJ26" s="93">
        <f>IF((BJ$7&gt;IFERROR(MAX(IFERROR(INDEX(Tbl_Project_List[Start Date],MATCH($A26,Tbl_Project_List[Project Name],0),1)-1,0),IFERROR(INDEX($K$9:$K$158,MATCH($E26,$G$9:$G$158,0),1),0),IFERROR(INDEX($K$9:$K$158,MATCH($F26,$G$9:$G$158,0),1),0)),0)), IFERROR(MIN($D26-SUM($O26:BI26), INDEX(Tbl_Resource_List[Hours Available per Day], MATCH($C26,Tbl_Resource_List[Resource Name],0),1)-SUMIF($C$8:$C25,$C26,BJ$8:BJ25)),0),0)</f>
        <v>0</v>
      </c>
      <c r="BK26" s="93">
        <f>IF((BK$7&gt;IFERROR(MAX(IFERROR(INDEX(Tbl_Project_List[Start Date],MATCH($A26,Tbl_Project_List[Project Name],0),1)-1,0),IFERROR(INDEX($K$9:$K$158,MATCH($E26,$G$9:$G$158,0),1),0),IFERROR(INDEX($K$9:$K$158,MATCH($F26,$G$9:$G$158,0),1),0)),0)), IFERROR(MIN($D26-SUM($O26:BJ26), INDEX(Tbl_Resource_List[Hours Available per Day], MATCH($C26,Tbl_Resource_List[Resource Name],0),1)-SUMIF($C$8:$C25,$C26,BK$8:BK25)),0),0)</f>
        <v>0</v>
      </c>
      <c r="BL26" s="93">
        <f>IF((BL$7&gt;IFERROR(MAX(IFERROR(INDEX(Tbl_Project_List[Start Date],MATCH($A26,Tbl_Project_List[Project Name],0),1)-1,0),IFERROR(INDEX($K$9:$K$158,MATCH($E26,$G$9:$G$158,0),1),0),IFERROR(INDEX($K$9:$K$158,MATCH($F26,$G$9:$G$158,0),1),0)),0)), IFERROR(MIN($D26-SUM($O26:BK26), INDEX(Tbl_Resource_List[Hours Available per Day], MATCH($C26,Tbl_Resource_List[Resource Name],0),1)-SUMIF($C$8:$C25,$C26,BL$8:BL25)),0),0)</f>
        <v>0</v>
      </c>
      <c r="BM26" s="93">
        <f>IF((BM$7&gt;IFERROR(MAX(IFERROR(INDEX(Tbl_Project_List[Start Date],MATCH($A26,Tbl_Project_List[Project Name],0),1)-1,0),IFERROR(INDEX($K$9:$K$158,MATCH($E26,$G$9:$G$158,0),1),0),IFERROR(INDEX($K$9:$K$158,MATCH($F26,$G$9:$G$158,0),1),0)),0)), IFERROR(MIN($D26-SUM($O26:BL26), INDEX(Tbl_Resource_List[Hours Available per Day], MATCH($C26,Tbl_Resource_List[Resource Name],0),1)-SUMIF($C$8:$C25,$C26,BM$8:BM25)),0),0)</f>
        <v>0</v>
      </c>
      <c r="BN26" s="93">
        <f>IF((BN$7&gt;IFERROR(MAX(IFERROR(INDEX(Tbl_Project_List[Start Date],MATCH($A26,Tbl_Project_List[Project Name],0),1)-1,0),IFERROR(INDEX($K$9:$K$158,MATCH($E26,$G$9:$G$158,0),1),0),IFERROR(INDEX($K$9:$K$158,MATCH($F26,$G$9:$G$158,0),1),0)),0)), IFERROR(MIN($D26-SUM($O26:BM26), INDEX(Tbl_Resource_List[Hours Available per Day], MATCH($C26,Tbl_Resource_List[Resource Name],0),1)-SUMIF($C$8:$C25,$C26,BN$8:BN25)),0),0)</f>
        <v>0</v>
      </c>
      <c r="BO26" s="93">
        <f>IF((BO$7&gt;IFERROR(MAX(IFERROR(INDEX(Tbl_Project_List[Start Date],MATCH($A26,Tbl_Project_List[Project Name],0),1)-1,0),IFERROR(INDEX($K$9:$K$158,MATCH($E26,$G$9:$G$158,0),1),0),IFERROR(INDEX($K$9:$K$158,MATCH($F26,$G$9:$G$158,0),1),0)),0)), IFERROR(MIN($D26-SUM($O26:BN26), INDEX(Tbl_Resource_List[Hours Available per Day], MATCH($C26,Tbl_Resource_List[Resource Name],0),1)-SUMIF($C$8:$C25,$C26,BO$8:BO25)),0),0)</f>
        <v>0</v>
      </c>
      <c r="BP26" s="93">
        <f>IF((BP$7&gt;IFERROR(MAX(IFERROR(INDEX(Tbl_Project_List[Start Date],MATCH($A26,Tbl_Project_List[Project Name],0),1)-1,0),IFERROR(INDEX($K$9:$K$158,MATCH($E26,$G$9:$G$158,0),1),0),IFERROR(INDEX($K$9:$K$158,MATCH($F26,$G$9:$G$158,0),1),0)),0)), IFERROR(MIN($D26-SUM($O26:BO26), INDEX(Tbl_Resource_List[Hours Available per Day], MATCH($C26,Tbl_Resource_List[Resource Name],0),1)-SUMIF($C$8:$C25,$C26,BP$8:BP25)),0),0)</f>
        <v>0</v>
      </c>
      <c r="BQ26" s="93">
        <f>IF((BQ$7&gt;IFERROR(MAX(IFERROR(INDEX(Tbl_Project_List[Start Date],MATCH($A26,Tbl_Project_List[Project Name],0),1)-1,0),IFERROR(INDEX($K$9:$K$158,MATCH($E26,$G$9:$G$158,0),1),0),IFERROR(INDEX($K$9:$K$158,MATCH($F26,$G$9:$G$158,0),1),0)),0)), IFERROR(MIN($D26-SUM($O26:BP26), INDEX(Tbl_Resource_List[Hours Available per Day], MATCH($C26,Tbl_Resource_List[Resource Name],0),1)-SUMIF($C$8:$C25,$C26,BQ$8:BQ25)),0),0)</f>
        <v>0</v>
      </c>
      <c r="BR26" s="93">
        <f>IF((BR$7&gt;IFERROR(MAX(IFERROR(INDEX(Tbl_Project_List[Start Date],MATCH($A26,Tbl_Project_List[Project Name],0),1)-1,0),IFERROR(INDEX($K$9:$K$158,MATCH($E26,$G$9:$G$158,0),1),0),IFERROR(INDEX($K$9:$K$158,MATCH($F26,$G$9:$G$158,0),1),0)),0)), IFERROR(MIN($D26-SUM($O26:BQ26), INDEX(Tbl_Resource_List[Hours Available per Day], MATCH($C26,Tbl_Resource_List[Resource Name],0),1)-SUMIF($C$8:$C25,$C26,BR$8:BR25)),0),0)</f>
        <v>0</v>
      </c>
      <c r="BS26" s="93">
        <f>IF((BS$7&gt;IFERROR(MAX(IFERROR(INDEX(Tbl_Project_List[Start Date],MATCH($A26,Tbl_Project_List[Project Name],0),1)-1,0),IFERROR(INDEX($K$9:$K$158,MATCH($E26,$G$9:$G$158,0),1),0),IFERROR(INDEX($K$9:$K$158,MATCH($F26,$G$9:$G$158,0),1),0)),0)), IFERROR(MIN($D26-SUM($O26:BR26), INDEX(Tbl_Resource_List[Hours Available per Day], MATCH($C26,Tbl_Resource_List[Resource Name],0),1)-SUMIF($C$8:$C25,$C26,BS$8:BS25)),0),0)</f>
        <v>0</v>
      </c>
      <c r="BT26" s="93">
        <f>IF((BT$7&gt;IFERROR(MAX(IFERROR(INDEX(Tbl_Project_List[Start Date],MATCH($A26,Tbl_Project_List[Project Name],0),1)-1,0),IFERROR(INDEX($K$9:$K$158,MATCH($E26,$G$9:$G$158,0),1),0),IFERROR(INDEX($K$9:$K$158,MATCH($F26,$G$9:$G$158,0),1),0)),0)), IFERROR(MIN($D26-SUM($O26:BS26), INDEX(Tbl_Resource_List[Hours Available per Day], MATCH($C26,Tbl_Resource_List[Resource Name],0),1)-SUMIF($C$8:$C25,$C26,BT$8:BT25)),0),0)</f>
        <v>0</v>
      </c>
      <c r="BU26" s="93">
        <f>IF((BU$7&gt;IFERROR(MAX(IFERROR(INDEX(Tbl_Project_List[Start Date],MATCH($A26,Tbl_Project_List[Project Name],0),1)-1,0),IFERROR(INDEX($K$9:$K$158,MATCH($E26,$G$9:$G$158,0),1),0),IFERROR(INDEX($K$9:$K$158,MATCH($F26,$G$9:$G$158,0),1),0)),0)), IFERROR(MIN($D26-SUM($O26:BT26), INDEX(Tbl_Resource_List[Hours Available per Day], MATCH($C26,Tbl_Resource_List[Resource Name],0),1)-SUMIF($C$8:$C25,$C26,BU$8:BU25)),0),0)</f>
        <v>0</v>
      </c>
      <c r="BV26" s="93">
        <f>IF((BV$7&gt;IFERROR(MAX(IFERROR(INDEX(Tbl_Project_List[Start Date],MATCH($A26,Tbl_Project_List[Project Name],0),1)-1,0),IFERROR(INDEX($K$9:$K$158,MATCH($E26,$G$9:$G$158,0),1),0),IFERROR(INDEX($K$9:$K$158,MATCH($F26,$G$9:$G$158,0),1),0)),0)), IFERROR(MIN($D26-SUM($O26:BU26), INDEX(Tbl_Resource_List[Hours Available per Day], MATCH($C26,Tbl_Resource_List[Resource Name],0),1)-SUMIF($C$8:$C25,$C26,BV$8:BV25)),0),0)</f>
        <v>0</v>
      </c>
      <c r="BW26" s="94">
        <f>IF((BW$7&gt;IFERROR(MAX(IFERROR(INDEX(Tbl_Project_List[Start Date],MATCH($A26,Tbl_Project_List[Project Name],0),1)-1,0),IFERROR(INDEX($K$9:$K$158,MATCH($E26,$G$9:$G$158,0),1),0),IFERROR(INDEX($K$9:$K$158,MATCH($F26,$G$9:$G$158,0),1),0)),0)), IFERROR(MIN($D26-SUM($O26:BV26), INDEX(Tbl_Resource_List[Hours Available per Day], MATCH($C26,Tbl_Resource_List[Resource Name],0),1)-SUMIF($C$8:$C25,$C26,BW$8:BW25)),0),0)</f>
        <v>0</v>
      </c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</row>
    <row r="27" spans="1:105" x14ac:dyDescent="0.25">
      <c r="A27" s="89" t="str">
        <f>IFERROR(IF(ROW(A26)-ROW($A$8)&gt;=COUNTA(Tbl_Task_List[Task Name]),"",INDEX(Tbl_Project_List[],MATCH(SMALL(Tbl_Project_List[[#Data],[Priority]],ROUND(SUMPRODUCT(1/COUNTIF($A$9:A26,$A$9:A26)),0)+((COUNTIF(Tbl_Task_List[[#Data],[Project Name]],A26)=COUNTIF($A$9:$A26,A26))*1)),Tbl_Project_List[[#Data],[Priority]],0),1)),"")</f>
        <v>Tekun</v>
      </c>
      <c r="B27" s="89" t="str">
        <f t="array" ref="B27">IFERROR(INDEX((Tbl_Task_List[[#Data],[Task Name]]), SMALL(IF(A27=(Tbl_Task_List[[#Data],[Project Name]]),ROW(Tbl_Task_List[[#Data],[Project Name]]),""),COUNTIF($A$9:$A27,A27))-ROW(Tbl_Task_List[[#Headers],[Task Name]]),1),"")</f>
        <v>Functionality - Setup/Bank Setup</v>
      </c>
      <c r="C27" s="90" t="str">
        <f t="array" ref="C27">IFERROR(INDEX((Tbl_Task_List[[#Data],[Resource Name]]), SMALL(IF(A27=(Tbl_Task_List[[#Data],[Project Name]]),ROW(Tbl_Task_List[[#Data],[Project Name]]),""),COUNTIF($A$9:$A27,A27))-ROW(Tbl_Task_List[[#Headers],[Resource Name]]),1),"")</f>
        <v>Syed</v>
      </c>
      <c r="D27" s="91">
        <f t="array" ref="D27">IFERROR(INDEX((Tbl_Task_List[[#Data],[Planned Duration (Hours)]]), SMALL(IF(A27=(Tbl_Task_List[[#Data],[Project Name]]),ROW(Tbl_Task_List[[#Data],[Project Name]]),""),COUNTIF($A$9:$A27,A27))-ROW(Tbl_Task_List[[#Headers],[Planned Duration (Hours)]]),1),"")</f>
        <v>4</v>
      </c>
      <c r="E27" s="70">
        <f t="array" ref="E27">IFERROR(INDEX((Tbl_Task_List[[#Data],[Predecessor 1]]), SMALL(IF(A27=(Tbl_Task_List[[#Data],[Project Name]]),ROW(Tbl_Task_List[[#Data],[Project Name]]),""),COUNTIF($A$9:$A27,A27))-ROW(Tbl_Task_List[[#Headers],[Predecessor 1]]),1),"")</f>
        <v>0</v>
      </c>
      <c r="F27" s="70">
        <f t="array" ref="F27">IFERROR(INDEX((Tbl_Task_List[[#Data],[Predecessor 2]]), SMALL(IF(A27=(Tbl_Task_List[[#Data],[Project Name]]),ROW(Tbl_Task_List[[#Data],[Project Name]]),""),COUNTIF($A$9:$A27,A27))-ROW(Tbl_Task_List[[#Headers],[Predecessor 2]]),1),"")</f>
        <v>0</v>
      </c>
      <c r="G27" s="70" t="str">
        <f t="shared" si="3"/>
        <v>Tekun Functionality - Setup/Bank Setup</v>
      </c>
      <c r="H27" s="75">
        <f>IFERROR(MAX(INDEX(Tbl_Project_List[Start Date],MATCH($A27,Tbl_Project_List[Project Name],0),1), StartDate, IFERROR(WORKDAY(INDEX($K$9:$K$158,MATCH($E27,$G$9:$G$158,0),1),1,Holidays),0),IFERROR(WORKDAY( INDEX($K$9:$K$158,MATCH($F27,$G$9:$G$158,0),1),1,Holidays),0)),"")</f>
        <v>42331</v>
      </c>
      <c r="I27" s="92">
        <f t="shared" si="4"/>
        <v>0</v>
      </c>
      <c r="J27" s="75">
        <f t="array" ref="J27">IF(ISNUMBER(D27),IFERROR(INDEX($A$7:$BW$7,1,SMALL(IF(P27:BW27&gt;0,COLUMN(P27:BW27),""),1)),WORKDAY($BW$7,2,Holidays)),"")</f>
        <v>42331</v>
      </c>
      <c r="K27" s="75">
        <f t="array" ref="K27">IF(ISNUMBER(D27),IF(SUM(P27:BW27)=D27,IFERROR(INDEX($A$7:$BW$7,1,LARGE(IF(P27:BW27&gt;0,COLUMN(P27:BW27),""),1)),""),WORKDAY($BW$7,1,Holidays)),"")</f>
        <v>42331</v>
      </c>
      <c r="L27" s="92">
        <f ca="1">IFERROR(COUNTIF(INDIRECT(ADDRESS(ROW($L27),MATCH($J27,$A$7:$BW$7,0),1,1,)):INDIRECT(ADDRESS(ROW($L27),MATCH(MIN($K27,$BW$7),$A$7:$BW$7,0),1,1,)),0),"")</f>
        <v>0</v>
      </c>
      <c r="M27" s="92">
        <f t="shared" si="5"/>
        <v>4</v>
      </c>
      <c r="N27" s="93">
        <f t="shared" si="6"/>
        <v>1</v>
      </c>
      <c r="O27" s="86"/>
      <c r="P27" s="93">
        <f>IF((P$7&gt;IFERROR(MAX(IFERROR(INDEX(Tbl_Project_List[Start Date],MATCH($A27,Tbl_Project_List[Project Name],0),1)-1,0),IFERROR(INDEX($K$9:$K$158,MATCH($E27,$G$9:$G$158,0),1),0),IFERROR(INDEX($K$9:$K$158,MATCH($F27,$G$9:$G$158,0),1),0)),0)), IFERROR(MIN($D27-SUM($O27:O27), INDEX(Tbl_Resource_List[Hours Available per Day], MATCH($C27,Tbl_Resource_List[Resource Name],0),1)-SUMIF($C$8:$C26,$C27,P$8:P26)),0),0)</f>
        <v>4</v>
      </c>
      <c r="Q27" s="93">
        <f>IF((Q$7&gt;IFERROR(MAX(IFERROR(INDEX(Tbl_Project_List[Start Date],MATCH($A27,Tbl_Project_List[Project Name],0),1)-1,0),IFERROR(INDEX($K$9:$K$158,MATCH($E27,$G$9:$G$158,0),1),0),IFERROR(INDEX($K$9:$K$158,MATCH($F27,$G$9:$G$158,0),1),0)),0)), IFERROR(MIN($D27-SUM($O27:P27), INDEX(Tbl_Resource_List[Hours Available per Day], MATCH($C27,Tbl_Resource_List[Resource Name],0),1)-SUMIF($C$8:$C26,$C27,Q$8:Q26)),0),0)</f>
        <v>0</v>
      </c>
      <c r="R27" s="93">
        <f>IF((R$7&gt;IFERROR(MAX(IFERROR(INDEX(Tbl_Project_List[Start Date],MATCH($A27,Tbl_Project_List[Project Name],0),1)-1,0),IFERROR(INDEX($K$9:$K$158,MATCH($E27,$G$9:$G$158,0),1),0),IFERROR(INDEX($K$9:$K$158,MATCH($F27,$G$9:$G$158,0),1),0)),0)), IFERROR(MIN($D27-SUM($O27:Q27), INDEX(Tbl_Resource_List[Hours Available per Day], MATCH($C27,Tbl_Resource_List[Resource Name],0),1)-SUMIF($C$8:$C26,$C27,R$8:R26)),0),0)</f>
        <v>0</v>
      </c>
      <c r="S27" s="93">
        <f>IF((S$7&gt;IFERROR(MAX(IFERROR(INDEX(Tbl_Project_List[Start Date],MATCH($A27,Tbl_Project_List[Project Name],0),1)-1,0),IFERROR(INDEX($K$9:$K$158,MATCH($E27,$G$9:$G$158,0),1),0),IFERROR(INDEX($K$9:$K$158,MATCH($F27,$G$9:$G$158,0),1),0)),0)), IFERROR(MIN($D27-SUM($O27:R27), INDEX(Tbl_Resource_List[Hours Available per Day], MATCH($C27,Tbl_Resource_List[Resource Name],0),1)-SUMIF($C$8:$C26,$C27,S$8:S26)),0),0)</f>
        <v>0</v>
      </c>
      <c r="T27" s="93">
        <f>IF((T$7&gt;IFERROR(MAX(IFERROR(INDEX(Tbl_Project_List[Start Date],MATCH($A27,Tbl_Project_List[Project Name],0),1)-1,0),IFERROR(INDEX($K$9:$K$158,MATCH($E27,$G$9:$G$158,0),1),0),IFERROR(INDEX($K$9:$K$158,MATCH($F27,$G$9:$G$158,0),1),0)),0)), IFERROR(MIN($D27-SUM($O27:S27), INDEX(Tbl_Resource_List[Hours Available per Day], MATCH($C27,Tbl_Resource_List[Resource Name],0),1)-SUMIF($C$8:$C26,$C27,T$8:T26)),0),0)</f>
        <v>0</v>
      </c>
      <c r="U27" s="93">
        <f>IF((U$7&gt;IFERROR(MAX(IFERROR(INDEX(Tbl_Project_List[Start Date],MATCH($A27,Tbl_Project_List[Project Name],0),1)-1,0),IFERROR(INDEX($K$9:$K$158,MATCH($E27,$G$9:$G$158,0),1),0),IFERROR(INDEX($K$9:$K$158,MATCH($F27,$G$9:$G$158,0),1),0)),0)), IFERROR(MIN($D27-SUM($O27:T27), INDEX(Tbl_Resource_List[Hours Available per Day], MATCH($C27,Tbl_Resource_List[Resource Name],0),1)-SUMIF($C$8:$C26,$C27,U$8:U26)),0),0)</f>
        <v>0</v>
      </c>
      <c r="V27" s="93">
        <f>IF((V$7&gt;IFERROR(MAX(IFERROR(INDEX(Tbl_Project_List[Start Date],MATCH($A27,Tbl_Project_List[Project Name],0),1)-1,0),IFERROR(INDEX($K$9:$K$158,MATCH($E27,$G$9:$G$158,0),1),0),IFERROR(INDEX($K$9:$K$158,MATCH($F27,$G$9:$G$158,0),1),0)),0)), IFERROR(MIN($D27-SUM($O27:U27), INDEX(Tbl_Resource_List[Hours Available per Day], MATCH($C27,Tbl_Resource_List[Resource Name],0),1)-SUMIF($C$8:$C26,$C27,V$8:V26)),0),0)</f>
        <v>0</v>
      </c>
      <c r="W27" s="93">
        <f>IF((W$7&gt;IFERROR(MAX(IFERROR(INDEX(Tbl_Project_List[Start Date],MATCH($A27,Tbl_Project_List[Project Name],0),1)-1,0),IFERROR(INDEX($K$9:$K$158,MATCH($E27,$G$9:$G$158,0),1),0),IFERROR(INDEX($K$9:$K$158,MATCH($F27,$G$9:$G$158,0),1),0)),0)), IFERROR(MIN($D27-SUM($O27:V27), INDEX(Tbl_Resource_List[Hours Available per Day], MATCH($C27,Tbl_Resource_List[Resource Name],0),1)-SUMIF($C$8:$C26,$C27,W$8:W26)),0),0)</f>
        <v>0</v>
      </c>
      <c r="X27" s="93">
        <f>IF((X$7&gt;IFERROR(MAX(IFERROR(INDEX(Tbl_Project_List[Start Date],MATCH($A27,Tbl_Project_List[Project Name],0),1)-1,0),IFERROR(INDEX($K$9:$K$158,MATCH($E27,$G$9:$G$158,0),1),0),IFERROR(INDEX($K$9:$K$158,MATCH($F27,$G$9:$G$158,0),1),0)),0)), IFERROR(MIN($D27-SUM($O27:W27), INDEX(Tbl_Resource_List[Hours Available per Day], MATCH($C27,Tbl_Resource_List[Resource Name],0),1)-SUMIF($C$8:$C26,$C27,X$8:X26)),0),0)</f>
        <v>0</v>
      </c>
      <c r="Y27" s="93">
        <f>IF((Y$7&gt;IFERROR(MAX(IFERROR(INDEX(Tbl_Project_List[Start Date],MATCH($A27,Tbl_Project_List[Project Name],0),1)-1,0),IFERROR(INDEX($K$9:$K$158,MATCH($E27,$G$9:$G$158,0),1),0),IFERROR(INDEX($K$9:$K$158,MATCH($F27,$G$9:$G$158,0),1),0)),0)), IFERROR(MIN($D27-SUM($O27:X27), INDEX(Tbl_Resource_List[Hours Available per Day], MATCH($C27,Tbl_Resource_List[Resource Name],0),1)-SUMIF($C$8:$C26,$C27,Y$8:Y26)),0),0)</f>
        <v>0</v>
      </c>
      <c r="Z27" s="93">
        <f>IF((Z$7&gt;IFERROR(MAX(IFERROR(INDEX(Tbl_Project_List[Start Date],MATCH($A27,Tbl_Project_List[Project Name],0),1)-1,0),IFERROR(INDEX($K$9:$K$158,MATCH($E27,$G$9:$G$158,0),1),0),IFERROR(INDEX($K$9:$K$158,MATCH($F27,$G$9:$G$158,0),1),0)),0)), IFERROR(MIN($D27-SUM($O27:Y27), INDEX(Tbl_Resource_List[Hours Available per Day], MATCH($C27,Tbl_Resource_List[Resource Name],0),1)-SUMIF($C$8:$C26,$C27,Z$8:Z26)),0),0)</f>
        <v>0</v>
      </c>
      <c r="AA27" s="93">
        <f>IF((AA$7&gt;IFERROR(MAX(IFERROR(INDEX(Tbl_Project_List[Start Date],MATCH($A27,Tbl_Project_List[Project Name],0),1)-1,0),IFERROR(INDEX($K$9:$K$158,MATCH($E27,$G$9:$G$158,0),1),0),IFERROR(INDEX($K$9:$K$158,MATCH($F27,$G$9:$G$158,0),1),0)),0)), IFERROR(MIN($D27-SUM($O27:Z27), INDEX(Tbl_Resource_List[Hours Available per Day], MATCH($C27,Tbl_Resource_List[Resource Name],0),1)-SUMIF($C$8:$C26,$C27,AA$8:AA26)),0),0)</f>
        <v>0</v>
      </c>
      <c r="AB27" s="93">
        <f>IF((AB$7&gt;IFERROR(MAX(IFERROR(INDEX(Tbl_Project_List[Start Date],MATCH($A27,Tbl_Project_List[Project Name],0),1)-1,0),IFERROR(INDEX($K$9:$K$158,MATCH($E27,$G$9:$G$158,0),1),0),IFERROR(INDEX($K$9:$K$158,MATCH($F27,$G$9:$G$158,0),1),0)),0)), IFERROR(MIN($D27-SUM($O27:AA27), INDEX(Tbl_Resource_List[Hours Available per Day], MATCH($C27,Tbl_Resource_List[Resource Name],0),1)-SUMIF($C$8:$C26,$C27,AB$8:AB26)),0),0)</f>
        <v>0</v>
      </c>
      <c r="AC27" s="93">
        <f>IF((AC$7&gt;IFERROR(MAX(IFERROR(INDEX(Tbl_Project_List[Start Date],MATCH($A27,Tbl_Project_List[Project Name],0),1)-1,0),IFERROR(INDEX($K$9:$K$158,MATCH($E27,$G$9:$G$158,0),1),0),IFERROR(INDEX($K$9:$K$158,MATCH($F27,$G$9:$G$158,0),1),0)),0)), IFERROR(MIN($D27-SUM($O27:AB27), INDEX(Tbl_Resource_List[Hours Available per Day], MATCH($C27,Tbl_Resource_List[Resource Name],0),1)-SUMIF($C$8:$C26,$C27,AC$8:AC26)),0),0)</f>
        <v>0</v>
      </c>
      <c r="AD27" s="93">
        <f>IF((AD$7&gt;IFERROR(MAX(IFERROR(INDEX(Tbl_Project_List[Start Date],MATCH($A27,Tbl_Project_List[Project Name],0),1)-1,0),IFERROR(INDEX($K$9:$K$158,MATCH($E27,$G$9:$G$158,0),1),0),IFERROR(INDEX($K$9:$K$158,MATCH($F27,$G$9:$G$158,0),1),0)),0)), IFERROR(MIN($D27-SUM($O27:AC27), INDEX(Tbl_Resource_List[Hours Available per Day], MATCH($C27,Tbl_Resource_List[Resource Name],0),1)-SUMIF($C$8:$C26,$C27,AD$8:AD26)),0),0)</f>
        <v>0</v>
      </c>
      <c r="AE27" s="93">
        <f>IF((AE$7&gt;IFERROR(MAX(IFERROR(INDEX(Tbl_Project_List[Start Date],MATCH($A27,Tbl_Project_List[Project Name],0),1)-1,0),IFERROR(INDEX($K$9:$K$158,MATCH($E27,$G$9:$G$158,0),1),0),IFERROR(INDEX($K$9:$K$158,MATCH($F27,$G$9:$G$158,0),1),0)),0)), IFERROR(MIN($D27-SUM($O27:AD27), INDEX(Tbl_Resource_List[Hours Available per Day], MATCH($C27,Tbl_Resource_List[Resource Name],0),1)-SUMIF($C$8:$C26,$C27,AE$8:AE26)),0),0)</f>
        <v>0</v>
      </c>
      <c r="AF27" s="93">
        <f>IF((AF$7&gt;IFERROR(MAX(IFERROR(INDEX(Tbl_Project_List[Start Date],MATCH($A27,Tbl_Project_List[Project Name],0),1)-1,0),IFERROR(INDEX($K$9:$K$158,MATCH($E27,$G$9:$G$158,0),1),0),IFERROR(INDEX($K$9:$K$158,MATCH($F27,$G$9:$G$158,0),1),0)),0)), IFERROR(MIN($D27-SUM($O27:AE27), INDEX(Tbl_Resource_List[Hours Available per Day], MATCH($C27,Tbl_Resource_List[Resource Name],0),1)-SUMIF($C$8:$C26,$C27,AF$8:AF26)),0),0)</f>
        <v>0</v>
      </c>
      <c r="AG27" s="93">
        <f>IF((AG$7&gt;IFERROR(MAX(IFERROR(INDEX(Tbl_Project_List[Start Date],MATCH($A27,Tbl_Project_List[Project Name],0),1)-1,0),IFERROR(INDEX($K$9:$K$158,MATCH($E27,$G$9:$G$158,0),1),0),IFERROR(INDEX($K$9:$K$158,MATCH($F27,$G$9:$G$158,0),1),0)),0)), IFERROR(MIN($D27-SUM($O27:AF27), INDEX(Tbl_Resource_List[Hours Available per Day], MATCH($C27,Tbl_Resource_List[Resource Name],0),1)-SUMIF($C$8:$C26,$C27,AG$8:AG26)),0),0)</f>
        <v>0</v>
      </c>
      <c r="AH27" s="93">
        <f>IF((AH$7&gt;IFERROR(MAX(IFERROR(INDEX(Tbl_Project_List[Start Date],MATCH($A27,Tbl_Project_List[Project Name],0),1)-1,0),IFERROR(INDEX($K$9:$K$158,MATCH($E27,$G$9:$G$158,0),1),0),IFERROR(INDEX($K$9:$K$158,MATCH($F27,$G$9:$G$158,0),1),0)),0)), IFERROR(MIN($D27-SUM($O27:AG27), INDEX(Tbl_Resource_List[Hours Available per Day], MATCH($C27,Tbl_Resource_List[Resource Name],0),1)-SUMIF($C$8:$C26,$C27,AH$8:AH26)),0),0)</f>
        <v>0</v>
      </c>
      <c r="AI27" s="93">
        <f>IF((AI$7&gt;IFERROR(MAX(IFERROR(INDEX(Tbl_Project_List[Start Date],MATCH($A27,Tbl_Project_List[Project Name],0),1)-1,0),IFERROR(INDEX($K$9:$K$158,MATCH($E27,$G$9:$G$158,0),1),0),IFERROR(INDEX($K$9:$K$158,MATCH($F27,$G$9:$G$158,0),1),0)),0)), IFERROR(MIN($D27-SUM($O27:AH27), INDEX(Tbl_Resource_List[Hours Available per Day], MATCH($C27,Tbl_Resource_List[Resource Name],0),1)-SUMIF($C$8:$C26,$C27,AI$8:AI26)),0),0)</f>
        <v>0</v>
      </c>
      <c r="AJ27" s="93">
        <f>IF((AJ$7&gt;IFERROR(MAX(IFERROR(INDEX(Tbl_Project_List[Start Date],MATCH($A27,Tbl_Project_List[Project Name],0),1)-1,0),IFERROR(INDEX($K$9:$K$158,MATCH($E27,$G$9:$G$158,0),1),0),IFERROR(INDEX($K$9:$K$158,MATCH($F27,$G$9:$G$158,0),1),0)),0)), IFERROR(MIN($D27-SUM($O27:AI27), INDEX(Tbl_Resource_List[Hours Available per Day], MATCH($C27,Tbl_Resource_List[Resource Name],0),1)-SUMIF($C$8:$C26,$C27,AJ$8:AJ26)),0),0)</f>
        <v>0</v>
      </c>
      <c r="AK27" s="93">
        <f>IF((AK$7&gt;IFERROR(MAX(IFERROR(INDEX(Tbl_Project_List[Start Date],MATCH($A27,Tbl_Project_List[Project Name],0),1)-1,0),IFERROR(INDEX($K$9:$K$158,MATCH($E27,$G$9:$G$158,0),1),0),IFERROR(INDEX($K$9:$K$158,MATCH($F27,$G$9:$G$158,0),1),0)),0)), IFERROR(MIN($D27-SUM($O27:AJ27), INDEX(Tbl_Resource_List[Hours Available per Day], MATCH($C27,Tbl_Resource_List[Resource Name],0),1)-SUMIF($C$8:$C26,$C27,AK$8:AK26)),0),0)</f>
        <v>0</v>
      </c>
      <c r="AL27" s="93">
        <f>IF((AL$7&gt;IFERROR(MAX(IFERROR(INDEX(Tbl_Project_List[Start Date],MATCH($A27,Tbl_Project_List[Project Name],0),1)-1,0),IFERROR(INDEX($K$9:$K$158,MATCH($E27,$G$9:$G$158,0),1),0),IFERROR(INDEX($K$9:$K$158,MATCH($F27,$G$9:$G$158,0),1),0)),0)), IFERROR(MIN($D27-SUM($O27:AK27), INDEX(Tbl_Resource_List[Hours Available per Day], MATCH($C27,Tbl_Resource_List[Resource Name],0),1)-SUMIF($C$8:$C26,$C27,AL$8:AL26)),0),0)</f>
        <v>0</v>
      </c>
      <c r="AM27" s="93">
        <f>IF((AM$7&gt;IFERROR(MAX(IFERROR(INDEX(Tbl_Project_List[Start Date],MATCH($A27,Tbl_Project_List[Project Name],0),1)-1,0),IFERROR(INDEX($K$9:$K$158,MATCH($E27,$G$9:$G$158,0),1),0),IFERROR(INDEX($K$9:$K$158,MATCH($F27,$G$9:$G$158,0),1),0)),0)), IFERROR(MIN($D27-SUM($O27:AL27), INDEX(Tbl_Resource_List[Hours Available per Day], MATCH($C27,Tbl_Resource_List[Resource Name],0),1)-SUMIF($C$8:$C26,$C27,AM$8:AM26)),0),0)</f>
        <v>0</v>
      </c>
      <c r="AN27" s="93">
        <f>IF((AN$7&gt;IFERROR(MAX(IFERROR(INDEX(Tbl_Project_List[Start Date],MATCH($A27,Tbl_Project_List[Project Name],0),1)-1,0),IFERROR(INDEX($K$9:$K$158,MATCH($E27,$G$9:$G$158,0),1),0),IFERROR(INDEX($K$9:$K$158,MATCH($F27,$G$9:$G$158,0),1),0)),0)), IFERROR(MIN($D27-SUM($O27:AM27), INDEX(Tbl_Resource_List[Hours Available per Day], MATCH($C27,Tbl_Resource_List[Resource Name],0),1)-SUMIF($C$8:$C26,$C27,AN$8:AN26)),0),0)</f>
        <v>0</v>
      </c>
      <c r="AO27" s="93">
        <f>IF((AO$7&gt;IFERROR(MAX(IFERROR(INDEX(Tbl_Project_List[Start Date],MATCH($A27,Tbl_Project_List[Project Name],0),1)-1,0),IFERROR(INDEX($K$9:$K$158,MATCH($E27,$G$9:$G$158,0),1),0),IFERROR(INDEX($K$9:$K$158,MATCH($F27,$G$9:$G$158,0),1),0)),0)), IFERROR(MIN($D27-SUM($O27:AN27), INDEX(Tbl_Resource_List[Hours Available per Day], MATCH($C27,Tbl_Resource_List[Resource Name],0),1)-SUMIF($C$8:$C26,$C27,AO$8:AO26)),0),0)</f>
        <v>0</v>
      </c>
      <c r="AP27" s="93">
        <f>IF((AP$7&gt;IFERROR(MAX(IFERROR(INDEX(Tbl_Project_List[Start Date],MATCH($A27,Tbl_Project_List[Project Name],0),1)-1,0),IFERROR(INDEX($K$9:$K$158,MATCH($E27,$G$9:$G$158,0),1),0),IFERROR(INDEX($K$9:$K$158,MATCH($F27,$G$9:$G$158,0),1),0)),0)), IFERROR(MIN($D27-SUM($O27:AO27), INDEX(Tbl_Resource_List[Hours Available per Day], MATCH($C27,Tbl_Resource_List[Resource Name],0),1)-SUMIF($C$8:$C26,$C27,AP$8:AP26)),0),0)</f>
        <v>0</v>
      </c>
      <c r="AQ27" s="93">
        <f>IF((AQ$7&gt;IFERROR(MAX(IFERROR(INDEX(Tbl_Project_List[Start Date],MATCH($A27,Tbl_Project_List[Project Name],0),1)-1,0),IFERROR(INDEX($K$9:$K$158,MATCH($E27,$G$9:$G$158,0),1),0),IFERROR(INDEX($K$9:$K$158,MATCH($F27,$G$9:$G$158,0),1),0)),0)), IFERROR(MIN($D27-SUM($O27:AP27), INDEX(Tbl_Resource_List[Hours Available per Day], MATCH($C27,Tbl_Resource_List[Resource Name],0),1)-SUMIF($C$8:$C26,$C27,AQ$8:AQ26)),0),0)</f>
        <v>0</v>
      </c>
      <c r="AR27" s="93">
        <f>IF((AR$7&gt;IFERROR(MAX(IFERROR(INDEX(Tbl_Project_List[Start Date],MATCH($A27,Tbl_Project_List[Project Name],0),1)-1,0),IFERROR(INDEX($K$9:$K$158,MATCH($E27,$G$9:$G$158,0),1),0),IFERROR(INDEX($K$9:$K$158,MATCH($F27,$G$9:$G$158,0),1),0)),0)), IFERROR(MIN($D27-SUM($O27:AQ27), INDEX(Tbl_Resource_List[Hours Available per Day], MATCH($C27,Tbl_Resource_List[Resource Name],0),1)-SUMIF($C$8:$C26,$C27,AR$8:AR26)),0),0)</f>
        <v>0</v>
      </c>
      <c r="AS27" s="93">
        <f>IF((AS$7&gt;IFERROR(MAX(IFERROR(INDEX(Tbl_Project_List[Start Date],MATCH($A27,Tbl_Project_List[Project Name],0),1)-1,0),IFERROR(INDEX($K$9:$K$158,MATCH($E27,$G$9:$G$158,0),1),0),IFERROR(INDEX($K$9:$K$158,MATCH($F27,$G$9:$G$158,0),1),0)),0)), IFERROR(MIN($D27-SUM($O27:AR27), INDEX(Tbl_Resource_List[Hours Available per Day], MATCH($C27,Tbl_Resource_List[Resource Name],0),1)-SUMIF($C$8:$C26,$C27,AS$8:AS26)),0),0)</f>
        <v>0</v>
      </c>
      <c r="AT27" s="93">
        <f>IF((AT$7&gt;IFERROR(MAX(IFERROR(INDEX(Tbl_Project_List[Start Date],MATCH($A27,Tbl_Project_List[Project Name],0),1)-1,0),IFERROR(INDEX($K$9:$K$158,MATCH($E27,$G$9:$G$158,0),1),0),IFERROR(INDEX($K$9:$K$158,MATCH($F27,$G$9:$G$158,0),1),0)),0)), IFERROR(MIN($D27-SUM($O27:AS27), INDEX(Tbl_Resource_List[Hours Available per Day], MATCH($C27,Tbl_Resource_List[Resource Name],0),1)-SUMIF($C$8:$C26,$C27,AT$8:AT26)),0),0)</f>
        <v>0</v>
      </c>
      <c r="AU27" s="93">
        <f>IF((AU$7&gt;IFERROR(MAX(IFERROR(INDEX(Tbl_Project_List[Start Date],MATCH($A27,Tbl_Project_List[Project Name],0),1)-1,0),IFERROR(INDEX($K$9:$K$158,MATCH($E27,$G$9:$G$158,0),1),0),IFERROR(INDEX($K$9:$K$158,MATCH($F27,$G$9:$G$158,0),1),0)),0)), IFERROR(MIN($D27-SUM($O27:AT27), INDEX(Tbl_Resource_List[Hours Available per Day], MATCH($C27,Tbl_Resource_List[Resource Name],0),1)-SUMIF($C$8:$C26,$C27,AU$8:AU26)),0),0)</f>
        <v>0</v>
      </c>
      <c r="AV27" s="93">
        <f>IF((AV$7&gt;IFERROR(MAX(IFERROR(INDEX(Tbl_Project_List[Start Date],MATCH($A27,Tbl_Project_List[Project Name],0),1)-1,0),IFERROR(INDEX($K$9:$K$158,MATCH($E27,$G$9:$G$158,0),1),0),IFERROR(INDEX($K$9:$K$158,MATCH($F27,$G$9:$G$158,0),1),0)),0)), IFERROR(MIN($D27-SUM($O27:AU27), INDEX(Tbl_Resource_List[Hours Available per Day], MATCH($C27,Tbl_Resource_List[Resource Name],0),1)-SUMIF($C$8:$C26,$C27,AV$8:AV26)),0),0)</f>
        <v>0</v>
      </c>
      <c r="AW27" s="93">
        <f>IF((AW$7&gt;IFERROR(MAX(IFERROR(INDEX(Tbl_Project_List[Start Date],MATCH($A27,Tbl_Project_List[Project Name],0),1)-1,0),IFERROR(INDEX($K$9:$K$158,MATCH($E27,$G$9:$G$158,0),1),0),IFERROR(INDEX($K$9:$K$158,MATCH($F27,$G$9:$G$158,0),1),0)),0)), IFERROR(MIN($D27-SUM($O27:AV27), INDEX(Tbl_Resource_List[Hours Available per Day], MATCH($C27,Tbl_Resource_List[Resource Name],0),1)-SUMIF($C$8:$C26,$C27,AW$8:AW26)),0),0)</f>
        <v>0</v>
      </c>
      <c r="AX27" s="93">
        <f>IF((AX$7&gt;IFERROR(MAX(IFERROR(INDEX(Tbl_Project_List[Start Date],MATCH($A27,Tbl_Project_List[Project Name],0),1)-1,0),IFERROR(INDEX($K$9:$K$158,MATCH($E27,$G$9:$G$158,0),1),0),IFERROR(INDEX($K$9:$K$158,MATCH($F27,$G$9:$G$158,0),1),0)),0)), IFERROR(MIN($D27-SUM($O27:AW27), INDEX(Tbl_Resource_List[Hours Available per Day], MATCH($C27,Tbl_Resource_List[Resource Name],0),1)-SUMIF($C$8:$C26,$C27,AX$8:AX26)),0),0)</f>
        <v>0</v>
      </c>
      <c r="AY27" s="93">
        <f>IF((AY$7&gt;IFERROR(MAX(IFERROR(INDEX(Tbl_Project_List[Start Date],MATCH($A27,Tbl_Project_List[Project Name],0),1)-1,0),IFERROR(INDEX($K$9:$K$158,MATCH($E27,$G$9:$G$158,0),1),0),IFERROR(INDEX($K$9:$K$158,MATCH($F27,$G$9:$G$158,0),1),0)),0)), IFERROR(MIN($D27-SUM($O27:AX27), INDEX(Tbl_Resource_List[Hours Available per Day], MATCH($C27,Tbl_Resource_List[Resource Name],0),1)-SUMIF($C$8:$C26,$C27,AY$8:AY26)),0),0)</f>
        <v>0</v>
      </c>
      <c r="AZ27" s="93">
        <f>IF((AZ$7&gt;IFERROR(MAX(IFERROR(INDEX(Tbl_Project_List[Start Date],MATCH($A27,Tbl_Project_List[Project Name],0),1)-1,0),IFERROR(INDEX($K$9:$K$158,MATCH($E27,$G$9:$G$158,0),1),0),IFERROR(INDEX($K$9:$K$158,MATCH($F27,$G$9:$G$158,0),1),0)),0)), IFERROR(MIN($D27-SUM($O27:AY27), INDEX(Tbl_Resource_List[Hours Available per Day], MATCH($C27,Tbl_Resource_List[Resource Name],0),1)-SUMIF($C$8:$C26,$C27,AZ$8:AZ26)),0),0)</f>
        <v>0</v>
      </c>
      <c r="BA27" s="93">
        <f>IF((BA$7&gt;IFERROR(MAX(IFERROR(INDEX(Tbl_Project_List[Start Date],MATCH($A27,Tbl_Project_List[Project Name],0),1)-1,0),IFERROR(INDEX($K$9:$K$158,MATCH($E27,$G$9:$G$158,0),1),0),IFERROR(INDEX($K$9:$K$158,MATCH($F27,$G$9:$G$158,0),1),0)),0)), IFERROR(MIN($D27-SUM($O27:AZ27), INDEX(Tbl_Resource_List[Hours Available per Day], MATCH($C27,Tbl_Resource_List[Resource Name],0),1)-SUMIF($C$8:$C26,$C27,BA$8:BA26)),0),0)</f>
        <v>0</v>
      </c>
      <c r="BB27" s="93">
        <f>IF((BB$7&gt;IFERROR(MAX(IFERROR(INDEX(Tbl_Project_List[Start Date],MATCH($A27,Tbl_Project_List[Project Name],0),1)-1,0),IFERROR(INDEX($K$9:$K$158,MATCH($E27,$G$9:$G$158,0),1),0),IFERROR(INDEX($K$9:$K$158,MATCH($F27,$G$9:$G$158,0),1),0)),0)), IFERROR(MIN($D27-SUM($O27:BA27), INDEX(Tbl_Resource_List[Hours Available per Day], MATCH($C27,Tbl_Resource_List[Resource Name],0),1)-SUMIF($C$8:$C26,$C27,BB$8:BB26)),0),0)</f>
        <v>0</v>
      </c>
      <c r="BC27" s="93">
        <f>IF((BC$7&gt;IFERROR(MAX(IFERROR(INDEX(Tbl_Project_List[Start Date],MATCH($A27,Tbl_Project_List[Project Name],0),1)-1,0),IFERROR(INDEX($K$9:$K$158,MATCH($E27,$G$9:$G$158,0),1),0),IFERROR(INDEX($K$9:$K$158,MATCH($F27,$G$9:$G$158,0),1),0)),0)), IFERROR(MIN($D27-SUM($O27:BB27), INDEX(Tbl_Resource_List[Hours Available per Day], MATCH($C27,Tbl_Resource_List[Resource Name],0),1)-SUMIF($C$8:$C26,$C27,BC$8:BC26)),0),0)</f>
        <v>0</v>
      </c>
      <c r="BD27" s="93">
        <f>IF((BD$7&gt;IFERROR(MAX(IFERROR(INDEX(Tbl_Project_List[Start Date],MATCH($A27,Tbl_Project_List[Project Name],0),1)-1,0),IFERROR(INDEX($K$9:$K$158,MATCH($E27,$G$9:$G$158,0),1),0),IFERROR(INDEX($K$9:$K$158,MATCH($F27,$G$9:$G$158,0),1),0)),0)), IFERROR(MIN($D27-SUM($O27:BC27), INDEX(Tbl_Resource_List[Hours Available per Day], MATCH($C27,Tbl_Resource_List[Resource Name],0),1)-SUMIF($C$8:$C26,$C27,BD$8:BD26)),0),0)</f>
        <v>0</v>
      </c>
      <c r="BE27" s="93">
        <f>IF((BE$7&gt;IFERROR(MAX(IFERROR(INDEX(Tbl_Project_List[Start Date],MATCH($A27,Tbl_Project_List[Project Name],0),1)-1,0),IFERROR(INDEX($K$9:$K$158,MATCH($E27,$G$9:$G$158,0),1),0),IFERROR(INDEX($K$9:$K$158,MATCH($F27,$G$9:$G$158,0),1),0)),0)), IFERROR(MIN($D27-SUM($O27:BD27), INDEX(Tbl_Resource_List[Hours Available per Day], MATCH($C27,Tbl_Resource_List[Resource Name],0),1)-SUMIF($C$8:$C26,$C27,BE$8:BE26)),0),0)</f>
        <v>0</v>
      </c>
      <c r="BF27" s="93">
        <f>IF((BF$7&gt;IFERROR(MAX(IFERROR(INDEX(Tbl_Project_List[Start Date],MATCH($A27,Tbl_Project_List[Project Name],0),1)-1,0),IFERROR(INDEX($K$9:$K$158,MATCH($E27,$G$9:$G$158,0),1),0),IFERROR(INDEX($K$9:$K$158,MATCH($F27,$G$9:$G$158,0),1),0)),0)), IFERROR(MIN($D27-SUM($O27:BE27), INDEX(Tbl_Resource_List[Hours Available per Day], MATCH($C27,Tbl_Resource_List[Resource Name],0),1)-SUMIF($C$8:$C26,$C27,BF$8:BF26)),0),0)</f>
        <v>0</v>
      </c>
      <c r="BG27" s="93">
        <f>IF((BG$7&gt;IFERROR(MAX(IFERROR(INDEX(Tbl_Project_List[Start Date],MATCH($A27,Tbl_Project_List[Project Name],0),1)-1,0),IFERROR(INDEX($K$9:$K$158,MATCH($E27,$G$9:$G$158,0),1),0),IFERROR(INDEX($K$9:$K$158,MATCH($F27,$G$9:$G$158,0),1),0)),0)), IFERROR(MIN($D27-SUM($O27:BF27), INDEX(Tbl_Resource_List[Hours Available per Day], MATCH($C27,Tbl_Resource_List[Resource Name],0),1)-SUMIF($C$8:$C26,$C27,BG$8:BG26)),0),0)</f>
        <v>0</v>
      </c>
      <c r="BH27" s="93">
        <f>IF((BH$7&gt;IFERROR(MAX(IFERROR(INDEX(Tbl_Project_List[Start Date],MATCH($A27,Tbl_Project_List[Project Name],0),1)-1,0),IFERROR(INDEX($K$9:$K$158,MATCH($E27,$G$9:$G$158,0),1),0),IFERROR(INDEX($K$9:$K$158,MATCH($F27,$G$9:$G$158,0),1),0)),0)), IFERROR(MIN($D27-SUM($O27:BG27), INDEX(Tbl_Resource_List[Hours Available per Day], MATCH($C27,Tbl_Resource_List[Resource Name],0),1)-SUMIF($C$8:$C26,$C27,BH$8:BH26)),0),0)</f>
        <v>0</v>
      </c>
      <c r="BI27" s="93">
        <f>IF((BI$7&gt;IFERROR(MAX(IFERROR(INDEX(Tbl_Project_List[Start Date],MATCH($A27,Tbl_Project_List[Project Name],0),1)-1,0),IFERROR(INDEX($K$9:$K$158,MATCH($E27,$G$9:$G$158,0),1),0),IFERROR(INDEX($K$9:$K$158,MATCH($F27,$G$9:$G$158,0),1),0)),0)), IFERROR(MIN($D27-SUM($O27:BH27), INDEX(Tbl_Resource_List[Hours Available per Day], MATCH($C27,Tbl_Resource_List[Resource Name],0),1)-SUMIF($C$8:$C26,$C27,BI$8:BI26)),0),0)</f>
        <v>0</v>
      </c>
      <c r="BJ27" s="93">
        <f>IF((BJ$7&gt;IFERROR(MAX(IFERROR(INDEX(Tbl_Project_List[Start Date],MATCH($A27,Tbl_Project_List[Project Name],0),1)-1,0),IFERROR(INDEX($K$9:$K$158,MATCH($E27,$G$9:$G$158,0),1),0),IFERROR(INDEX($K$9:$K$158,MATCH($F27,$G$9:$G$158,0),1),0)),0)), IFERROR(MIN($D27-SUM($O27:BI27), INDEX(Tbl_Resource_List[Hours Available per Day], MATCH($C27,Tbl_Resource_List[Resource Name],0),1)-SUMIF($C$8:$C26,$C27,BJ$8:BJ26)),0),0)</f>
        <v>0</v>
      </c>
      <c r="BK27" s="93">
        <f>IF((BK$7&gt;IFERROR(MAX(IFERROR(INDEX(Tbl_Project_List[Start Date],MATCH($A27,Tbl_Project_List[Project Name],0),1)-1,0),IFERROR(INDEX($K$9:$K$158,MATCH($E27,$G$9:$G$158,0),1),0),IFERROR(INDEX($K$9:$K$158,MATCH($F27,$G$9:$G$158,0),1),0)),0)), IFERROR(MIN($D27-SUM($O27:BJ27), INDEX(Tbl_Resource_List[Hours Available per Day], MATCH($C27,Tbl_Resource_List[Resource Name],0),1)-SUMIF($C$8:$C26,$C27,BK$8:BK26)),0),0)</f>
        <v>0</v>
      </c>
      <c r="BL27" s="93">
        <f>IF((BL$7&gt;IFERROR(MAX(IFERROR(INDEX(Tbl_Project_List[Start Date],MATCH($A27,Tbl_Project_List[Project Name],0),1)-1,0),IFERROR(INDEX($K$9:$K$158,MATCH($E27,$G$9:$G$158,0),1),0),IFERROR(INDEX($K$9:$K$158,MATCH($F27,$G$9:$G$158,0),1),0)),0)), IFERROR(MIN($D27-SUM($O27:BK27), INDEX(Tbl_Resource_List[Hours Available per Day], MATCH($C27,Tbl_Resource_List[Resource Name],0),1)-SUMIF($C$8:$C26,$C27,BL$8:BL26)),0),0)</f>
        <v>0</v>
      </c>
      <c r="BM27" s="93">
        <f>IF((BM$7&gt;IFERROR(MAX(IFERROR(INDEX(Tbl_Project_List[Start Date],MATCH($A27,Tbl_Project_List[Project Name],0),1)-1,0),IFERROR(INDEX($K$9:$K$158,MATCH($E27,$G$9:$G$158,0),1),0),IFERROR(INDEX($K$9:$K$158,MATCH($F27,$G$9:$G$158,0),1),0)),0)), IFERROR(MIN($D27-SUM($O27:BL27), INDEX(Tbl_Resource_List[Hours Available per Day], MATCH($C27,Tbl_Resource_List[Resource Name],0),1)-SUMIF($C$8:$C26,$C27,BM$8:BM26)),0),0)</f>
        <v>0</v>
      </c>
      <c r="BN27" s="93">
        <f>IF((BN$7&gt;IFERROR(MAX(IFERROR(INDEX(Tbl_Project_List[Start Date],MATCH($A27,Tbl_Project_List[Project Name],0),1)-1,0),IFERROR(INDEX($K$9:$K$158,MATCH($E27,$G$9:$G$158,0),1),0),IFERROR(INDEX($K$9:$K$158,MATCH($F27,$G$9:$G$158,0),1),0)),0)), IFERROR(MIN($D27-SUM($O27:BM27), INDEX(Tbl_Resource_List[Hours Available per Day], MATCH($C27,Tbl_Resource_List[Resource Name],0),1)-SUMIF($C$8:$C26,$C27,BN$8:BN26)),0),0)</f>
        <v>0</v>
      </c>
      <c r="BO27" s="93">
        <f>IF((BO$7&gt;IFERROR(MAX(IFERROR(INDEX(Tbl_Project_List[Start Date],MATCH($A27,Tbl_Project_List[Project Name],0),1)-1,0),IFERROR(INDEX($K$9:$K$158,MATCH($E27,$G$9:$G$158,0),1),0),IFERROR(INDEX($K$9:$K$158,MATCH($F27,$G$9:$G$158,0),1),0)),0)), IFERROR(MIN($D27-SUM($O27:BN27), INDEX(Tbl_Resource_List[Hours Available per Day], MATCH($C27,Tbl_Resource_List[Resource Name],0),1)-SUMIF($C$8:$C26,$C27,BO$8:BO26)),0),0)</f>
        <v>0</v>
      </c>
      <c r="BP27" s="93">
        <f>IF((BP$7&gt;IFERROR(MAX(IFERROR(INDEX(Tbl_Project_List[Start Date],MATCH($A27,Tbl_Project_List[Project Name],0),1)-1,0),IFERROR(INDEX($K$9:$K$158,MATCH($E27,$G$9:$G$158,0),1),0),IFERROR(INDEX($K$9:$K$158,MATCH($F27,$G$9:$G$158,0),1),0)),0)), IFERROR(MIN($D27-SUM($O27:BO27), INDEX(Tbl_Resource_List[Hours Available per Day], MATCH($C27,Tbl_Resource_List[Resource Name],0),1)-SUMIF($C$8:$C26,$C27,BP$8:BP26)),0),0)</f>
        <v>0</v>
      </c>
      <c r="BQ27" s="93">
        <f>IF((BQ$7&gt;IFERROR(MAX(IFERROR(INDEX(Tbl_Project_List[Start Date],MATCH($A27,Tbl_Project_List[Project Name],0),1)-1,0),IFERROR(INDEX($K$9:$K$158,MATCH($E27,$G$9:$G$158,0),1),0),IFERROR(INDEX($K$9:$K$158,MATCH($F27,$G$9:$G$158,0),1),0)),0)), IFERROR(MIN($D27-SUM($O27:BP27), INDEX(Tbl_Resource_List[Hours Available per Day], MATCH($C27,Tbl_Resource_List[Resource Name],0),1)-SUMIF($C$8:$C26,$C27,BQ$8:BQ26)),0),0)</f>
        <v>0</v>
      </c>
      <c r="BR27" s="93">
        <f>IF((BR$7&gt;IFERROR(MAX(IFERROR(INDEX(Tbl_Project_List[Start Date],MATCH($A27,Tbl_Project_List[Project Name],0),1)-1,0),IFERROR(INDEX($K$9:$K$158,MATCH($E27,$G$9:$G$158,0),1),0),IFERROR(INDEX($K$9:$K$158,MATCH($F27,$G$9:$G$158,0),1),0)),0)), IFERROR(MIN($D27-SUM($O27:BQ27), INDEX(Tbl_Resource_List[Hours Available per Day], MATCH($C27,Tbl_Resource_List[Resource Name],0),1)-SUMIF($C$8:$C26,$C27,BR$8:BR26)),0),0)</f>
        <v>0</v>
      </c>
      <c r="BS27" s="93">
        <f>IF((BS$7&gt;IFERROR(MAX(IFERROR(INDEX(Tbl_Project_List[Start Date],MATCH($A27,Tbl_Project_List[Project Name],0),1)-1,0),IFERROR(INDEX($K$9:$K$158,MATCH($E27,$G$9:$G$158,0),1),0),IFERROR(INDEX($K$9:$K$158,MATCH($F27,$G$9:$G$158,0),1),0)),0)), IFERROR(MIN($D27-SUM($O27:BR27), INDEX(Tbl_Resource_List[Hours Available per Day], MATCH($C27,Tbl_Resource_List[Resource Name],0),1)-SUMIF($C$8:$C26,$C27,BS$8:BS26)),0),0)</f>
        <v>0</v>
      </c>
      <c r="BT27" s="93">
        <f>IF((BT$7&gt;IFERROR(MAX(IFERROR(INDEX(Tbl_Project_List[Start Date],MATCH($A27,Tbl_Project_List[Project Name],0),1)-1,0),IFERROR(INDEX($K$9:$K$158,MATCH($E27,$G$9:$G$158,0),1),0),IFERROR(INDEX($K$9:$K$158,MATCH($F27,$G$9:$G$158,0),1),0)),0)), IFERROR(MIN($D27-SUM($O27:BS27), INDEX(Tbl_Resource_List[Hours Available per Day], MATCH($C27,Tbl_Resource_List[Resource Name],0),1)-SUMIF($C$8:$C26,$C27,BT$8:BT26)),0),0)</f>
        <v>0</v>
      </c>
      <c r="BU27" s="93">
        <f>IF((BU$7&gt;IFERROR(MAX(IFERROR(INDEX(Tbl_Project_List[Start Date],MATCH($A27,Tbl_Project_List[Project Name],0),1)-1,0),IFERROR(INDEX($K$9:$K$158,MATCH($E27,$G$9:$G$158,0),1),0),IFERROR(INDEX($K$9:$K$158,MATCH($F27,$G$9:$G$158,0),1),0)),0)), IFERROR(MIN($D27-SUM($O27:BT27), INDEX(Tbl_Resource_List[Hours Available per Day], MATCH($C27,Tbl_Resource_List[Resource Name],0),1)-SUMIF($C$8:$C26,$C27,BU$8:BU26)),0),0)</f>
        <v>0</v>
      </c>
      <c r="BV27" s="93">
        <f>IF((BV$7&gt;IFERROR(MAX(IFERROR(INDEX(Tbl_Project_List[Start Date],MATCH($A27,Tbl_Project_List[Project Name],0),1)-1,0),IFERROR(INDEX($K$9:$K$158,MATCH($E27,$G$9:$G$158,0),1),0),IFERROR(INDEX($K$9:$K$158,MATCH($F27,$G$9:$G$158,0),1),0)),0)), IFERROR(MIN($D27-SUM($O27:BU27), INDEX(Tbl_Resource_List[Hours Available per Day], MATCH($C27,Tbl_Resource_List[Resource Name],0),1)-SUMIF($C$8:$C26,$C27,BV$8:BV26)),0),0)</f>
        <v>0</v>
      </c>
      <c r="BW27" s="94">
        <f>IF((BW$7&gt;IFERROR(MAX(IFERROR(INDEX(Tbl_Project_List[Start Date],MATCH($A27,Tbl_Project_List[Project Name],0),1)-1,0),IFERROR(INDEX($K$9:$K$158,MATCH($E27,$G$9:$G$158,0),1),0),IFERROR(INDEX($K$9:$K$158,MATCH($F27,$G$9:$G$158,0),1),0)),0)), IFERROR(MIN($D27-SUM($O27:BV27), INDEX(Tbl_Resource_List[Hours Available per Day], MATCH($C27,Tbl_Resource_List[Resource Name],0),1)-SUMIF($C$8:$C26,$C27,BW$8:BW26)),0),0)</f>
        <v>0</v>
      </c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</row>
    <row r="28" spans="1:105" x14ac:dyDescent="0.25">
      <c r="A28" s="89" t="str">
        <f>IFERROR(IF(ROW(A27)-ROW($A$8)&gt;=COUNTA(Tbl_Task_List[Task Name]),"",INDEX(Tbl_Project_List[],MATCH(SMALL(Tbl_Project_List[[#Data],[Priority]],ROUND(SUMPRODUCT(1/COUNTIF($A$9:A27,$A$9:A27)),0)+((COUNTIF(Tbl_Task_List[[#Data],[Project Name]],A27)=COUNTIF($A$9:$A27,A27))*1)),Tbl_Project_List[[#Data],[Priority]],0),1)),"")</f>
        <v>Tekun</v>
      </c>
      <c r="B28" s="89" t="str">
        <f t="array" ref="B28">IFERROR(INDEX((Tbl_Task_List[[#Data],[Task Name]]), SMALL(IF(A28=(Tbl_Task_List[[#Data],[Project Name]]),ROW(Tbl_Task_List[[#Data],[Project Name]]),""),COUNTIF($A$9:$A28,A28))-ROW(Tbl_Task_List[[#Headers],[Task Name]]),1),"")</f>
        <v>Functionality - Setup/Loan Setup</v>
      </c>
      <c r="C28" s="90" t="str">
        <f t="array" ref="C28">IFERROR(INDEX((Tbl_Task_List[[#Data],[Resource Name]]), SMALL(IF(A28=(Tbl_Task_List[[#Data],[Project Name]]),ROW(Tbl_Task_List[[#Data],[Project Name]]),""),COUNTIF($A$9:$A28,A28))-ROW(Tbl_Task_List[[#Headers],[Resource Name]]),1),"")</f>
        <v>Fadhirul</v>
      </c>
      <c r="D28" s="91">
        <f t="array" ref="D28">IFERROR(INDEX((Tbl_Task_List[[#Data],[Planned Duration (Hours)]]), SMALL(IF(A28=(Tbl_Task_List[[#Data],[Project Name]]),ROW(Tbl_Task_List[[#Data],[Project Name]]),""),COUNTIF($A$9:$A28,A28))-ROW(Tbl_Task_List[[#Headers],[Planned Duration (Hours)]]),1),"")</f>
        <v>4</v>
      </c>
      <c r="E28" s="70">
        <f t="array" ref="E28">IFERROR(INDEX((Tbl_Task_List[[#Data],[Predecessor 1]]), SMALL(IF(A28=(Tbl_Task_List[[#Data],[Project Name]]),ROW(Tbl_Task_List[[#Data],[Project Name]]),""),COUNTIF($A$9:$A28,A28))-ROW(Tbl_Task_List[[#Headers],[Predecessor 1]]),1),"")</f>
        <v>0</v>
      </c>
      <c r="F28" s="70">
        <f t="array" ref="F28">IFERROR(INDEX((Tbl_Task_List[[#Data],[Predecessor 2]]), SMALL(IF(A28=(Tbl_Task_List[[#Data],[Project Name]]),ROW(Tbl_Task_List[[#Data],[Project Name]]),""),COUNTIF($A$9:$A28,A28))-ROW(Tbl_Task_List[[#Headers],[Predecessor 2]]),1),"")</f>
        <v>0</v>
      </c>
      <c r="G28" s="70" t="str">
        <f t="shared" si="3"/>
        <v>Tekun Functionality - Setup/Loan Setup</v>
      </c>
      <c r="H28" s="75">
        <f>IFERROR(MAX(INDEX(Tbl_Project_List[Start Date],MATCH($A28,Tbl_Project_List[Project Name],0),1), StartDate, IFERROR(WORKDAY(INDEX($K$9:$K$158,MATCH($E28,$G$9:$G$158,0),1),1,Holidays),0),IFERROR(WORKDAY( INDEX($K$9:$K$158,MATCH($F28,$G$9:$G$158,0),1),1,Holidays),0)),"")</f>
        <v>42331</v>
      </c>
      <c r="I28" s="92">
        <f t="shared" si="4"/>
        <v>1</v>
      </c>
      <c r="J28" s="75">
        <f t="array" ref="J28">IF(ISNUMBER(D28),IFERROR(INDEX($A$7:$BW$7,1,SMALL(IF(P28:BW28&gt;0,COLUMN(P28:BW28),""),1)),WORKDAY($BW$7,2,Holidays)),"")</f>
        <v>42332</v>
      </c>
      <c r="K28" s="75">
        <f t="array" ref="K28">IF(ISNUMBER(D28),IF(SUM(P28:BW28)=D28,IFERROR(INDEX($A$7:$BW$7,1,LARGE(IF(P28:BW28&gt;0,COLUMN(P28:BW28),""),1)),""),WORKDAY($BW$7,1,Holidays)),"")</f>
        <v>42333</v>
      </c>
      <c r="L28" s="92">
        <f ca="1">IFERROR(COUNTIF(INDIRECT(ADDRESS(ROW($L28),MATCH($J28,$A$7:$BW$7,0),1,1,)):INDIRECT(ADDRESS(ROW($L28),MATCH(MIN($K28,$BW$7),$A$7:$BW$7,0),1,1,)),0),"")</f>
        <v>0</v>
      </c>
      <c r="M28" s="92">
        <f t="shared" si="5"/>
        <v>4</v>
      </c>
      <c r="N28" s="93">
        <f t="shared" si="6"/>
        <v>1</v>
      </c>
      <c r="O28" s="86"/>
      <c r="P28" s="93">
        <f>IF((P$7&gt;IFERROR(MAX(IFERROR(INDEX(Tbl_Project_List[Start Date],MATCH($A28,Tbl_Project_List[Project Name],0),1)-1,0),IFERROR(INDEX($K$9:$K$158,MATCH($E28,$G$9:$G$158,0),1),0),IFERROR(INDEX($K$9:$K$158,MATCH($F28,$G$9:$G$158,0),1),0)),0)), IFERROR(MIN($D28-SUM($O28:O28), INDEX(Tbl_Resource_List[Hours Available per Day], MATCH($C28,Tbl_Resource_List[Resource Name],0),1)-SUMIF($C$8:$C27,$C28,P$8:P27)),0),0)</f>
        <v>0</v>
      </c>
      <c r="Q28" s="93">
        <f>IF((Q$7&gt;IFERROR(MAX(IFERROR(INDEX(Tbl_Project_List[Start Date],MATCH($A28,Tbl_Project_List[Project Name],0),1)-1,0),IFERROR(INDEX($K$9:$K$158,MATCH($E28,$G$9:$G$158,0),1),0),IFERROR(INDEX($K$9:$K$158,MATCH($F28,$G$9:$G$158,0),1),0)),0)), IFERROR(MIN($D28-SUM($O28:P28), INDEX(Tbl_Resource_List[Hours Available per Day], MATCH($C28,Tbl_Resource_List[Resource Name],0),1)-SUMIF($C$8:$C27,$C28,Q$8:Q27)),0),0)</f>
        <v>2</v>
      </c>
      <c r="R28" s="93">
        <f>IF((R$7&gt;IFERROR(MAX(IFERROR(INDEX(Tbl_Project_List[Start Date],MATCH($A28,Tbl_Project_List[Project Name],0),1)-1,0),IFERROR(INDEX($K$9:$K$158,MATCH($E28,$G$9:$G$158,0),1),0),IFERROR(INDEX($K$9:$K$158,MATCH($F28,$G$9:$G$158,0),1),0)),0)), IFERROR(MIN($D28-SUM($O28:Q28), INDEX(Tbl_Resource_List[Hours Available per Day], MATCH($C28,Tbl_Resource_List[Resource Name],0),1)-SUMIF($C$8:$C27,$C28,R$8:R27)),0),0)</f>
        <v>2</v>
      </c>
      <c r="S28" s="93">
        <f>IF((S$7&gt;IFERROR(MAX(IFERROR(INDEX(Tbl_Project_List[Start Date],MATCH($A28,Tbl_Project_List[Project Name],0),1)-1,0),IFERROR(INDEX($K$9:$K$158,MATCH($E28,$G$9:$G$158,0),1),0),IFERROR(INDEX($K$9:$K$158,MATCH($F28,$G$9:$G$158,0),1),0)),0)), IFERROR(MIN($D28-SUM($O28:R28), INDEX(Tbl_Resource_List[Hours Available per Day], MATCH($C28,Tbl_Resource_List[Resource Name],0),1)-SUMIF($C$8:$C27,$C28,S$8:S27)),0),0)</f>
        <v>0</v>
      </c>
      <c r="T28" s="93">
        <f>IF((T$7&gt;IFERROR(MAX(IFERROR(INDEX(Tbl_Project_List[Start Date],MATCH($A28,Tbl_Project_List[Project Name],0),1)-1,0),IFERROR(INDEX($K$9:$K$158,MATCH($E28,$G$9:$G$158,0),1),0),IFERROR(INDEX($K$9:$K$158,MATCH($F28,$G$9:$G$158,0),1),0)),0)), IFERROR(MIN($D28-SUM($O28:S28), INDEX(Tbl_Resource_List[Hours Available per Day], MATCH($C28,Tbl_Resource_List[Resource Name],0),1)-SUMIF($C$8:$C27,$C28,T$8:T27)),0),0)</f>
        <v>0</v>
      </c>
      <c r="U28" s="93">
        <f>IF((U$7&gt;IFERROR(MAX(IFERROR(INDEX(Tbl_Project_List[Start Date],MATCH($A28,Tbl_Project_List[Project Name],0),1)-1,0),IFERROR(INDEX($K$9:$K$158,MATCH($E28,$G$9:$G$158,0),1),0),IFERROR(INDEX($K$9:$K$158,MATCH($F28,$G$9:$G$158,0),1),0)),0)), IFERROR(MIN($D28-SUM($O28:T28), INDEX(Tbl_Resource_List[Hours Available per Day], MATCH($C28,Tbl_Resource_List[Resource Name],0),1)-SUMIF($C$8:$C27,$C28,U$8:U27)),0),0)</f>
        <v>0</v>
      </c>
      <c r="V28" s="93">
        <f>IF((V$7&gt;IFERROR(MAX(IFERROR(INDEX(Tbl_Project_List[Start Date],MATCH($A28,Tbl_Project_List[Project Name],0),1)-1,0),IFERROR(INDEX($K$9:$K$158,MATCH($E28,$G$9:$G$158,0),1),0),IFERROR(INDEX($K$9:$K$158,MATCH($F28,$G$9:$G$158,0),1),0)),0)), IFERROR(MIN($D28-SUM($O28:U28), INDEX(Tbl_Resource_List[Hours Available per Day], MATCH($C28,Tbl_Resource_List[Resource Name],0),1)-SUMIF($C$8:$C27,$C28,V$8:V27)),0),0)</f>
        <v>0</v>
      </c>
      <c r="W28" s="93">
        <f>IF((W$7&gt;IFERROR(MAX(IFERROR(INDEX(Tbl_Project_List[Start Date],MATCH($A28,Tbl_Project_List[Project Name],0),1)-1,0),IFERROR(INDEX($K$9:$K$158,MATCH($E28,$G$9:$G$158,0),1),0),IFERROR(INDEX($K$9:$K$158,MATCH($F28,$G$9:$G$158,0),1),0)),0)), IFERROR(MIN($D28-SUM($O28:V28), INDEX(Tbl_Resource_List[Hours Available per Day], MATCH($C28,Tbl_Resource_List[Resource Name],0),1)-SUMIF($C$8:$C27,$C28,W$8:W27)),0),0)</f>
        <v>0</v>
      </c>
      <c r="X28" s="93">
        <f>IF((X$7&gt;IFERROR(MAX(IFERROR(INDEX(Tbl_Project_List[Start Date],MATCH($A28,Tbl_Project_List[Project Name],0),1)-1,0),IFERROR(INDEX($K$9:$K$158,MATCH($E28,$G$9:$G$158,0),1),0),IFERROR(INDEX($K$9:$K$158,MATCH($F28,$G$9:$G$158,0),1),0)),0)), IFERROR(MIN($D28-SUM($O28:W28), INDEX(Tbl_Resource_List[Hours Available per Day], MATCH($C28,Tbl_Resource_List[Resource Name],0),1)-SUMIF($C$8:$C27,$C28,X$8:X27)),0),0)</f>
        <v>0</v>
      </c>
      <c r="Y28" s="93">
        <f>IF((Y$7&gt;IFERROR(MAX(IFERROR(INDEX(Tbl_Project_List[Start Date],MATCH($A28,Tbl_Project_List[Project Name],0),1)-1,0),IFERROR(INDEX($K$9:$K$158,MATCH($E28,$G$9:$G$158,0),1),0),IFERROR(INDEX($K$9:$K$158,MATCH($F28,$G$9:$G$158,0),1),0)),0)), IFERROR(MIN($D28-SUM($O28:X28), INDEX(Tbl_Resource_List[Hours Available per Day], MATCH($C28,Tbl_Resource_List[Resource Name],0),1)-SUMIF($C$8:$C27,$C28,Y$8:Y27)),0),0)</f>
        <v>0</v>
      </c>
      <c r="Z28" s="93">
        <f>IF((Z$7&gt;IFERROR(MAX(IFERROR(INDEX(Tbl_Project_List[Start Date],MATCH($A28,Tbl_Project_List[Project Name],0),1)-1,0),IFERROR(INDEX($K$9:$K$158,MATCH($E28,$G$9:$G$158,0),1),0),IFERROR(INDEX($K$9:$K$158,MATCH($F28,$G$9:$G$158,0),1),0)),0)), IFERROR(MIN($D28-SUM($O28:Y28), INDEX(Tbl_Resource_List[Hours Available per Day], MATCH($C28,Tbl_Resource_List[Resource Name],0),1)-SUMIF($C$8:$C27,$C28,Z$8:Z27)),0),0)</f>
        <v>0</v>
      </c>
      <c r="AA28" s="93">
        <f>IF((AA$7&gt;IFERROR(MAX(IFERROR(INDEX(Tbl_Project_List[Start Date],MATCH($A28,Tbl_Project_List[Project Name],0),1)-1,0),IFERROR(INDEX($K$9:$K$158,MATCH($E28,$G$9:$G$158,0),1),0),IFERROR(INDEX($K$9:$K$158,MATCH($F28,$G$9:$G$158,0),1),0)),0)), IFERROR(MIN($D28-SUM($O28:Z28), INDEX(Tbl_Resource_List[Hours Available per Day], MATCH($C28,Tbl_Resource_List[Resource Name],0),1)-SUMIF($C$8:$C27,$C28,AA$8:AA27)),0),0)</f>
        <v>0</v>
      </c>
      <c r="AB28" s="93">
        <f>IF((AB$7&gt;IFERROR(MAX(IFERROR(INDEX(Tbl_Project_List[Start Date],MATCH($A28,Tbl_Project_List[Project Name],0),1)-1,0),IFERROR(INDEX($K$9:$K$158,MATCH($E28,$G$9:$G$158,0),1),0),IFERROR(INDEX($K$9:$K$158,MATCH($F28,$G$9:$G$158,0),1),0)),0)), IFERROR(MIN($D28-SUM($O28:AA28), INDEX(Tbl_Resource_List[Hours Available per Day], MATCH($C28,Tbl_Resource_List[Resource Name],0),1)-SUMIF($C$8:$C27,$C28,AB$8:AB27)),0),0)</f>
        <v>0</v>
      </c>
      <c r="AC28" s="93">
        <f>IF((AC$7&gt;IFERROR(MAX(IFERROR(INDEX(Tbl_Project_List[Start Date],MATCH($A28,Tbl_Project_List[Project Name],0),1)-1,0),IFERROR(INDEX($K$9:$K$158,MATCH($E28,$G$9:$G$158,0),1),0),IFERROR(INDEX($K$9:$K$158,MATCH($F28,$G$9:$G$158,0),1),0)),0)), IFERROR(MIN($D28-SUM($O28:AB28), INDEX(Tbl_Resource_List[Hours Available per Day], MATCH($C28,Tbl_Resource_List[Resource Name],0),1)-SUMIF($C$8:$C27,$C28,AC$8:AC27)),0),0)</f>
        <v>0</v>
      </c>
      <c r="AD28" s="93">
        <f>IF((AD$7&gt;IFERROR(MAX(IFERROR(INDEX(Tbl_Project_List[Start Date],MATCH($A28,Tbl_Project_List[Project Name],0),1)-1,0),IFERROR(INDEX($K$9:$K$158,MATCH($E28,$G$9:$G$158,0),1),0),IFERROR(INDEX($K$9:$K$158,MATCH($F28,$G$9:$G$158,0),1),0)),0)), IFERROR(MIN($D28-SUM($O28:AC28), INDEX(Tbl_Resource_List[Hours Available per Day], MATCH($C28,Tbl_Resource_List[Resource Name],0),1)-SUMIF($C$8:$C27,$C28,AD$8:AD27)),0),0)</f>
        <v>0</v>
      </c>
      <c r="AE28" s="93">
        <f>IF((AE$7&gt;IFERROR(MAX(IFERROR(INDEX(Tbl_Project_List[Start Date],MATCH($A28,Tbl_Project_List[Project Name],0),1)-1,0),IFERROR(INDEX($K$9:$K$158,MATCH($E28,$G$9:$G$158,0),1),0),IFERROR(INDEX($K$9:$K$158,MATCH($F28,$G$9:$G$158,0),1),0)),0)), IFERROR(MIN($D28-SUM($O28:AD28), INDEX(Tbl_Resource_List[Hours Available per Day], MATCH($C28,Tbl_Resource_List[Resource Name],0),1)-SUMIF($C$8:$C27,$C28,AE$8:AE27)),0),0)</f>
        <v>0</v>
      </c>
      <c r="AF28" s="93">
        <f>IF((AF$7&gt;IFERROR(MAX(IFERROR(INDEX(Tbl_Project_List[Start Date],MATCH($A28,Tbl_Project_List[Project Name],0),1)-1,0),IFERROR(INDEX($K$9:$K$158,MATCH($E28,$G$9:$G$158,0),1),0),IFERROR(INDEX($K$9:$K$158,MATCH($F28,$G$9:$G$158,0),1),0)),0)), IFERROR(MIN($D28-SUM($O28:AE28), INDEX(Tbl_Resource_List[Hours Available per Day], MATCH($C28,Tbl_Resource_List[Resource Name],0),1)-SUMIF($C$8:$C27,$C28,AF$8:AF27)),0),0)</f>
        <v>0</v>
      </c>
      <c r="AG28" s="93">
        <f>IF((AG$7&gt;IFERROR(MAX(IFERROR(INDEX(Tbl_Project_List[Start Date],MATCH($A28,Tbl_Project_List[Project Name],0),1)-1,0),IFERROR(INDEX($K$9:$K$158,MATCH($E28,$G$9:$G$158,0),1),0),IFERROR(INDEX($K$9:$K$158,MATCH($F28,$G$9:$G$158,0),1),0)),0)), IFERROR(MIN($D28-SUM($O28:AF28), INDEX(Tbl_Resource_List[Hours Available per Day], MATCH($C28,Tbl_Resource_List[Resource Name],0),1)-SUMIF($C$8:$C27,$C28,AG$8:AG27)),0),0)</f>
        <v>0</v>
      </c>
      <c r="AH28" s="93">
        <f>IF((AH$7&gt;IFERROR(MAX(IFERROR(INDEX(Tbl_Project_List[Start Date],MATCH($A28,Tbl_Project_List[Project Name],0),1)-1,0),IFERROR(INDEX($K$9:$K$158,MATCH($E28,$G$9:$G$158,0),1),0),IFERROR(INDEX($K$9:$K$158,MATCH($F28,$G$9:$G$158,0),1),0)),0)), IFERROR(MIN($D28-SUM($O28:AG28), INDEX(Tbl_Resource_List[Hours Available per Day], MATCH($C28,Tbl_Resource_List[Resource Name],0),1)-SUMIF($C$8:$C27,$C28,AH$8:AH27)),0),0)</f>
        <v>0</v>
      </c>
      <c r="AI28" s="93">
        <f>IF((AI$7&gt;IFERROR(MAX(IFERROR(INDEX(Tbl_Project_List[Start Date],MATCH($A28,Tbl_Project_List[Project Name],0),1)-1,0),IFERROR(INDEX($K$9:$K$158,MATCH($E28,$G$9:$G$158,0),1),0),IFERROR(INDEX($K$9:$K$158,MATCH($F28,$G$9:$G$158,0),1),0)),0)), IFERROR(MIN($D28-SUM($O28:AH28), INDEX(Tbl_Resource_List[Hours Available per Day], MATCH($C28,Tbl_Resource_List[Resource Name],0),1)-SUMIF($C$8:$C27,$C28,AI$8:AI27)),0),0)</f>
        <v>0</v>
      </c>
      <c r="AJ28" s="93">
        <f>IF((AJ$7&gt;IFERROR(MAX(IFERROR(INDEX(Tbl_Project_List[Start Date],MATCH($A28,Tbl_Project_List[Project Name],0),1)-1,0),IFERROR(INDEX($K$9:$K$158,MATCH($E28,$G$9:$G$158,0),1),0),IFERROR(INDEX($K$9:$K$158,MATCH($F28,$G$9:$G$158,0),1),0)),0)), IFERROR(MIN($D28-SUM($O28:AI28), INDEX(Tbl_Resource_List[Hours Available per Day], MATCH($C28,Tbl_Resource_List[Resource Name],0),1)-SUMIF($C$8:$C27,$C28,AJ$8:AJ27)),0),0)</f>
        <v>0</v>
      </c>
      <c r="AK28" s="93">
        <f>IF((AK$7&gt;IFERROR(MAX(IFERROR(INDEX(Tbl_Project_List[Start Date],MATCH($A28,Tbl_Project_List[Project Name],0),1)-1,0),IFERROR(INDEX($K$9:$K$158,MATCH($E28,$G$9:$G$158,0),1),0),IFERROR(INDEX($K$9:$K$158,MATCH($F28,$G$9:$G$158,0),1),0)),0)), IFERROR(MIN($D28-SUM($O28:AJ28), INDEX(Tbl_Resource_List[Hours Available per Day], MATCH($C28,Tbl_Resource_List[Resource Name],0),1)-SUMIF($C$8:$C27,$C28,AK$8:AK27)),0),0)</f>
        <v>0</v>
      </c>
      <c r="AL28" s="93">
        <f>IF((AL$7&gt;IFERROR(MAX(IFERROR(INDEX(Tbl_Project_List[Start Date],MATCH($A28,Tbl_Project_List[Project Name],0),1)-1,0),IFERROR(INDEX($K$9:$K$158,MATCH($E28,$G$9:$G$158,0),1),0),IFERROR(INDEX($K$9:$K$158,MATCH($F28,$G$9:$G$158,0),1),0)),0)), IFERROR(MIN($D28-SUM($O28:AK28), INDEX(Tbl_Resource_List[Hours Available per Day], MATCH($C28,Tbl_Resource_List[Resource Name],0),1)-SUMIF($C$8:$C27,$C28,AL$8:AL27)),0),0)</f>
        <v>0</v>
      </c>
      <c r="AM28" s="93">
        <f>IF((AM$7&gt;IFERROR(MAX(IFERROR(INDEX(Tbl_Project_List[Start Date],MATCH($A28,Tbl_Project_List[Project Name],0),1)-1,0),IFERROR(INDEX($K$9:$K$158,MATCH($E28,$G$9:$G$158,0),1),0),IFERROR(INDEX($K$9:$K$158,MATCH($F28,$G$9:$G$158,0),1),0)),0)), IFERROR(MIN($D28-SUM($O28:AL28), INDEX(Tbl_Resource_List[Hours Available per Day], MATCH($C28,Tbl_Resource_List[Resource Name],0),1)-SUMIF($C$8:$C27,$C28,AM$8:AM27)),0),0)</f>
        <v>0</v>
      </c>
      <c r="AN28" s="93">
        <f>IF((AN$7&gt;IFERROR(MAX(IFERROR(INDEX(Tbl_Project_List[Start Date],MATCH($A28,Tbl_Project_List[Project Name],0),1)-1,0),IFERROR(INDEX($K$9:$K$158,MATCH($E28,$G$9:$G$158,0),1),0),IFERROR(INDEX($K$9:$K$158,MATCH($F28,$G$9:$G$158,0),1),0)),0)), IFERROR(MIN($D28-SUM($O28:AM28), INDEX(Tbl_Resource_List[Hours Available per Day], MATCH($C28,Tbl_Resource_List[Resource Name],0),1)-SUMIF($C$8:$C27,$C28,AN$8:AN27)),0),0)</f>
        <v>0</v>
      </c>
      <c r="AO28" s="93">
        <f>IF((AO$7&gt;IFERROR(MAX(IFERROR(INDEX(Tbl_Project_List[Start Date],MATCH($A28,Tbl_Project_List[Project Name],0),1)-1,0),IFERROR(INDEX($K$9:$K$158,MATCH($E28,$G$9:$G$158,0),1),0),IFERROR(INDEX($K$9:$K$158,MATCH($F28,$G$9:$G$158,0),1),0)),0)), IFERROR(MIN($D28-SUM($O28:AN28), INDEX(Tbl_Resource_List[Hours Available per Day], MATCH($C28,Tbl_Resource_List[Resource Name],0),1)-SUMIF($C$8:$C27,$C28,AO$8:AO27)),0),0)</f>
        <v>0</v>
      </c>
      <c r="AP28" s="93">
        <f>IF((AP$7&gt;IFERROR(MAX(IFERROR(INDEX(Tbl_Project_List[Start Date],MATCH($A28,Tbl_Project_List[Project Name],0),1)-1,0),IFERROR(INDEX($K$9:$K$158,MATCH($E28,$G$9:$G$158,0),1),0),IFERROR(INDEX($K$9:$K$158,MATCH($F28,$G$9:$G$158,0),1),0)),0)), IFERROR(MIN($D28-SUM($O28:AO28), INDEX(Tbl_Resource_List[Hours Available per Day], MATCH($C28,Tbl_Resource_List[Resource Name],0),1)-SUMIF($C$8:$C27,$C28,AP$8:AP27)),0),0)</f>
        <v>0</v>
      </c>
      <c r="AQ28" s="93">
        <f>IF((AQ$7&gt;IFERROR(MAX(IFERROR(INDEX(Tbl_Project_List[Start Date],MATCH($A28,Tbl_Project_List[Project Name],0),1)-1,0),IFERROR(INDEX($K$9:$K$158,MATCH($E28,$G$9:$G$158,0),1),0),IFERROR(INDEX($K$9:$K$158,MATCH($F28,$G$9:$G$158,0),1),0)),0)), IFERROR(MIN($D28-SUM($O28:AP28), INDEX(Tbl_Resource_List[Hours Available per Day], MATCH($C28,Tbl_Resource_List[Resource Name],0),1)-SUMIF($C$8:$C27,$C28,AQ$8:AQ27)),0),0)</f>
        <v>0</v>
      </c>
      <c r="AR28" s="93">
        <f>IF((AR$7&gt;IFERROR(MAX(IFERROR(INDEX(Tbl_Project_List[Start Date],MATCH($A28,Tbl_Project_List[Project Name],0),1)-1,0),IFERROR(INDEX($K$9:$K$158,MATCH($E28,$G$9:$G$158,0),1),0),IFERROR(INDEX($K$9:$K$158,MATCH($F28,$G$9:$G$158,0),1),0)),0)), IFERROR(MIN($D28-SUM($O28:AQ28), INDEX(Tbl_Resource_List[Hours Available per Day], MATCH($C28,Tbl_Resource_List[Resource Name],0),1)-SUMIF($C$8:$C27,$C28,AR$8:AR27)),0),0)</f>
        <v>0</v>
      </c>
      <c r="AS28" s="93">
        <f>IF((AS$7&gt;IFERROR(MAX(IFERROR(INDEX(Tbl_Project_List[Start Date],MATCH($A28,Tbl_Project_List[Project Name],0),1)-1,0),IFERROR(INDEX($K$9:$K$158,MATCH($E28,$G$9:$G$158,0),1),0),IFERROR(INDEX($K$9:$K$158,MATCH($F28,$G$9:$G$158,0),1),0)),0)), IFERROR(MIN($D28-SUM($O28:AR28), INDEX(Tbl_Resource_List[Hours Available per Day], MATCH($C28,Tbl_Resource_List[Resource Name],0),1)-SUMIF($C$8:$C27,$C28,AS$8:AS27)),0),0)</f>
        <v>0</v>
      </c>
      <c r="AT28" s="93">
        <f>IF((AT$7&gt;IFERROR(MAX(IFERROR(INDEX(Tbl_Project_List[Start Date],MATCH($A28,Tbl_Project_List[Project Name],0),1)-1,0),IFERROR(INDEX($K$9:$K$158,MATCH($E28,$G$9:$G$158,0),1),0),IFERROR(INDEX($K$9:$K$158,MATCH($F28,$G$9:$G$158,0),1),0)),0)), IFERROR(MIN($D28-SUM($O28:AS28), INDEX(Tbl_Resource_List[Hours Available per Day], MATCH($C28,Tbl_Resource_List[Resource Name],0),1)-SUMIF($C$8:$C27,$C28,AT$8:AT27)),0),0)</f>
        <v>0</v>
      </c>
      <c r="AU28" s="93">
        <f>IF((AU$7&gt;IFERROR(MAX(IFERROR(INDEX(Tbl_Project_List[Start Date],MATCH($A28,Tbl_Project_List[Project Name],0),1)-1,0),IFERROR(INDEX($K$9:$K$158,MATCH($E28,$G$9:$G$158,0),1),0),IFERROR(INDEX($K$9:$K$158,MATCH($F28,$G$9:$G$158,0),1),0)),0)), IFERROR(MIN($D28-SUM($O28:AT28), INDEX(Tbl_Resource_List[Hours Available per Day], MATCH($C28,Tbl_Resource_List[Resource Name],0),1)-SUMIF($C$8:$C27,$C28,AU$8:AU27)),0),0)</f>
        <v>0</v>
      </c>
      <c r="AV28" s="93">
        <f>IF((AV$7&gt;IFERROR(MAX(IFERROR(INDEX(Tbl_Project_List[Start Date],MATCH($A28,Tbl_Project_List[Project Name],0),1)-1,0),IFERROR(INDEX($K$9:$K$158,MATCH($E28,$G$9:$G$158,0),1),0),IFERROR(INDEX($K$9:$K$158,MATCH($F28,$G$9:$G$158,0),1),0)),0)), IFERROR(MIN($D28-SUM($O28:AU28), INDEX(Tbl_Resource_List[Hours Available per Day], MATCH($C28,Tbl_Resource_List[Resource Name],0),1)-SUMIF($C$8:$C27,$C28,AV$8:AV27)),0),0)</f>
        <v>0</v>
      </c>
      <c r="AW28" s="93">
        <f>IF((AW$7&gt;IFERROR(MAX(IFERROR(INDEX(Tbl_Project_List[Start Date],MATCH($A28,Tbl_Project_List[Project Name],0),1)-1,0),IFERROR(INDEX($K$9:$K$158,MATCH($E28,$G$9:$G$158,0),1),0),IFERROR(INDEX($K$9:$K$158,MATCH($F28,$G$9:$G$158,0),1),0)),0)), IFERROR(MIN($D28-SUM($O28:AV28), INDEX(Tbl_Resource_List[Hours Available per Day], MATCH($C28,Tbl_Resource_List[Resource Name],0),1)-SUMIF($C$8:$C27,$C28,AW$8:AW27)),0),0)</f>
        <v>0</v>
      </c>
      <c r="AX28" s="93">
        <f>IF((AX$7&gt;IFERROR(MAX(IFERROR(INDEX(Tbl_Project_List[Start Date],MATCH($A28,Tbl_Project_List[Project Name],0),1)-1,0),IFERROR(INDEX($K$9:$K$158,MATCH($E28,$G$9:$G$158,0),1),0),IFERROR(INDEX($K$9:$K$158,MATCH($F28,$G$9:$G$158,0),1),0)),0)), IFERROR(MIN($D28-SUM($O28:AW28), INDEX(Tbl_Resource_List[Hours Available per Day], MATCH($C28,Tbl_Resource_List[Resource Name],0),1)-SUMIF($C$8:$C27,$C28,AX$8:AX27)),0),0)</f>
        <v>0</v>
      </c>
      <c r="AY28" s="93">
        <f>IF((AY$7&gt;IFERROR(MAX(IFERROR(INDEX(Tbl_Project_List[Start Date],MATCH($A28,Tbl_Project_List[Project Name],0),1)-1,0),IFERROR(INDEX($K$9:$K$158,MATCH($E28,$G$9:$G$158,0),1),0),IFERROR(INDEX($K$9:$K$158,MATCH($F28,$G$9:$G$158,0),1),0)),0)), IFERROR(MIN($D28-SUM($O28:AX28), INDEX(Tbl_Resource_List[Hours Available per Day], MATCH($C28,Tbl_Resource_List[Resource Name],0),1)-SUMIF($C$8:$C27,$C28,AY$8:AY27)),0),0)</f>
        <v>0</v>
      </c>
      <c r="AZ28" s="93">
        <f>IF((AZ$7&gt;IFERROR(MAX(IFERROR(INDEX(Tbl_Project_List[Start Date],MATCH($A28,Tbl_Project_List[Project Name],0),1)-1,0),IFERROR(INDEX($K$9:$K$158,MATCH($E28,$G$9:$G$158,0),1),0),IFERROR(INDEX($K$9:$K$158,MATCH($F28,$G$9:$G$158,0),1),0)),0)), IFERROR(MIN($D28-SUM($O28:AY28), INDEX(Tbl_Resource_List[Hours Available per Day], MATCH($C28,Tbl_Resource_List[Resource Name],0),1)-SUMIF($C$8:$C27,$C28,AZ$8:AZ27)),0),0)</f>
        <v>0</v>
      </c>
      <c r="BA28" s="93">
        <f>IF((BA$7&gt;IFERROR(MAX(IFERROR(INDEX(Tbl_Project_List[Start Date],MATCH($A28,Tbl_Project_List[Project Name],0),1)-1,0),IFERROR(INDEX($K$9:$K$158,MATCH($E28,$G$9:$G$158,0),1),0),IFERROR(INDEX($K$9:$K$158,MATCH($F28,$G$9:$G$158,0),1),0)),0)), IFERROR(MIN($D28-SUM($O28:AZ28), INDEX(Tbl_Resource_List[Hours Available per Day], MATCH($C28,Tbl_Resource_List[Resource Name],0),1)-SUMIF($C$8:$C27,$C28,BA$8:BA27)),0),0)</f>
        <v>0</v>
      </c>
      <c r="BB28" s="93">
        <f>IF((BB$7&gt;IFERROR(MAX(IFERROR(INDEX(Tbl_Project_List[Start Date],MATCH($A28,Tbl_Project_List[Project Name],0),1)-1,0),IFERROR(INDEX($K$9:$K$158,MATCH($E28,$G$9:$G$158,0),1),0),IFERROR(INDEX($K$9:$K$158,MATCH($F28,$G$9:$G$158,0),1),0)),0)), IFERROR(MIN($D28-SUM($O28:BA28), INDEX(Tbl_Resource_List[Hours Available per Day], MATCH($C28,Tbl_Resource_List[Resource Name],0),1)-SUMIF($C$8:$C27,$C28,BB$8:BB27)),0),0)</f>
        <v>0</v>
      </c>
      <c r="BC28" s="93">
        <f>IF((BC$7&gt;IFERROR(MAX(IFERROR(INDEX(Tbl_Project_List[Start Date],MATCH($A28,Tbl_Project_List[Project Name],0),1)-1,0),IFERROR(INDEX($K$9:$K$158,MATCH($E28,$G$9:$G$158,0),1),0),IFERROR(INDEX($K$9:$K$158,MATCH($F28,$G$9:$G$158,0),1),0)),0)), IFERROR(MIN($D28-SUM($O28:BB28), INDEX(Tbl_Resource_List[Hours Available per Day], MATCH($C28,Tbl_Resource_List[Resource Name],0),1)-SUMIF($C$8:$C27,$C28,BC$8:BC27)),0),0)</f>
        <v>0</v>
      </c>
      <c r="BD28" s="93">
        <f>IF((BD$7&gt;IFERROR(MAX(IFERROR(INDEX(Tbl_Project_List[Start Date],MATCH($A28,Tbl_Project_List[Project Name],0),1)-1,0),IFERROR(INDEX($K$9:$K$158,MATCH($E28,$G$9:$G$158,0),1),0),IFERROR(INDEX($K$9:$K$158,MATCH($F28,$G$9:$G$158,0),1),0)),0)), IFERROR(MIN($D28-SUM($O28:BC28), INDEX(Tbl_Resource_List[Hours Available per Day], MATCH($C28,Tbl_Resource_List[Resource Name],0),1)-SUMIF($C$8:$C27,$C28,BD$8:BD27)),0),0)</f>
        <v>0</v>
      </c>
      <c r="BE28" s="93">
        <f>IF((BE$7&gt;IFERROR(MAX(IFERROR(INDEX(Tbl_Project_List[Start Date],MATCH($A28,Tbl_Project_List[Project Name],0),1)-1,0),IFERROR(INDEX($K$9:$K$158,MATCH($E28,$G$9:$G$158,0),1),0),IFERROR(INDEX($K$9:$K$158,MATCH($F28,$G$9:$G$158,0),1),0)),0)), IFERROR(MIN($D28-SUM($O28:BD28), INDEX(Tbl_Resource_List[Hours Available per Day], MATCH($C28,Tbl_Resource_List[Resource Name],0),1)-SUMIF($C$8:$C27,$C28,BE$8:BE27)),0),0)</f>
        <v>0</v>
      </c>
      <c r="BF28" s="93">
        <f>IF((BF$7&gt;IFERROR(MAX(IFERROR(INDEX(Tbl_Project_List[Start Date],MATCH($A28,Tbl_Project_List[Project Name],0),1)-1,0),IFERROR(INDEX($K$9:$K$158,MATCH($E28,$G$9:$G$158,0),1),0),IFERROR(INDEX($K$9:$K$158,MATCH($F28,$G$9:$G$158,0),1),0)),0)), IFERROR(MIN($D28-SUM($O28:BE28), INDEX(Tbl_Resource_List[Hours Available per Day], MATCH($C28,Tbl_Resource_List[Resource Name],0),1)-SUMIF($C$8:$C27,$C28,BF$8:BF27)),0),0)</f>
        <v>0</v>
      </c>
      <c r="BG28" s="93">
        <f>IF((BG$7&gt;IFERROR(MAX(IFERROR(INDEX(Tbl_Project_List[Start Date],MATCH($A28,Tbl_Project_List[Project Name],0),1)-1,0),IFERROR(INDEX($K$9:$K$158,MATCH($E28,$G$9:$G$158,0),1),0),IFERROR(INDEX($K$9:$K$158,MATCH($F28,$G$9:$G$158,0),1),0)),0)), IFERROR(MIN($D28-SUM($O28:BF28), INDEX(Tbl_Resource_List[Hours Available per Day], MATCH($C28,Tbl_Resource_List[Resource Name],0),1)-SUMIF($C$8:$C27,$C28,BG$8:BG27)),0),0)</f>
        <v>0</v>
      </c>
      <c r="BH28" s="93">
        <f>IF((BH$7&gt;IFERROR(MAX(IFERROR(INDEX(Tbl_Project_List[Start Date],MATCH($A28,Tbl_Project_List[Project Name],0),1)-1,0),IFERROR(INDEX($K$9:$K$158,MATCH($E28,$G$9:$G$158,0),1),0),IFERROR(INDEX($K$9:$K$158,MATCH($F28,$G$9:$G$158,0),1),0)),0)), IFERROR(MIN($D28-SUM($O28:BG28), INDEX(Tbl_Resource_List[Hours Available per Day], MATCH($C28,Tbl_Resource_List[Resource Name],0),1)-SUMIF($C$8:$C27,$C28,BH$8:BH27)),0),0)</f>
        <v>0</v>
      </c>
      <c r="BI28" s="93">
        <f>IF((BI$7&gt;IFERROR(MAX(IFERROR(INDEX(Tbl_Project_List[Start Date],MATCH($A28,Tbl_Project_List[Project Name],0),1)-1,0),IFERROR(INDEX($K$9:$K$158,MATCH($E28,$G$9:$G$158,0),1),0),IFERROR(INDEX($K$9:$K$158,MATCH($F28,$G$9:$G$158,0),1),0)),0)), IFERROR(MIN($D28-SUM($O28:BH28), INDEX(Tbl_Resource_List[Hours Available per Day], MATCH($C28,Tbl_Resource_List[Resource Name],0),1)-SUMIF($C$8:$C27,$C28,BI$8:BI27)),0),0)</f>
        <v>0</v>
      </c>
      <c r="BJ28" s="93">
        <f>IF((BJ$7&gt;IFERROR(MAX(IFERROR(INDEX(Tbl_Project_List[Start Date],MATCH($A28,Tbl_Project_List[Project Name],0),1)-1,0),IFERROR(INDEX($K$9:$K$158,MATCH($E28,$G$9:$G$158,0),1),0),IFERROR(INDEX($K$9:$K$158,MATCH($F28,$G$9:$G$158,0),1),0)),0)), IFERROR(MIN($D28-SUM($O28:BI28), INDEX(Tbl_Resource_List[Hours Available per Day], MATCH($C28,Tbl_Resource_List[Resource Name],0),1)-SUMIF($C$8:$C27,$C28,BJ$8:BJ27)),0),0)</f>
        <v>0</v>
      </c>
      <c r="BK28" s="93">
        <f>IF((BK$7&gt;IFERROR(MAX(IFERROR(INDEX(Tbl_Project_List[Start Date],MATCH($A28,Tbl_Project_List[Project Name],0),1)-1,0),IFERROR(INDEX($K$9:$K$158,MATCH($E28,$G$9:$G$158,0),1),0),IFERROR(INDEX($K$9:$K$158,MATCH($F28,$G$9:$G$158,0),1),0)),0)), IFERROR(MIN($D28-SUM($O28:BJ28), INDEX(Tbl_Resource_List[Hours Available per Day], MATCH($C28,Tbl_Resource_List[Resource Name],0),1)-SUMIF($C$8:$C27,$C28,BK$8:BK27)),0),0)</f>
        <v>0</v>
      </c>
      <c r="BL28" s="93">
        <f>IF((BL$7&gt;IFERROR(MAX(IFERROR(INDEX(Tbl_Project_List[Start Date],MATCH($A28,Tbl_Project_List[Project Name],0),1)-1,0),IFERROR(INDEX($K$9:$K$158,MATCH($E28,$G$9:$G$158,0),1),0),IFERROR(INDEX($K$9:$K$158,MATCH($F28,$G$9:$G$158,0),1),0)),0)), IFERROR(MIN($D28-SUM($O28:BK28), INDEX(Tbl_Resource_List[Hours Available per Day], MATCH($C28,Tbl_Resource_List[Resource Name],0),1)-SUMIF($C$8:$C27,$C28,BL$8:BL27)),0),0)</f>
        <v>0</v>
      </c>
      <c r="BM28" s="93">
        <f>IF((BM$7&gt;IFERROR(MAX(IFERROR(INDEX(Tbl_Project_List[Start Date],MATCH($A28,Tbl_Project_List[Project Name],0),1)-1,0),IFERROR(INDEX($K$9:$K$158,MATCH($E28,$G$9:$G$158,0),1),0),IFERROR(INDEX($K$9:$K$158,MATCH($F28,$G$9:$G$158,0),1),0)),0)), IFERROR(MIN($D28-SUM($O28:BL28), INDEX(Tbl_Resource_List[Hours Available per Day], MATCH($C28,Tbl_Resource_List[Resource Name],0),1)-SUMIF($C$8:$C27,$C28,BM$8:BM27)),0),0)</f>
        <v>0</v>
      </c>
      <c r="BN28" s="93">
        <f>IF((BN$7&gt;IFERROR(MAX(IFERROR(INDEX(Tbl_Project_List[Start Date],MATCH($A28,Tbl_Project_List[Project Name],0),1)-1,0),IFERROR(INDEX($K$9:$K$158,MATCH($E28,$G$9:$G$158,0),1),0),IFERROR(INDEX($K$9:$K$158,MATCH($F28,$G$9:$G$158,0),1),0)),0)), IFERROR(MIN($D28-SUM($O28:BM28), INDEX(Tbl_Resource_List[Hours Available per Day], MATCH($C28,Tbl_Resource_List[Resource Name],0),1)-SUMIF($C$8:$C27,$C28,BN$8:BN27)),0),0)</f>
        <v>0</v>
      </c>
      <c r="BO28" s="93">
        <f>IF((BO$7&gt;IFERROR(MAX(IFERROR(INDEX(Tbl_Project_List[Start Date],MATCH($A28,Tbl_Project_List[Project Name],0),1)-1,0),IFERROR(INDEX($K$9:$K$158,MATCH($E28,$G$9:$G$158,0),1),0),IFERROR(INDEX($K$9:$K$158,MATCH($F28,$G$9:$G$158,0),1),0)),0)), IFERROR(MIN($D28-SUM($O28:BN28), INDEX(Tbl_Resource_List[Hours Available per Day], MATCH($C28,Tbl_Resource_List[Resource Name],0),1)-SUMIF($C$8:$C27,$C28,BO$8:BO27)),0),0)</f>
        <v>0</v>
      </c>
      <c r="BP28" s="93">
        <f>IF((BP$7&gt;IFERROR(MAX(IFERROR(INDEX(Tbl_Project_List[Start Date],MATCH($A28,Tbl_Project_List[Project Name],0),1)-1,0),IFERROR(INDEX($K$9:$K$158,MATCH($E28,$G$9:$G$158,0),1),0),IFERROR(INDEX($K$9:$K$158,MATCH($F28,$G$9:$G$158,0),1),0)),0)), IFERROR(MIN($D28-SUM($O28:BO28), INDEX(Tbl_Resource_List[Hours Available per Day], MATCH($C28,Tbl_Resource_List[Resource Name],0),1)-SUMIF($C$8:$C27,$C28,BP$8:BP27)),0),0)</f>
        <v>0</v>
      </c>
      <c r="BQ28" s="93">
        <f>IF((BQ$7&gt;IFERROR(MAX(IFERROR(INDEX(Tbl_Project_List[Start Date],MATCH($A28,Tbl_Project_List[Project Name],0),1)-1,0),IFERROR(INDEX($K$9:$K$158,MATCH($E28,$G$9:$G$158,0),1),0),IFERROR(INDEX($K$9:$K$158,MATCH($F28,$G$9:$G$158,0),1),0)),0)), IFERROR(MIN($D28-SUM($O28:BP28), INDEX(Tbl_Resource_List[Hours Available per Day], MATCH($C28,Tbl_Resource_List[Resource Name],0),1)-SUMIF($C$8:$C27,$C28,BQ$8:BQ27)),0),0)</f>
        <v>0</v>
      </c>
      <c r="BR28" s="93">
        <f>IF((BR$7&gt;IFERROR(MAX(IFERROR(INDEX(Tbl_Project_List[Start Date],MATCH($A28,Tbl_Project_List[Project Name],0),1)-1,0),IFERROR(INDEX($K$9:$K$158,MATCH($E28,$G$9:$G$158,0),1),0),IFERROR(INDEX($K$9:$K$158,MATCH($F28,$G$9:$G$158,0),1),0)),0)), IFERROR(MIN($D28-SUM($O28:BQ28), INDEX(Tbl_Resource_List[Hours Available per Day], MATCH($C28,Tbl_Resource_List[Resource Name],0),1)-SUMIF($C$8:$C27,$C28,BR$8:BR27)),0),0)</f>
        <v>0</v>
      </c>
      <c r="BS28" s="93">
        <f>IF((BS$7&gt;IFERROR(MAX(IFERROR(INDEX(Tbl_Project_List[Start Date],MATCH($A28,Tbl_Project_List[Project Name],0),1)-1,0),IFERROR(INDEX($K$9:$K$158,MATCH($E28,$G$9:$G$158,0),1),0),IFERROR(INDEX($K$9:$K$158,MATCH($F28,$G$9:$G$158,0),1),0)),0)), IFERROR(MIN($D28-SUM($O28:BR28), INDEX(Tbl_Resource_List[Hours Available per Day], MATCH($C28,Tbl_Resource_List[Resource Name],0),1)-SUMIF($C$8:$C27,$C28,BS$8:BS27)),0),0)</f>
        <v>0</v>
      </c>
      <c r="BT28" s="93">
        <f>IF((BT$7&gt;IFERROR(MAX(IFERROR(INDEX(Tbl_Project_List[Start Date],MATCH($A28,Tbl_Project_List[Project Name],0),1)-1,0),IFERROR(INDEX($K$9:$K$158,MATCH($E28,$G$9:$G$158,0),1),0),IFERROR(INDEX($K$9:$K$158,MATCH($F28,$G$9:$G$158,0),1),0)),0)), IFERROR(MIN($D28-SUM($O28:BS28), INDEX(Tbl_Resource_List[Hours Available per Day], MATCH($C28,Tbl_Resource_List[Resource Name],0),1)-SUMIF($C$8:$C27,$C28,BT$8:BT27)),0),0)</f>
        <v>0</v>
      </c>
      <c r="BU28" s="93">
        <f>IF((BU$7&gt;IFERROR(MAX(IFERROR(INDEX(Tbl_Project_List[Start Date],MATCH($A28,Tbl_Project_List[Project Name],0),1)-1,0),IFERROR(INDEX($K$9:$K$158,MATCH($E28,$G$9:$G$158,0),1),0),IFERROR(INDEX($K$9:$K$158,MATCH($F28,$G$9:$G$158,0),1),0)),0)), IFERROR(MIN($D28-SUM($O28:BT28), INDEX(Tbl_Resource_List[Hours Available per Day], MATCH($C28,Tbl_Resource_List[Resource Name],0),1)-SUMIF($C$8:$C27,$C28,BU$8:BU27)),0),0)</f>
        <v>0</v>
      </c>
      <c r="BV28" s="93">
        <f>IF((BV$7&gt;IFERROR(MAX(IFERROR(INDEX(Tbl_Project_List[Start Date],MATCH($A28,Tbl_Project_List[Project Name],0),1)-1,0),IFERROR(INDEX($K$9:$K$158,MATCH($E28,$G$9:$G$158,0),1),0),IFERROR(INDEX($K$9:$K$158,MATCH($F28,$G$9:$G$158,0),1),0)),0)), IFERROR(MIN($D28-SUM($O28:BU28), INDEX(Tbl_Resource_List[Hours Available per Day], MATCH($C28,Tbl_Resource_List[Resource Name],0),1)-SUMIF($C$8:$C27,$C28,BV$8:BV27)),0),0)</f>
        <v>0</v>
      </c>
      <c r="BW28" s="94">
        <f>IF((BW$7&gt;IFERROR(MAX(IFERROR(INDEX(Tbl_Project_List[Start Date],MATCH($A28,Tbl_Project_List[Project Name],0),1)-1,0),IFERROR(INDEX($K$9:$K$158,MATCH($E28,$G$9:$G$158,0),1),0),IFERROR(INDEX($K$9:$K$158,MATCH($F28,$G$9:$G$158,0),1),0)),0)), IFERROR(MIN($D28-SUM($O28:BV28), INDEX(Tbl_Resource_List[Hours Available per Day], MATCH($C28,Tbl_Resource_List[Resource Name],0),1)-SUMIF($C$8:$C27,$C28,BW$8:BW27)),0),0)</f>
        <v>0</v>
      </c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</row>
    <row r="29" spans="1:105" x14ac:dyDescent="0.25">
      <c r="A29" s="89" t="str">
        <f>IFERROR(IF(ROW(A28)-ROW($A$8)&gt;=COUNTA(Tbl_Task_List[Task Name]),"",INDEX(Tbl_Project_List[],MATCH(SMALL(Tbl_Project_List[[#Data],[Priority]],ROUND(SUMPRODUCT(1/COUNTIF($A$9:A28,$A$9:A28)),0)+((COUNTIF(Tbl_Task_List[[#Data],[Project Name]],A28)=COUNTIF($A$9:$A28,A28))*1)),Tbl_Project_List[[#Data],[Priority]],0),1)),"")</f>
        <v>Tekun</v>
      </c>
      <c r="B29" s="89" t="str">
        <f t="array" ref="B29">IFERROR(INDEX((Tbl_Task_List[[#Data],[Task Name]]), SMALL(IF(A29=(Tbl_Task_List[[#Data],[Project Name]]),ROW(Tbl_Task_List[[#Data],[Project Name]]),""),COUNTIF($A$9:$A29,A29))-ROW(Tbl_Task_List[[#Headers],[Task Name]]),1),"")</f>
        <v>Functionality - Setup/Expenses</v>
      </c>
      <c r="C29" s="90" t="str">
        <f t="array" ref="C29">IFERROR(INDEX((Tbl_Task_List[[#Data],[Resource Name]]), SMALL(IF(A29=(Tbl_Task_List[[#Data],[Project Name]]),ROW(Tbl_Task_List[[#Data],[Project Name]]),""),COUNTIF($A$9:$A29,A29))-ROW(Tbl_Task_List[[#Headers],[Resource Name]]),1),"")</f>
        <v>Fadhirul</v>
      </c>
      <c r="D29" s="91">
        <f t="array" ref="D29">IFERROR(INDEX((Tbl_Task_List[[#Data],[Planned Duration (Hours)]]), SMALL(IF(A29=(Tbl_Task_List[[#Data],[Project Name]]),ROW(Tbl_Task_List[[#Data],[Project Name]]),""),COUNTIF($A$9:$A29,A29))-ROW(Tbl_Task_List[[#Headers],[Planned Duration (Hours)]]),1),"")</f>
        <v>4</v>
      </c>
      <c r="E29" s="70">
        <f t="array" ref="E29">IFERROR(INDEX((Tbl_Task_List[[#Data],[Predecessor 1]]), SMALL(IF(A29=(Tbl_Task_List[[#Data],[Project Name]]),ROW(Tbl_Task_List[[#Data],[Project Name]]),""),COUNTIF($A$9:$A29,A29))-ROW(Tbl_Task_List[[#Headers],[Predecessor 1]]),1),"")</f>
        <v>0</v>
      </c>
      <c r="F29" s="70">
        <f t="array" ref="F29">IFERROR(INDEX((Tbl_Task_List[[#Data],[Predecessor 2]]), SMALL(IF(A29=(Tbl_Task_List[[#Data],[Project Name]]),ROW(Tbl_Task_List[[#Data],[Project Name]]),""),COUNTIF($A$9:$A29,A29))-ROW(Tbl_Task_List[[#Headers],[Predecessor 2]]),1),"")</f>
        <v>0</v>
      </c>
      <c r="G29" s="70" t="str">
        <f t="shared" si="3"/>
        <v>Tekun Functionality - Setup/Expenses</v>
      </c>
      <c r="H29" s="75">
        <f>IFERROR(MAX(INDEX(Tbl_Project_List[Start Date],MATCH($A29,Tbl_Project_List[Project Name],0),1), StartDate, IFERROR(WORKDAY(INDEX($K$9:$K$158,MATCH($E29,$G$9:$G$158,0),1),1,Holidays),0),IFERROR(WORKDAY( INDEX($K$9:$K$158,MATCH($F29,$G$9:$G$158,0),1),1,Holidays),0)),"")</f>
        <v>42331</v>
      </c>
      <c r="I29" s="92">
        <f t="shared" si="4"/>
        <v>2</v>
      </c>
      <c r="J29" s="75">
        <f t="array" ref="J29">IF(ISNUMBER(D29),IFERROR(INDEX($A$7:$BW$7,1,SMALL(IF(P29:BW29&gt;0,COLUMN(P29:BW29),""),1)),WORKDAY($BW$7,2,Holidays)),"")</f>
        <v>42333</v>
      </c>
      <c r="K29" s="75">
        <f t="array" ref="K29">IF(ISNUMBER(D29),IF(SUM(P29:BW29)=D29,IFERROR(INDEX($A$7:$BW$7,1,LARGE(IF(P29:BW29&gt;0,COLUMN(P29:BW29),""),1)),""),WORKDAY($BW$7,1,Holidays)),"")</f>
        <v>42333</v>
      </c>
      <c r="L29" s="92">
        <f ca="1">IFERROR(COUNTIF(INDIRECT(ADDRESS(ROW($L29),MATCH($J29,$A$7:$BW$7,0),1,1,)):INDIRECT(ADDRESS(ROW($L29),MATCH(MIN($K29,$BW$7),$A$7:$BW$7,0),1,1,)),0),"")</f>
        <v>0</v>
      </c>
      <c r="M29" s="92">
        <f t="shared" si="5"/>
        <v>4</v>
      </c>
      <c r="N29" s="93">
        <f t="shared" si="6"/>
        <v>1</v>
      </c>
      <c r="O29" s="86"/>
      <c r="P29" s="93">
        <f>IF((P$7&gt;IFERROR(MAX(IFERROR(INDEX(Tbl_Project_List[Start Date],MATCH($A29,Tbl_Project_List[Project Name],0),1)-1,0),IFERROR(INDEX($K$9:$K$158,MATCH($E29,$G$9:$G$158,0),1),0),IFERROR(INDEX($K$9:$K$158,MATCH($F29,$G$9:$G$158,0),1),0)),0)), IFERROR(MIN($D29-SUM($O29:O29), INDEX(Tbl_Resource_List[Hours Available per Day], MATCH($C29,Tbl_Resource_List[Resource Name],0),1)-SUMIF($C$8:$C28,$C29,P$8:P28)),0),0)</f>
        <v>0</v>
      </c>
      <c r="Q29" s="93">
        <f>IF((Q$7&gt;IFERROR(MAX(IFERROR(INDEX(Tbl_Project_List[Start Date],MATCH($A29,Tbl_Project_List[Project Name],0),1)-1,0),IFERROR(INDEX($K$9:$K$158,MATCH($E29,$G$9:$G$158,0),1),0),IFERROR(INDEX($K$9:$K$158,MATCH($F29,$G$9:$G$158,0),1),0)),0)), IFERROR(MIN($D29-SUM($O29:P29), INDEX(Tbl_Resource_List[Hours Available per Day], MATCH($C29,Tbl_Resource_List[Resource Name],0),1)-SUMIF($C$8:$C28,$C29,Q$8:Q28)),0),0)</f>
        <v>0</v>
      </c>
      <c r="R29" s="93">
        <f>IF((R$7&gt;IFERROR(MAX(IFERROR(INDEX(Tbl_Project_List[Start Date],MATCH($A29,Tbl_Project_List[Project Name],0),1)-1,0),IFERROR(INDEX($K$9:$K$158,MATCH($E29,$G$9:$G$158,0),1),0),IFERROR(INDEX($K$9:$K$158,MATCH($F29,$G$9:$G$158,0),1),0)),0)), IFERROR(MIN($D29-SUM($O29:Q29), INDEX(Tbl_Resource_List[Hours Available per Day], MATCH($C29,Tbl_Resource_List[Resource Name],0),1)-SUMIF($C$8:$C28,$C29,R$8:R28)),0),0)</f>
        <v>4</v>
      </c>
      <c r="S29" s="93">
        <f>IF((S$7&gt;IFERROR(MAX(IFERROR(INDEX(Tbl_Project_List[Start Date],MATCH($A29,Tbl_Project_List[Project Name],0),1)-1,0),IFERROR(INDEX($K$9:$K$158,MATCH($E29,$G$9:$G$158,0),1),0),IFERROR(INDEX($K$9:$K$158,MATCH($F29,$G$9:$G$158,0),1),0)),0)), IFERROR(MIN($D29-SUM($O29:R29), INDEX(Tbl_Resource_List[Hours Available per Day], MATCH($C29,Tbl_Resource_List[Resource Name],0),1)-SUMIF($C$8:$C28,$C29,S$8:S28)),0),0)</f>
        <v>0</v>
      </c>
      <c r="T29" s="93">
        <f>IF((T$7&gt;IFERROR(MAX(IFERROR(INDEX(Tbl_Project_List[Start Date],MATCH($A29,Tbl_Project_List[Project Name],0),1)-1,0),IFERROR(INDEX($K$9:$K$158,MATCH($E29,$G$9:$G$158,0),1),0),IFERROR(INDEX($K$9:$K$158,MATCH($F29,$G$9:$G$158,0),1),0)),0)), IFERROR(MIN($D29-SUM($O29:S29), INDEX(Tbl_Resource_List[Hours Available per Day], MATCH($C29,Tbl_Resource_List[Resource Name],0),1)-SUMIF($C$8:$C28,$C29,T$8:T28)),0),0)</f>
        <v>0</v>
      </c>
      <c r="U29" s="93">
        <f>IF((U$7&gt;IFERROR(MAX(IFERROR(INDEX(Tbl_Project_List[Start Date],MATCH($A29,Tbl_Project_List[Project Name],0),1)-1,0),IFERROR(INDEX($K$9:$K$158,MATCH($E29,$G$9:$G$158,0),1),0),IFERROR(INDEX($K$9:$K$158,MATCH($F29,$G$9:$G$158,0),1),0)),0)), IFERROR(MIN($D29-SUM($O29:T29), INDEX(Tbl_Resource_List[Hours Available per Day], MATCH($C29,Tbl_Resource_List[Resource Name],0),1)-SUMIF($C$8:$C28,$C29,U$8:U28)),0),0)</f>
        <v>0</v>
      </c>
      <c r="V29" s="93">
        <f>IF((V$7&gt;IFERROR(MAX(IFERROR(INDEX(Tbl_Project_List[Start Date],MATCH($A29,Tbl_Project_List[Project Name],0),1)-1,0),IFERROR(INDEX($K$9:$K$158,MATCH($E29,$G$9:$G$158,0),1),0),IFERROR(INDEX($K$9:$K$158,MATCH($F29,$G$9:$G$158,0),1),0)),0)), IFERROR(MIN($D29-SUM($O29:U29), INDEX(Tbl_Resource_List[Hours Available per Day], MATCH($C29,Tbl_Resource_List[Resource Name],0),1)-SUMIF($C$8:$C28,$C29,V$8:V28)),0),0)</f>
        <v>0</v>
      </c>
      <c r="W29" s="93">
        <f>IF((W$7&gt;IFERROR(MAX(IFERROR(INDEX(Tbl_Project_List[Start Date],MATCH($A29,Tbl_Project_List[Project Name],0),1)-1,0),IFERROR(INDEX($K$9:$K$158,MATCH($E29,$G$9:$G$158,0),1),0),IFERROR(INDEX($K$9:$K$158,MATCH($F29,$G$9:$G$158,0),1),0)),0)), IFERROR(MIN($D29-SUM($O29:V29), INDEX(Tbl_Resource_List[Hours Available per Day], MATCH($C29,Tbl_Resource_List[Resource Name],0),1)-SUMIF($C$8:$C28,$C29,W$8:W28)),0),0)</f>
        <v>0</v>
      </c>
      <c r="X29" s="93">
        <f>IF((X$7&gt;IFERROR(MAX(IFERROR(INDEX(Tbl_Project_List[Start Date],MATCH($A29,Tbl_Project_List[Project Name],0),1)-1,0),IFERROR(INDEX($K$9:$K$158,MATCH($E29,$G$9:$G$158,0),1),0),IFERROR(INDEX($K$9:$K$158,MATCH($F29,$G$9:$G$158,0),1),0)),0)), IFERROR(MIN($D29-SUM($O29:W29), INDEX(Tbl_Resource_List[Hours Available per Day], MATCH($C29,Tbl_Resource_List[Resource Name],0),1)-SUMIF($C$8:$C28,$C29,X$8:X28)),0),0)</f>
        <v>0</v>
      </c>
      <c r="Y29" s="93">
        <f>IF((Y$7&gt;IFERROR(MAX(IFERROR(INDEX(Tbl_Project_List[Start Date],MATCH($A29,Tbl_Project_List[Project Name],0),1)-1,0),IFERROR(INDEX($K$9:$K$158,MATCH($E29,$G$9:$G$158,0),1),0),IFERROR(INDEX($K$9:$K$158,MATCH($F29,$G$9:$G$158,0),1),0)),0)), IFERROR(MIN($D29-SUM($O29:X29), INDEX(Tbl_Resource_List[Hours Available per Day], MATCH($C29,Tbl_Resource_List[Resource Name],0),1)-SUMIF($C$8:$C28,$C29,Y$8:Y28)),0),0)</f>
        <v>0</v>
      </c>
      <c r="Z29" s="93">
        <f>IF((Z$7&gt;IFERROR(MAX(IFERROR(INDEX(Tbl_Project_List[Start Date],MATCH($A29,Tbl_Project_List[Project Name],0),1)-1,0),IFERROR(INDEX($K$9:$K$158,MATCH($E29,$G$9:$G$158,0),1),0),IFERROR(INDEX($K$9:$K$158,MATCH($F29,$G$9:$G$158,0),1),0)),0)), IFERROR(MIN($D29-SUM($O29:Y29), INDEX(Tbl_Resource_List[Hours Available per Day], MATCH($C29,Tbl_Resource_List[Resource Name],0),1)-SUMIF($C$8:$C28,$C29,Z$8:Z28)),0),0)</f>
        <v>0</v>
      </c>
      <c r="AA29" s="93">
        <f>IF((AA$7&gt;IFERROR(MAX(IFERROR(INDEX(Tbl_Project_List[Start Date],MATCH($A29,Tbl_Project_List[Project Name],0),1)-1,0),IFERROR(INDEX($K$9:$K$158,MATCH($E29,$G$9:$G$158,0),1),0),IFERROR(INDEX($K$9:$K$158,MATCH($F29,$G$9:$G$158,0),1),0)),0)), IFERROR(MIN($D29-SUM($O29:Z29), INDEX(Tbl_Resource_List[Hours Available per Day], MATCH($C29,Tbl_Resource_List[Resource Name],0),1)-SUMIF($C$8:$C28,$C29,AA$8:AA28)),0),0)</f>
        <v>0</v>
      </c>
      <c r="AB29" s="93">
        <f>IF((AB$7&gt;IFERROR(MAX(IFERROR(INDEX(Tbl_Project_List[Start Date],MATCH($A29,Tbl_Project_List[Project Name],0),1)-1,0),IFERROR(INDEX($K$9:$K$158,MATCH($E29,$G$9:$G$158,0),1),0),IFERROR(INDEX($K$9:$K$158,MATCH($F29,$G$9:$G$158,0),1),0)),0)), IFERROR(MIN($D29-SUM($O29:AA29), INDEX(Tbl_Resource_List[Hours Available per Day], MATCH($C29,Tbl_Resource_List[Resource Name],0),1)-SUMIF($C$8:$C28,$C29,AB$8:AB28)),0),0)</f>
        <v>0</v>
      </c>
      <c r="AC29" s="93">
        <f>IF((AC$7&gt;IFERROR(MAX(IFERROR(INDEX(Tbl_Project_List[Start Date],MATCH($A29,Tbl_Project_List[Project Name],0),1)-1,0),IFERROR(INDEX($K$9:$K$158,MATCH($E29,$G$9:$G$158,0),1),0),IFERROR(INDEX($K$9:$K$158,MATCH($F29,$G$9:$G$158,0),1),0)),0)), IFERROR(MIN($D29-SUM($O29:AB29), INDEX(Tbl_Resource_List[Hours Available per Day], MATCH($C29,Tbl_Resource_List[Resource Name],0),1)-SUMIF($C$8:$C28,$C29,AC$8:AC28)),0),0)</f>
        <v>0</v>
      </c>
      <c r="AD29" s="93">
        <f>IF((AD$7&gt;IFERROR(MAX(IFERROR(INDEX(Tbl_Project_List[Start Date],MATCH($A29,Tbl_Project_List[Project Name],0),1)-1,0),IFERROR(INDEX($K$9:$K$158,MATCH($E29,$G$9:$G$158,0),1),0),IFERROR(INDEX($K$9:$K$158,MATCH($F29,$G$9:$G$158,0),1),0)),0)), IFERROR(MIN($D29-SUM($O29:AC29), INDEX(Tbl_Resource_List[Hours Available per Day], MATCH($C29,Tbl_Resource_List[Resource Name],0),1)-SUMIF($C$8:$C28,$C29,AD$8:AD28)),0),0)</f>
        <v>0</v>
      </c>
      <c r="AE29" s="93">
        <f>IF((AE$7&gt;IFERROR(MAX(IFERROR(INDEX(Tbl_Project_List[Start Date],MATCH($A29,Tbl_Project_List[Project Name],0),1)-1,0),IFERROR(INDEX($K$9:$K$158,MATCH($E29,$G$9:$G$158,0),1),0),IFERROR(INDEX($K$9:$K$158,MATCH($F29,$G$9:$G$158,0),1),0)),0)), IFERROR(MIN($D29-SUM($O29:AD29), INDEX(Tbl_Resource_List[Hours Available per Day], MATCH($C29,Tbl_Resource_List[Resource Name],0),1)-SUMIF($C$8:$C28,$C29,AE$8:AE28)),0),0)</f>
        <v>0</v>
      </c>
      <c r="AF29" s="93">
        <f>IF((AF$7&gt;IFERROR(MAX(IFERROR(INDEX(Tbl_Project_List[Start Date],MATCH($A29,Tbl_Project_List[Project Name],0),1)-1,0),IFERROR(INDEX($K$9:$K$158,MATCH($E29,$G$9:$G$158,0),1),0),IFERROR(INDEX($K$9:$K$158,MATCH($F29,$G$9:$G$158,0),1),0)),0)), IFERROR(MIN($D29-SUM($O29:AE29), INDEX(Tbl_Resource_List[Hours Available per Day], MATCH($C29,Tbl_Resource_List[Resource Name],0),1)-SUMIF($C$8:$C28,$C29,AF$8:AF28)),0),0)</f>
        <v>0</v>
      </c>
      <c r="AG29" s="93">
        <f>IF((AG$7&gt;IFERROR(MAX(IFERROR(INDEX(Tbl_Project_List[Start Date],MATCH($A29,Tbl_Project_List[Project Name],0),1)-1,0),IFERROR(INDEX($K$9:$K$158,MATCH($E29,$G$9:$G$158,0),1),0),IFERROR(INDEX($K$9:$K$158,MATCH($F29,$G$9:$G$158,0),1),0)),0)), IFERROR(MIN($D29-SUM($O29:AF29), INDEX(Tbl_Resource_List[Hours Available per Day], MATCH($C29,Tbl_Resource_List[Resource Name],0),1)-SUMIF($C$8:$C28,$C29,AG$8:AG28)),0),0)</f>
        <v>0</v>
      </c>
      <c r="AH29" s="93">
        <f>IF((AH$7&gt;IFERROR(MAX(IFERROR(INDEX(Tbl_Project_List[Start Date],MATCH($A29,Tbl_Project_List[Project Name],0),1)-1,0),IFERROR(INDEX($K$9:$K$158,MATCH($E29,$G$9:$G$158,0),1),0),IFERROR(INDEX($K$9:$K$158,MATCH($F29,$G$9:$G$158,0),1),0)),0)), IFERROR(MIN($D29-SUM($O29:AG29), INDEX(Tbl_Resource_List[Hours Available per Day], MATCH($C29,Tbl_Resource_List[Resource Name],0),1)-SUMIF($C$8:$C28,$C29,AH$8:AH28)),0),0)</f>
        <v>0</v>
      </c>
      <c r="AI29" s="93">
        <f>IF((AI$7&gt;IFERROR(MAX(IFERROR(INDEX(Tbl_Project_List[Start Date],MATCH($A29,Tbl_Project_List[Project Name],0),1)-1,0),IFERROR(INDEX($K$9:$K$158,MATCH($E29,$G$9:$G$158,0),1),0),IFERROR(INDEX($K$9:$K$158,MATCH($F29,$G$9:$G$158,0),1),0)),0)), IFERROR(MIN($D29-SUM($O29:AH29), INDEX(Tbl_Resource_List[Hours Available per Day], MATCH($C29,Tbl_Resource_List[Resource Name],0),1)-SUMIF($C$8:$C28,$C29,AI$8:AI28)),0),0)</f>
        <v>0</v>
      </c>
      <c r="AJ29" s="93">
        <f>IF((AJ$7&gt;IFERROR(MAX(IFERROR(INDEX(Tbl_Project_List[Start Date],MATCH($A29,Tbl_Project_List[Project Name],0),1)-1,0),IFERROR(INDEX($K$9:$K$158,MATCH($E29,$G$9:$G$158,0),1),0),IFERROR(INDEX($K$9:$K$158,MATCH($F29,$G$9:$G$158,0),1),0)),0)), IFERROR(MIN($D29-SUM($O29:AI29), INDEX(Tbl_Resource_List[Hours Available per Day], MATCH($C29,Tbl_Resource_List[Resource Name],0),1)-SUMIF($C$8:$C28,$C29,AJ$8:AJ28)),0),0)</f>
        <v>0</v>
      </c>
      <c r="AK29" s="93">
        <f>IF((AK$7&gt;IFERROR(MAX(IFERROR(INDEX(Tbl_Project_List[Start Date],MATCH($A29,Tbl_Project_List[Project Name],0),1)-1,0),IFERROR(INDEX($K$9:$K$158,MATCH($E29,$G$9:$G$158,0),1),0),IFERROR(INDEX($K$9:$K$158,MATCH($F29,$G$9:$G$158,0),1),0)),0)), IFERROR(MIN($D29-SUM($O29:AJ29), INDEX(Tbl_Resource_List[Hours Available per Day], MATCH($C29,Tbl_Resource_List[Resource Name],0),1)-SUMIF($C$8:$C28,$C29,AK$8:AK28)),0),0)</f>
        <v>0</v>
      </c>
      <c r="AL29" s="93">
        <f>IF((AL$7&gt;IFERROR(MAX(IFERROR(INDEX(Tbl_Project_List[Start Date],MATCH($A29,Tbl_Project_List[Project Name],0),1)-1,0),IFERROR(INDEX($K$9:$K$158,MATCH($E29,$G$9:$G$158,0),1),0),IFERROR(INDEX($K$9:$K$158,MATCH($F29,$G$9:$G$158,0),1),0)),0)), IFERROR(MIN($D29-SUM($O29:AK29), INDEX(Tbl_Resource_List[Hours Available per Day], MATCH($C29,Tbl_Resource_List[Resource Name],0),1)-SUMIF($C$8:$C28,$C29,AL$8:AL28)),0),0)</f>
        <v>0</v>
      </c>
      <c r="AM29" s="93">
        <f>IF((AM$7&gt;IFERROR(MAX(IFERROR(INDEX(Tbl_Project_List[Start Date],MATCH($A29,Tbl_Project_List[Project Name],0),1)-1,0),IFERROR(INDEX($K$9:$K$158,MATCH($E29,$G$9:$G$158,0),1),0),IFERROR(INDEX($K$9:$K$158,MATCH($F29,$G$9:$G$158,0),1),0)),0)), IFERROR(MIN($D29-SUM($O29:AL29), INDEX(Tbl_Resource_List[Hours Available per Day], MATCH($C29,Tbl_Resource_List[Resource Name],0),1)-SUMIF($C$8:$C28,$C29,AM$8:AM28)),0),0)</f>
        <v>0</v>
      </c>
      <c r="AN29" s="93">
        <f>IF((AN$7&gt;IFERROR(MAX(IFERROR(INDEX(Tbl_Project_List[Start Date],MATCH($A29,Tbl_Project_List[Project Name],0),1)-1,0),IFERROR(INDEX($K$9:$K$158,MATCH($E29,$G$9:$G$158,0),1),0),IFERROR(INDEX($K$9:$K$158,MATCH($F29,$G$9:$G$158,0),1),0)),0)), IFERROR(MIN($D29-SUM($O29:AM29), INDEX(Tbl_Resource_List[Hours Available per Day], MATCH($C29,Tbl_Resource_List[Resource Name],0),1)-SUMIF($C$8:$C28,$C29,AN$8:AN28)),0),0)</f>
        <v>0</v>
      </c>
      <c r="AO29" s="93">
        <f>IF((AO$7&gt;IFERROR(MAX(IFERROR(INDEX(Tbl_Project_List[Start Date],MATCH($A29,Tbl_Project_List[Project Name],0),1)-1,0),IFERROR(INDEX($K$9:$K$158,MATCH($E29,$G$9:$G$158,0),1),0),IFERROR(INDEX($K$9:$K$158,MATCH($F29,$G$9:$G$158,0),1),0)),0)), IFERROR(MIN($D29-SUM($O29:AN29), INDEX(Tbl_Resource_List[Hours Available per Day], MATCH($C29,Tbl_Resource_List[Resource Name],0),1)-SUMIF($C$8:$C28,$C29,AO$8:AO28)),0),0)</f>
        <v>0</v>
      </c>
      <c r="AP29" s="93">
        <f>IF((AP$7&gt;IFERROR(MAX(IFERROR(INDEX(Tbl_Project_List[Start Date],MATCH($A29,Tbl_Project_List[Project Name],0),1)-1,0),IFERROR(INDEX($K$9:$K$158,MATCH($E29,$G$9:$G$158,0),1),0),IFERROR(INDEX($K$9:$K$158,MATCH($F29,$G$9:$G$158,0),1),0)),0)), IFERROR(MIN($D29-SUM($O29:AO29), INDEX(Tbl_Resource_List[Hours Available per Day], MATCH($C29,Tbl_Resource_List[Resource Name],0),1)-SUMIF($C$8:$C28,$C29,AP$8:AP28)),0),0)</f>
        <v>0</v>
      </c>
      <c r="AQ29" s="93">
        <f>IF((AQ$7&gt;IFERROR(MAX(IFERROR(INDEX(Tbl_Project_List[Start Date],MATCH($A29,Tbl_Project_List[Project Name],0),1)-1,0),IFERROR(INDEX($K$9:$K$158,MATCH($E29,$G$9:$G$158,0),1),0),IFERROR(INDEX($K$9:$K$158,MATCH($F29,$G$9:$G$158,0),1),0)),0)), IFERROR(MIN($D29-SUM($O29:AP29), INDEX(Tbl_Resource_List[Hours Available per Day], MATCH($C29,Tbl_Resource_List[Resource Name],0),1)-SUMIF($C$8:$C28,$C29,AQ$8:AQ28)),0),0)</f>
        <v>0</v>
      </c>
      <c r="AR29" s="93">
        <f>IF((AR$7&gt;IFERROR(MAX(IFERROR(INDEX(Tbl_Project_List[Start Date],MATCH($A29,Tbl_Project_List[Project Name],0),1)-1,0),IFERROR(INDEX($K$9:$K$158,MATCH($E29,$G$9:$G$158,0),1),0),IFERROR(INDEX($K$9:$K$158,MATCH($F29,$G$9:$G$158,0),1),0)),0)), IFERROR(MIN($D29-SUM($O29:AQ29), INDEX(Tbl_Resource_List[Hours Available per Day], MATCH($C29,Tbl_Resource_List[Resource Name],0),1)-SUMIF($C$8:$C28,$C29,AR$8:AR28)),0),0)</f>
        <v>0</v>
      </c>
      <c r="AS29" s="93">
        <f>IF((AS$7&gt;IFERROR(MAX(IFERROR(INDEX(Tbl_Project_List[Start Date],MATCH($A29,Tbl_Project_List[Project Name],0),1)-1,0),IFERROR(INDEX($K$9:$K$158,MATCH($E29,$G$9:$G$158,0),1),0),IFERROR(INDEX($K$9:$K$158,MATCH($F29,$G$9:$G$158,0),1),0)),0)), IFERROR(MIN($D29-SUM($O29:AR29), INDEX(Tbl_Resource_List[Hours Available per Day], MATCH($C29,Tbl_Resource_List[Resource Name],0),1)-SUMIF($C$8:$C28,$C29,AS$8:AS28)),0),0)</f>
        <v>0</v>
      </c>
      <c r="AT29" s="93">
        <f>IF((AT$7&gt;IFERROR(MAX(IFERROR(INDEX(Tbl_Project_List[Start Date],MATCH($A29,Tbl_Project_List[Project Name],0),1)-1,0),IFERROR(INDEX($K$9:$K$158,MATCH($E29,$G$9:$G$158,0),1),0),IFERROR(INDEX($K$9:$K$158,MATCH($F29,$G$9:$G$158,0),1),0)),0)), IFERROR(MIN($D29-SUM($O29:AS29), INDEX(Tbl_Resource_List[Hours Available per Day], MATCH($C29,Tbl_Resource_List[Resource Name],0),1)-SUMIF($C$8:$C28,$C29,AT$8:AT28)),0),0)</f>
        <v>0</v>
      </c>
      <c r="AU29" s="93">
        <f>IF((AU$7&gt;IFERROR(MAX(IFERROR(INDEX(Tbl_Project_List[Start Date],MATCH($A29,Tbl_Project_List[Project Name],0),1)-1,0),IFERROR(INDEX($K$9:$K$158,MATCH($E29,$G$9:$G$158,0),1),0),IFERROR(INDEX($K$9:$K$158,MATCH($F29,$G$9:$G$158,0),1),0)),0)), IFERROR(MIN($D29-SUM($O29:AT29), INDEX(Tbl_Resource_List[Hours Available per Day], MATCH($C29,Tbl_Resource_List[Resource Name],0),1)-SUMIF($C$8:$C28,$C29,AU$8:AU28)),0),0)</f>
        <v>0</v>
      </c>
      <c r="AV29" s="93">
        <f>IF((AV$7&gt;IFERROR(MAX(IFERROR(INDEX(Tbl_Project_List[Start Date],MATCH($A29,Tbl_Project_List[Project Name],0),1)-1,0),IFERROR(INDEX($K$9:$K$158,MATCH($E29,$G$9:$G$158,0),1),0),IFERROR(INDEX($K$9:$K$158,MATCH($F29,$G$9:$G$158,0),1),0)),0)), IFERROR(MIN($D29-SUM($O29:AU29), INDEX(Tbl_Resource_List[Hours Available per Day], MATCH($C29,Tbl_Resource_List[Resource Name],0),1)-SUMIF($C$8:$C28,$C29,AV$8:AV28)),0),0)</f>
        <v>0</v>
      </c>
      <c r="AW29" s="93">
        <f>IF((AW$7&gt;IFERROR(MAX(IFERROR(INDEX(Tbl_Project_List[Start Date],MATCH($A29,Tbl_Project_List[Project Name],0),1)-1,0),IFERROR(INDEX($K$9:$K$158,MATCH($E29,$G$9:$G$158,0),1),0),IFERROR(INDEX($K$9:$K$158,MATCH($F29,$G$9:$G$158,0),1),0)),0)), IFERROR(MIN($D29-SUM($O29:AV29), INDEX(Tbl_Resource_List[Hours Available per Day], MATCH($C29,Tbl_Resource_List[Resource Name],0),1)-SUMIF($C$8:$C28,$C29,AW$8:AW28)),0),0)</f>
        <v>0</v>
      </c>
      <c r="AX29" s="93">
        <f>IF((AX$7&gt;IFERROR(MAX(IFERROR(INDEX(Tbl_Project_List[Start Date],MATCH($A29,Tbl_Project_List[Project Name],0),1)-1,0),IFERROR(INDEX($K$9:$K$158,MATCH($E29,$G$9:$G$158,0),1),0),IFERROR(INDEX($K$9:$K$158,MATCH($F29,$G$9:$G$158,0),1),0)),0)), IFERROR(MIN($D29-SUM($O29:AW29), INDEX(Tbl_Resource_List[Hours Available per Day], MATCH($C29,Tbl_Resource_List[Resource Name],0),1)-SUMIF($C$8:$C28,$C29,AX$8:AX28)),0),0)</f>
        <v>0</v>
      </c>
      <c r="AY29" s="93">
        <f>IF((AY$7&gt;IFERROR(MAX(IFERROR(INDEX(Tbl_Project_List[Start Date],MATCH($A29,Tbl_Project_List[Project Name],0),1)-1,0),IFERROR(INDEX($K$9:$K$158,MATCH($E29,$G$9:$G$158,0),1),0),IFERROR(INDEX($K$9:$K$158,MATCH($F29,$G$9:$G$158,0),1),0)),0)), IFERROR(MIN($D29-SUM($O29:AX29), INDEX(Tbl_Resource_List[Hours Available per Day], MATCH($C29,Tbl_Resource_List[Resource Name],0),1)-SUMIF($C$8:$C28,$C29,AY$8:AY28)),0),0)</f>
        <v>0</v>
      </c>
      <c r="AZ29" s="93">
        <f>IF((AZ$7&gt;IFERROR(MAX(IFERROR(INDEX(Tbl_Project_List[Start Date],MATCH($A29,Tbl_Project_List[Project Name],0),1)-1,0),IFERROR(INDEX($K$9:$K$158,MATCH($E29,$G$9:$G$158,0),1),0),IFERROR(INDEX($K$9:$K$158,MATCH($F29,$G$9:$G$158,0),1),0)),0)), IFERROR(MIN($D29-SUM($O29:AY29), INDEX(Tbl_Resource_List[Hours Available per Day], MATCH($C29,Tbl_Resource_List[Resource Name],0),1)-SUMIF($C$8:$C28,$C29,AZ$8:AZ28)),0),0)</f>
        <v>0</v>
      </c>
      <c r="BA29" s="93">
        <f>IF((BA$7&gt;IFERROR(MAX(IFERROR(INDEX(Tbl_Project_List[Start Date],MATCH($A29,Tbl_Project_List[Project Name],0),1)-1,0),IFERROR(INDEX($K$9:$K$158,MATCH($E29,$G$9:$G$158,0),1),0),IFERROR(INDEX($K$9:$K$158,MATCH($F29,$G$9:$G$158,0),1),0)),0)), IFERROR(MIN($D29-SUM($O29:AZ29), INDEX(Tbl_Resource_List[Hours Available per Day], MATCH($C29,Tbl_Resource_List[Resource Name],0),1)-SUMIF($C$8:$C28,$C29,BA$8:BA28)),0),0)</f>
        <v>0</v>
      </c>
      <c r="BB29" s="93">
        <f>IF((BB$7&gt;IFERROR(MAX(IFERROR(INDEX(Tbl_Project_List[Start Date],MATCH($A29,Tbl_Project_List[Project Name],0),1)-1,0),IFERROR(INDEX($K$9:$K$158,MATCH($E29,$G$9:$G$158,0),1),0),IFERROR(INDEX($K$9:$K$158,MATCH($F29,$G$9:$G$158,0),1),0)),0)), IFERROR(MIN($D29-SUM($O29:BA29), INDEX(Tbl_Resource_List[Hours Available per Day], MATCH($C29,Tbl_Resource_List[Resource Name],0),1)-SUMIF($C$8:$C28,$C29,BB$8:BB28)),0),0)</f>
        <v>0</v>
      </c>
      <c r="BC29" s="93">
        <f>IF((BC$7&gt;IFERROR(MAX(IFERROR(INDEX(Tbl_Project_List[Start Date],MATCH($A29,Tbl_Project_List[Project Name],0),1)-1,0),IFERROR(INDEX($K$9:$K$158,MATCH($E29,$G$9:$G$158,0),1),0),IFERROR(INDEX($K$9:$K$158,MATCH($F29,$G$9:$G$158,0),1),0)),0)), IFERROR(MIN($D29-SUM($O29:BB29), INDEX(Tbl_Resource_List[Hours Available per Day], MATCH($C29,Tbl_Resource_List[Resource Name],0),1)-SUMIF($C$8:$C28,$C29,BC$8:BC28)),0),0)</f>
        <v>0</v>
      </c>
      <c r="BD29" s="93">
        <f>IF((BD$7&gt;IFERROR(MAX(IFERROR(INDEX(Tbl_Project_List[Start Date],MATCH($A29,Tbl_Project_List[Project Name],0),1)-1,0),IFERROR(INDEX($K$9:$K$158,MATCH($E29,$G$9:$G$158,0),1),0),IFERROR(INDEX($K$9:$K$158,MATCH($F29,$G$9:$G$158,0),1),0)),0)), IFERROR(MIN($D29-SUM($O29:BC29), INDEX(Tbl_Resource_List[Hours Available per Day], MATCH($C29,Tbl_Resource_List[Resource Name],0),1)-SUMIF($C$8:$C28,$C29,BD$8:BD28)),0),0)</f>
        <v>0</v>
      </c>
      <c r="BE29" s="93">
        <f>IF((BE$7&gt;IFERROR(MAX(IFERROR(INDEX(Tbl_Project_List[Start Date],MATCH($A29,Tbl_Project_List[Project Name],0),1)-1,0),IFERROR(INDEX($K$9:$K$158,MATCH($E29,$G$9:$G$158,0),1),0),IFERROR(INDEX($K$9:$K$158,MATCH($F29,$G$9:$G$158,0),1),0)),0)), IFERROR(MIN($D29-SUM($O29:BD29), INDEX(Tbl_Resource_List[Hours Available per Day], MATCH($C29,Tbl_Resource_List[Resource Name],0),1)-SUMIF($C$8:$C28,$C29,BE$8:BE28)),0),0)</f>
        <v>0</v>
      </c>
      <c r="BF29" s="93">
        <f>IF((BF$7&gt;IFERROR(MAX(IFERROR(INDEX(Tbl_Project_List[Start Date],MATCH($A29,Tbl_Project_List[Project Name],0),1)-1,0),IFERROR(INDEX($K$9:$K$158,MATCH($E29,$G$9:$G$158,0),1),0),IFERROR(INDEX($K$9:$K$158,MATCH($F29,$G$9:$G$158,0),1),0)),0)), IFERROR(MIN($D29-SUM($O29:BE29), INDEX(Tbl_Resource_List[Hours Available per Day], MATCH($C29,Tbl_Resource_List[Resource Name],0),1)-SUMIF($C$8:$C28,$C29,BF$8:BF28)),0),0)</f>
        <v>0</v>
      </c>
      <c r="BG29" s="93">
        <f>IF((BG$7&gt;IFERROR(MAX(IFERROR(INDEX(Tbl_Project_List[Start Date],MATCH($A29,Tbl_Project_List[Project Name],0),1)-1,0),IFERROR(INDEX($K$9:$K$158,MATCH($E29,$G$9:$G$158,0),1),0),IFERROR(INDEX($K$9:$K$158,MATCH($F29,$G$9:$G$158,0),1),0)),0)), IFERROR(MIN($D29-SUM($O29:BF29), INDEX(Tbl_Resource_List[Hours Available per Day], MATCH($C29,Tbl_Resource_List[Resource Name],0),1)-SUMIF($C$8:$C28,$C29,BG$8:BG28)),0),0)</f>
        <v>0</v>
      </c>
      <c r="BH29" s="93">
        <f>IF((BH$7&gt;IFERROR(MAX(IFERROR(INDEX(Tbl_Project_List[Start Date],MATCH($A29,Tbl_Project_List[Project Name],0),1)-1,0),IFERROR(INDEX($K$9:$K$158,MATCH($E29,$G$9:$G$158,0),1),0),IFERROR(INDEX($K$9:$K$158,MATCH($F29,$G$9:$G$158,0),1),0)),0)), IFERROR(MIN($D29-SUM($O29:BG29), INDEX(Tbl_Resource_List[Hours Available per Day], MATCH($C29,Tbl_Resource_List[Resource Name],0),1)-SUMIF($C$8:$C28,$C29,BH$8:BH28)),0),0)</f>
        <v>0</v>
      </c>
      <c r="BI29" s="93">
        <f>IF((BI$7&gt;IFERROR(MAX(IFERROR(INDEX(Tbl_Project_List[Start Date],MATCH($A29,Tbl_Project_List[Project Name],0),1)-1,0),IFERROR(INDEX($K$9:$K$158,MATCH($E29,$G$9:$G$158,0),1),0),IFERROR(INDEX($K$9:$K$158,MATCH($F29,$G$9:$G$158,0),1),0)),0)), IFERROR(MIN($D29-SUM($O29:BH29), INDEX(Tbl_Resource_List[Hours Available per Day], MATCH($C29,Tbl_Resource_List[Resource Name],0),1)-SUMIF($C$8:$C28,$C29,BI$8:BI28)),0),0)</f>
        <v>0</v>
      </c>
      <c r="BJ29" s="93">
        <f>IF((BJ$7&gt;IFERROR(MAX(IFERROR(INDEX(Tbl_Project_List[Start Date],MATCH($A29,Tbl_Project_List[Project Name],0),1)-1,0),IFERROR(INDEX($K$9:$K$158,MATCH($E29,$G$9:$G$158,0),1),0),IFERROR(INDEX($K$9:$K$158,MATCH($F29,$G$9:$G$158,0),1),0)),0)), IFERROR(MIN($D29-SUM($O29:BI29), INDEX(Tbl_Resource_List[Hours Available per Day], MATCH($C29,Tbl_Resource_List[Resource Name],0),1)-SUMIF($C$8:$C28,$C29,BJ$8:BJ28)),0),0)</f>
        <v>0</v>
      </c>
      <c r="BK29" s="93">
        <f>IF((BK$7&gt;IFERROR(MAX(IFERROR(INDEX(Tbl_Project_List[Start Date],MATCH($A29,Tbl_Project_List[Project Name],0),1)-1,0),IFERROR(INDEX($K$9:$K$158,MATCH($E29,$G$9:$G$158,0),1),0),IFERROR(INDEX($K$9:$K$158,MATCH($F29,$G$9:$G$158,0),1),0)),0)), IFERROR(MIN($D29-SUM($O29:BJ29), INDEX(Tbl_Resource_List[Hours Available per Day], MATCH($C29,Tbl_Resource_List[Resource Name],0),1)-SUMIF($C$8:$C28,$C29,BK$8:BK28)),0),0)</f>
        <v>0</v>
      </c>
      <c r="BL29" s="93">
        <f>IF((BL$7&gt;IFERROR(MAX(IFERROR(INDEX(Tbl_Project_List[Start Date],MATCH($A29,Tbl_Project_List[Project Name],0),1)-1,0),IFERROR(INDEX($K$9:$K$158,MATCH($E29,$G$9:$G$158,0),1),0),IFERROR(INDEX($K$9:$K$158,MATCH($F29,$G$9:$G$158,0),1),0)),0)), IFERROR(MIN($D29-SUM($O29:BK29), INDEX(Tbl_Resource_List[Hours Available per Day], MATCH($C29,Tbl_Resource_List[Resource Name],0),1)-SUMIF($C$8:$C28,$C29,BL$8:BL28)),0),0)</f>
        <v>0</v>
      </c>
      <c r="BM29" s="93">
        <f>IF((BM$7&gt;IFERROR(MAX(IFERROR(INDEX(Tbl_Project_List[Start Date],MATCH($A29,Tbl_Project_List[Project Name],0),1)-1,0),IFERROR(INDEX($K$9:$K$158,MATCH($E29,$G$9:$G$158,0),1),0),IFERROR(INDEX($K$9:$K$158,MATCH($F29,$G$9:$G$158,0),1),0)),0)), IFERROR(MIN($D29-SUM($O29:BL29), INDEX(Tbl_Resource_List[Hours Available per Day], MATCH($C29,Tbl_Resource_List[Resource Name],0),1)-SUMIF($C$8:$C28,$C29,BM$8:BM28)),0),0)</f>
        <v>0</v>
      </c>
      <c r="BN29" s="93">
        <f>IF((BN$7&gt;IFERROR(MAX(IFERROR(INDEX(Tbl_Project_List[Start Date],MATCH($A29,Tbl_Project_List[Project Name],0),1)-1,0),IFERROR(INDEX($K$9:$K$158,MATCH($E29,$G$9:$G$158,0),1),0),IFERROR(INDEX($K$9:$K$158,MATCH($F29,$G$9:$G$158,0),1),0)),0)), IFERROR(MIN($D29-SUM($O29:BM29), INDEX(Tbl_Resource_List[Hours Available per Day], MATCH($C29,Tbl_Resource_List[Resource Name],0),1)-SUMIF($C$8:$C28,$C29,BN$8:BN28)),0),0)</f>
        <v>0</v>
      </c>
      <c r="BO29" s="93">
        <f>IF((BO$7&gt;IFERROR(MAX(IFERROR(INDEX(Tbl_Project_List[Start Date],MATCH($A29,Tbl_Project_List[Project Name],0),1)-1,0),IFERROR(INDEX($K$9:$K$158,MATCH($E29,$G$9:$G$158,0),1),0),IFERROR(INDEX($K$9:$K$158,MATCH($F29,$G$9:$G$158,0),1),0)),0)), IFERROR(MIN($D29-SUM($O29:BN29), INDEX(Tbl_Resource_List[Hours Available per Day], MATCH($C29,Tbl_Resource_List[Resource Name],0),1)-SUMIF($C$8:$C28,$C29,BO$8:BO28)),0),0)</f>
        <v>0</v>
      </c>
      <c r="BP29" s="93">
        <f>IF((BP$7&gt;IFERROR(MAX(IFERROR(INDEX(Tbl_Project_List[Start Date],MATCH($A29,Tbl_Project_List[Project Name],0),1)-1,0),IFERROR(INDEX($K$9:$K$158,MATCH($E29,$G$9:$G$158,0),1),0),IFERROR(INDEX($K$9:$K$158,MATCH($F29,$G$9:$G$158,0),1),0)),0)), IFERROR(MIN($D29-SUM($O29:BO29), INDEX(Tbl_Resource_List[Hours Available per Day], MATCH($C29,Tbl_Resource_List[Resource Name],0),1)-SUMIF($C$8:$C28,$C29,BP$8:BP28)),0),0)</f>
        <v>0</v>
      </c>
      <c r="BQ29" s="93">
        <f>IF((BQ$7&gt;IFERROR(MAX(IFERROR(INDEX(Tbl_Project_List[Start Date],MATCH($A29,Tbl_Project_List[Project Name],0),1)-1,0),IFERROR(INDEX($K$9:$K$158,MATCH($E29,$G$9:$G$158,0),1),0),IFERROR(INDEX($K$9:$K$158,MATCH($F29,$G$9:$G$158,0),1),0)),0)), IFERROR(MIN($D29-SUM($O29:BP29), INDEX(Tbl_Resource_List[Hours Available per Day], MATCH($C29,Tbl_Resource_List[Resource Name],0),1)-SUMIF($C$8:$C28,$C29,BQ$8:BQ28)),0),0)</f>
        <v>0</v>
      </c>
      <c r="BR29" s="93">
        <f>IF((BR$7&gt;IFERROR(MAX(IFERROR(INDEX(Tbl_Project_List[Start Date],MATCH($A29,Tbl_Project_List[Project Name],0),1)-1,0),IFERROR(INDEX($K$9:$K$158,MATCH($E29,$G$9:$G$158,0),1),0),IFERROR(INDEX($K$9:$K$158,MATCH($F29,$G$9:$G$158,0),1),0)),0)), IFERROR(MIN($D29-SUM($O29:BQ29), INDEX(Tbl_Resource_List[Hours Available per Day], MATCH($C29,Tbl_Resource_List[Resource Name],0),1)-SUMIF($C$8:$C28,$C29,BR$8:BR28)),0),0)</f>
        <v>0</v>
      </c>
      <c r="BS29" s="93">
        <f>IF((BS$7&gt;IFERROR(MAX(IFERROR(INDEX(Tbl_Project_List[Start Date],MATCH($A29,Tbl_Project_List[Project Name],0),1)-1,0),IFERROR(INDEX($K$9:$K$158,MATCH($E29,$G$9:$G$158,0),1),0),IFERROR(INDEX($K$9:$K$158,MATCH($F29,$G$9:$G$158,0),1),0)),0)), IFERROR(MIN($D29-SUM($O29:BR29), INDEX(Tbl_Resource_List[Hours Available per Day], MATCH($C29,Tbl_Resource_List[Resource Name],0),1)-SUMIF($C$8:$C28,$C29,BS$8:BS28)),0),0)</f>
        <v>0</v>
      </c>
      <c r="BT29" s="93">
        <f>IF((BT$7&gt;IFERROR(MAX(IFERROR(INDEX(Tbl_Project_List[Start Date],MATCH($A29,Tbl_Project_List[Project Name],0),1)-1,0),IFERROR(INDEX($K$9:$K$158,MATCH($E29,$G$9:$G$158,0),1),0),IFERROR(INDEX($K$9:$K$158,MATCH($F29,$G$9:$G$158,0),1),0)),0)), IFERROR(MIN($D29-SUM($O29:BS29), INDEX(Tbl_Resource_List[Hours Available per Day], MATCH($C29,Tbl_Resource_List[Resource Name],0),1)-SUMIF($C$8:$C28,$C29,BT$8:BT28)),0),0)</f>
        <v>0</v>
      </c>
      <c r="BU29" s="93">
        <f>IF((BU$7&gt;IFERROR(MAX(IFERROR(INDEX(Tbl_Project_List[Start Date],MATCH($A29,Tbl_Project_List[Project Name],0),1)-1,0),IFERROR(INDEX($K$9:$K$158,MATCH($E29,$G$9:$G$158,0),1),0),IFERROR(INDEX($K$9:$K$158,MATCH($F29,$G$9:$G$158,0),1),0)),0)), IFERROR(MIN($D29-SUM($O29:BT29), INDEX(Tbl_Resource_List[Hours Available per Day], MATCH($C29,Tbl_Resource_List[Resource Name],0),1)-SUMIF($C$8:$C28,$C29,BU$8:BU28)),0),0)</f>
        <v>0</v>
      </c>
      <c r="BV29" s="93">
        <f>IF((BV$7&gt;IFERROR(MAX(IFERROR(INDEX(Tbl_Project_List[Start Date],MATCH($A29,Tbl_Project_List[Project Name],0),1)-1,0),IFERROR(INDEX($K$9:$K$158,MATCH($E29,$G$9:$G$158,0),1),0),IFERROR(INDEX($K$9:$K$158,MATCH($F29,$G$9:$G$158,0),1),0)),0)), IFERROR(MIN($D29-SUM($O29:BU29), INDEX(Tbl_Resource_List[Hours Available per Day], MATCH($C29,Tbl_Resource_List[Resource Name],0),1)-SUMIF($C$8:$C28,$C29,BV$8:BV28)),0),0)</f>
        <v>0</v>
      </c>
      <c r="BW29" s="94">
        <f>IF((BW$7&gt;IFERROR(MAX(IFERROR(INDEX(Tbl_Project_List[Start Date],MATCH($A29,Tbl_Project_List[Project Name],0),1)-1,0),IFERROR(INDEX($K$9:$K$158,MATCH($E29,$G$9:$G$158,0),1),0),IFERROR(INDEX($K$9:$K$158,MATCH($F29,$G$9:$G$158,0),1),0)),0)), IFERROR(MIN($D29-SUM($O29:BV29), INDEX(Tbl_Resource_List[Hours Available per Day], MATCH($C29,Tbl_Resource_List[Resource Name],0),1)-SUMIF($C$8:$C28,$C29,BW$8:BW28)),0),0)</f>
        <v>0</v>
      </c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</row>
    <row r="30" spans="1:105" x14ac:dyDescent="0.25">
      <c r="A30" s="89" t="str">
        <f>IFERROR(IF(ROW(A29)-ROW($A$8)&gt;=COUNTA(Tbl_Task_List[Task Name]),"",INDEX(Tbl_Project_List[],MATCH(SMALL(Tbl_Project_List[[#Data],[Priority]],ROUND(SUMPRODUCT(1/COUNTIF($A$9:A29,$A$9:A29)),0)+((COUNTIF(Tbl_Task_List[[#Data],[Project Name]],A29)=COUNTIF($A$9:$A29,A29))*1)),Tbl_Project_List[[#Data],[Priority]],0),1)),"")</f>
        <v>Tekun</v>
      </c>
      <c r="B30" s="89" t="str">
        <f t="array" ref="B30">IFERROR(INDEX((Tbl_Task_List[[#Data],[Task Name]]), SMALL(IF(A30=(Tbl_Task_List[[#Data],[Project Name]]),ROW(Tbl_Task_List[[#Data],[Project Name]]),""),COUNTIF($A$9:$A30,A30))-ROW(Tbl_Task_List[[#Headers],[Task Name]]),1),"")</f>
        <v>Functionality - Setup/Company Setup</v>
      </c>
      <c r="C30" s="90" t="str">
        <f t="array" ref="C30">IFERROR(INDEX((Tbl_Task_List[[#Data],[Resource Name]]), SMALL(IF(A30=(Tbl_Task_List[[#Data],[Project Name]]),ROW(Tbl_Task_List[[#Data],[Project Name]]),""),COUNTIF($A$9:$A30,A30))-ROW(Tbl_Task_List[[#Headers],[Resource Name]]),1),"")</f>
        <v>Fadhirul</v>
      </c>
      <c r="D30" s="91">
        <f t="array" ref="D30">IFERROR(INDEX((Tbl_Task_List[[#Data],[Planned Duration (Hours)]]), SMALL(IF(A30=(Tbl_Task_List[[#Data],[Project Name]]),ROW(Tbl_Task_List[[#Data],[Project Name]]),""),COUNTIF($A$9:$A30,A30))-ROW(Tbl_Task_List[[#Headers],[Planned Duration (Hours)]]),1),"")</f>
        <v>4</v>
      </c>
      <c r="E30" s="70">
        <f t="array" ref="E30">IFERROR(INDEX((Tbl_Task_List[[#Data],[Predecessor 1]]), SMALL(IF(A30=(Tbl_Task_List[[#Data],[Project Name]]),ROW(Tbl_Task_List[[#Data],[Project Name]]),""),COUNTIF($A$9:$A30,A30))-ROW(Tbl_Task_List[[#Headers],[Predecessor 1]]),1),"")</f>
        <v>0</v>
      </c>
      <c r="F30" s="70">
        <f t="array" ref="F30">IFERROR(INDEX((Tbl_Task_List[[#Data],[Predecessor 2]]), SMALL(IF(A30=(Tbl_Task_List[[#Data],[Project Name]]),ROW(Tbl_Task_List[[#Data],[Project Name]]),""),COUNTIF($A$9:$A30,A30))-ROW(Tbl_Task_List[[#Headers],[Predecessor 2]]),1),"")</f>
        <v>0</v>
      </c>
      <c r="G30" s="70" t="str">
        <f t="shared" si="3"/>
        <v>Tekun Functionality - Setup/Company Setup</v>
      </c>
      <c r="H30" s="75">
        <f>IFERROR(MAX(INDEX(Tbl_Project_List[Start Date],MATCH($A30,Tbl_Project_List[Project Name],0),1), StartDate, IFERROR(WORKDAY(INDEX($K$9:$K$158,MATCH($E30,$G$9:$G$158,0),1),1,Holidays),0),IFERROR(WORKDAY( INDEX($K$9:$K$158,MATCH($F30,$G$9:$G$158,0),1),1,Holidays),0)),"")</f>
        <v>42331</v>
      </c>
      <c r="I30" s="92">
        <f t="shared" si="4"/>
        <v>2</v>
      </c>
      <c r="J30" s="75">
        <f t="array" ref="J30">IF(ISNUMBER(D30),IFERROR(INDEX($A$7:$BW$7,1,SMALL(IF(P30:BW30&gt;0,COLUMN(P30:BW30),""),1)),WORKDAY($BW$7,2,Holidays)),"")</f>
        <v>42333</v>
      </c>
      <c r="K30" s="75">
        <f t="array" ref="K30">IF(ISNUMBER(D30),IF(SUM(P30:BW30)=D30,IFERROR(INDEX($A$7:$BW$7,1,LARGE(IF(P30:BW30&gt;0,COLUMN(P30:BW30),""),1)),""),WORKDAY($BW$7,1,Holidays)),"")</f>
        <v>42334</v>
      </c>
      <c r="L30" s="92">
        <f ca="1">IFERROR(COUNTIF(INDIRECT(ADDRESS(ROW($L30),MATCH($J30,$A$7:$BW$7,0),1,1,)):INDIRECT(ADDRESS(ROW($L30),MATCH(MIN($K30,$BW$7),$A$7:$BW$7,0),1,1,)),0),"")</f>
        <v>0</v>
      </c>
      <c r="M30" s="92">
        <f t="shared" si="5"/>
        <v>4</v>
      </c>
      <c r="N30" s="93">
        <f t="shared" si="6"/>
        <v>1</v>
      </c>
      <c r="O30" s="86"/>
      <c r="P30" s="93">
        <f>IF((P$7&gt;IFERROR(MAX(IFERROR(INDEX(Tbl_Project_List[Start Date],MATCH($A30,Tbl_Project_List[Project Name],0),1)-1,0),IFERROR(INDEX($K$9:$K$158,MATCH($E30,$G$9:$G$158,0),1),0),IFERROR(INDEX($K$9:$K$158,MATCH($F30,$G$9:$G$158,0),1),0)),0)), IFERROR(MIN($D30-SUM($O30:O30), INDEX(Tbl_Resource_List[Hours Available per Day], MATCH($C30,Tbl_Resource_List[Resource Name],0),1)-SUMIF($C$8:$C29,$C30,P$8:P29)),0),0)</f>
        <v>0</v>
      </c>
      <c r="Q30" s="93">
        <f>IF((Q$7&gt;IFERROR(MAX(IFERROR(INDEX(Tbl_Project_List[Start Date],MATCH($A30,Tbl_Project_List[Project Name],0),1)-1,0),IFERROR(INDEX($K$9:$K$158,MATCH($E30,$G$9:$G$158,0),1),0),IFERROR(INDEX($K$9:$K$158,MATCH($F30,$G$9:$G$158,0),1),0)),0)), IFERROR(MIN($D30-SUM($O30:P30), INDEX(Tbl_Resource_List[Hours Available per Day], MATCH($C30,Tbl_Resource_List[Resource Name],0),1)-SUMIF($C$8:$C29,$C30,Q$8:Q29)),0),0)</f>
        <v>0</v>
      </c>
      <c r="R30" s="93">
        <f>IF((R$7&gt;IFERROR(MAX(IFERROR(INDEX(Tbl_Project_List[Start Date],MATCH($A30,Tbl_Project_List[Project Name],0),1)-1,0),IFERROR(INDEX($K$9:$K$158,MATCH($E30,$G$9:$G$158,0),1),0),IFERROR(INDEX($K$9:$K$158,MATCH($F30,$G$9:$G$158,0),1),0)),0)), IFERROR(MIN($D30-SUM($O30:Q30), INDEX(Tbl_Resource_List[Hours Available per Day], MATCH($C30,Tbl_Resource_List[Resource Name],0),1)-SUMIF($C$8:$C29,$C30,R$8:R29)),0),0)</f>
        <v>2</v>
      </c>
      <c r="S30" s="93">
        <f>IF((S$7&gt;IFERROR(MAX(IFERROR(INDEX(Tbl_Project_List[Start Date],MATCH($A30,Tbl_Project_List[Project Name],0),1)-1,0),IFERROR(INDEX($K$9:$K$158,MATCH($E30,$G$9:$G$158,0),1),0),IFERROR(INDEX($K$9:$K$158,MATCH($F30,$G$9:$G$158,0),1),0)),0)), IFERROR(MIN($D30-SUM($O30:R30), INDEX(Tbl_Resource_List[Hours Available per Day], MATCH($C30,Tbl_Resource_List[Resource Name],0),1)-SUMIF($C$8:$C29,$C30,S$8:S29)),0),0)</f>
        <v>2</v>
      </c>
      <c r="T30" s="93">
        <f>IF((T$7&gt;IFERROR(MAX(IFERROR(INDEX(Tbl_Project_List[Start Date],MATCH($A30,Tbl_Project_List[Project Name],0),1)-1,0),IFERROR(INDEX($K$9:$K$158,MATCH($E30,$G$9:$G$158,0),1),0),IFERROR(INDEX($K$9:$K$158,MATCH($F30,$G$9:$G$158,0),1),0)),0)), IFERROR(MIN($D30-SUM($O30:S30), INDEX(Tbl_Resource_List[Hours Available per Day], MATCH($C30,Tbl_Resource_List[Resource Name],0),1)-SUMIF($C$8:$C29,$C30,T$8:T29)),0),0)</f>
        <v>0</v>
      </c>
      <c r="U30" s="93">
        <f>IF((U$7&gt;IFERROR(MAX(IFERROR(INDEX(Tbl_Project_List[Start Date],MATCH($A30,Tbl_Project_List[Project Name],0),1)-1,0),IFERROR(INDEX($K$9:$K$158,MATCH($E30,$G$9:$G$158,0),1),0),IFERROR(INDEX($K$9:$K$158,MATCH($F30,$G$9:$G$158,0),1),0)),0)), IFERROR(MIN($D30-SUM($O30:T30), INDEX(Tbl_Resource_List[Hours Available per Day], MATCH($C30,Tbl_Resource_List[Resource Name],0),1)-SUMIF($C$8:$C29,$C30,U$8:U29)),0),0)</f>
        <v>0</v>
      </c>
      <c r="V30" s="93">
        <f>IF((V$7&gt;IFERROR(MAX(IFERROR(INDEX(Tbl_Project_List[Start Date],MATCH($A30,Tbl_Project_List[Project Name],0),1)-1,0),IFERROR(INDEX($K$9:$K$158,MATCH($E30,$G$9:$G$158,0),1),0),IFERROR(INDEX($K$9:$K$158,MATCH($F30,$G$9:$G$158,0),1),0)),0)), IFERROR(MIN($D30-SUM($O30:U30), INDEX(Tbl_Resource_List[Hours Available per Day], MATCH($C30,Tbl_Resource_List[Resource Name],0),1)-SUMIF($C$8:$C29,$C30,V$8:V29)),0),0)</f>
        <v>0</v>
      </c>
      <c r="W30" s="93">
        <f>IF((W$7&gt;IFERROR(MAX(IFERROR(INDEX(Tbl_Project_List[Start Date],MATCH($A30,Tbl_Project_List[Project Name],0),1)-1,0),IFERROR(INDEX($K$9:$K$158,MATCH($E30,$G$9:$G$158,0),1),0),IFERROR(INDEX($K$9:$K$158,MATCH($F30,$G$9:$G$158,0),1),0)),0)), IFERROR(MIN($D30-SUM($O30:V30), INDEX(Tbl_Resource_List[Hours Available per Day], MATCH($C30,Tbl_Resource_List[Resource Name],0),1)-SUMIF($C$8:$C29,$C30,W$8:W29)),0),0)</f>
        <v>0</v>
      </c>
      <c r="X30" s="93">
        <f>IF((X$7&gt;IFERROR(MAX(IFERROR(INDEX(Tbl_Project_List[Start Date],MATCH($A30,Tbl_Project_List[Project Name],0),1)-1,0),IFERROR(INDEX($K$9:$K$158,MATCH($E30,$G$9:$G$158,0),1),0),IFERROR(INDEX($K$9:$K$158,MATCH($F30,$G$9:$G$158,0),1),0)),0)), IFERROR(MIN($D30-SUM($O30:W30), INDEX(Tbl_Resource_List[Hours Available per Day], MATCH($C30,Tbl_Resource_List[Resource Name],0),1)-SUMIF($C$8:$C29,$C30,X$8:X29)),0),0)</f>
        <v>0</v>
      </c>
      <c r="Y30" s="93">
        <f>IF((Y$7&gt;IFERROR(MAX(IFERROR(INDEX(Tbl_Project_List[Start Date],MATCH($A30,Tbl_Project_List[Project Name],0),1)-1,0),IFERROR(INDEX($K$9:$K$158,MATCH($E30,$G$9:$G$158,0),1),0),IFERROR(INDEX($K$9:$K$158,MATCH($F30,$G$9:$G$158,0),1),0)),0)), IFERROR(MIN($D30-SUM($O30:X30), INDEX(Tbl_Resource_List[Hours Available per Day], MATCH($C30,Tbl_Resource_List[Resource Name],0),1)-SUMIF($C$8:$C29,$C30,Y$8:Y29)),0),0)</f>
        <v>0</v>
      </c>
      <c r="Z30" s="93">
        <f>IF((Z$7&gt;IFERROR(MAX(IFERROR(INDEX(Tbl_Project_List[Start Date],MATCH($A30,Tbl_Project_List[Project Name],0),1)-1,0),IFERROR(INDEX($K$9:$K$158,MATCH($E30,$G$9:$G$158,0),1),0),IFERROR(INDEX($K$9:$K$158,MATCH($F30,$G$9:$G$158,0),1),0)),0)), IFERROR(MIN($D30-SUM($O30:Y30), INDEX(Tbl_Resource_List[Hours Available per Day], MATCH($C30,Tbl_Resource_List[Resource Name],0),1)-SUMIF($C$8:$C29,$C30,Z$8:Z29)),0),0)</f>
        <v>0</v>
      </c>
      <c r="AA30" s="93">
        <f>IF((AA$7&gt;IFERROR(MAX(IFERROR(INDEX(Tbl_Project_List[Start Date],MATCH($A30,Tbl_Project_List[Project Name],0),1)-1,0),IFERROR(INDEX($K$9:$K$158,MATCH($E30,$G$9:$G$158,0),1),0),IFERROR(INDEX($K$9:$K$158,MATCH($F30,$G$9:$G$158,0),1),0)),0)), IFERROR(MIN($D30-SUM($O30:Z30), INDEX(Tbl_Resource_List[Hours Available per Day], MATCH($C30,Tbl_Resource_List[Resource Name],0),1)-SUMIF($C$8:$C29,$C30,AA$8:AA29)),0),0)</f>
        <v>0</v>
      </c>
      <c r="AB30" s="93">
        <f>IF((AB$7&gt;IFERROR(MAX(IFERROR(INDEX(Tbl_Project_List[Start Date],MATCH($A30,Tbl_Project_List[Project Name],0),1)-1,0),IFERROR(INDEX($K$9:$K$158,MATCH($E30,$G$9:$G$158,0),1),0),IFERROR(INDEX($K$9:$K$158,MATCH($F30,$G$9:$G$158,0),1),0)),0)), IFERROR(MIN($D30-SUM($O30:AA30), INDEX(Tbl_Resource_List[Hours Available per Day], MATCH($C30,Tbl_Resource_List[Resource Name],0),1)-SUMIF($C$8:$C29,$C30,AB$8:AB29)),0),0)</f>
        <v>0</v>
      </c>
      <c r="AC30" s="93">
        <f>IF((AC$7&gt;IFERROR(MAX(IFERROR(INDEX(Tbl_Project_List[Start Date],MATCH($A30,Tbl_Project_List[Project Name],0),1)-1,0),IFERROR(INDEX($K$9:$K$158,MATCH($E30,$G$9:$G$158,0),1),0),IFERROR(INDEX($K$9:$K$158,MATCH($F30,$G$9:$G$158,0),1),0)),0)), IFERROR(MIN($D30-SUM($O30:AB30), INDEX(Tbl_Resource_List[Hours Available per Day], MATCH($C30,Tbl_Resource_List[Resource Name],0),1)-SUMIF($C$8:$C29,$C30,AC$8:AC29)),0),0)</f>
        <v>0</v>
      </c>
      <c r="AD30" s="93">
        <f>IF((AD$7&gt;IFERROR(MAX(IFERROR(INDEX(Tbl_Project_List[Start Date],MATCH($A30,Tbl_Project_List[Project Name],0),1)-1,0),IFERROR(INDEX($K$9:$K$158,MATCH($E30,$G$9:$G$158,0),1),0),IFERROR(INDEX($K$9:$K$158,MATCH($F30,$G$9:$G$158,0),1),0)),0)), IFERROR(MIN($D30-SUM($O30:AC30), INDEX(Tbl_Resource_List[Hours Available per Day], MATCH($C30,Tbl_Resource_List[Resource Name],0),1)-SUMIF($C$8:$C29,$C30,AD$8:AD29)),0),0)</f>
        <v>0</v>
      </c>
      <c r="AE30" s="93">
        <f>IF((AE$7&gt;IFERROR(MAX(IFERROR(INDEX(Tbl_Project_List[Start Date],MATCH($A30,Tbl_Project_List[Project Name],0),1)-1,0),IFERROR(INDEX($K$9:$K$158,MATCH($E30,$G$9:$G$158,0),1),0),IFERROR(INDEX($K$9:$K$158,MATCH($F30,$G$9:$G$158,0),1),0)),0)), IFERROR(MIN($D30-SUM($O30:AD30), INDEX(Tbl_Resource_List[Hours Available per Day], MATCH($C30,Tbl_Resource_List[Resource Name],0),1)-SUMIF($C$8:$C29,$C30,AE$8:AE29)),0),0)</f>
        <v>0</v>
      </c>
      <c r="AF30" s="93">
        <f>IF((AF$7&gt;IFERROR(MAX(IFERROR(INDEX(Tbl_Project_List[Start Date],MATCH($A30,Tbl_Project_List[Project Name],0),1)-1,0),IFERROR(INDEX($K$9:$K$158,MATCH($E30,$G$9:$G$158,0),1),0),IFERROR(INDEX($K$9:$K$158,MATCH($F30,$G$9:$G$158,0),1),0)),0)), IFERROR(MIN($D30-SUM($O30:AE30), INDEX(Tbl_Resource_List[Hours Available per Day], MATCH($C30,Tbl_Resource_List[Resource Name],0),1)-SUMIF($C$8:$C29,$C30,AF$8:AF29)),0),0)</f>
        <v>0</v>
      </c>
      <c r="AG30" s="93">
        <f>IF((AG$7&gt;IFERROR(MAX(IFERROR(INDEX(Tbl_Project_List[Start Date],MATCH($A30,Tbl_Project_List[Project Name],0),1)-1,0),IFERROR(INDEX($K$9:$K$158,MATCH($E30,$G$9:$G$158,0),1),0),IFERROR(INDEX($K$9:$K$158,MATCH($F30,$G$9:$G$158,0),1),0)),0)), IFERROR(MIN($D30-SUM($O30:AF30), INDEX(Tbl_Resource_List[Hours Available per Day], MATCH($C30,Tbl_Resource_List[Resource Name],0),1)-SUMIF($C$8:$C29,$C30,AG$8:AG29)),0),0)</f>
        <v>0</v>
      </c>
      <c r="AH30" s="93">
        <f>IF((AH$7&gt;IFERROR(MAX(IFERROR(INDEX(Tbl_Project_List[Start Date],MATCH($A30,Tbl_Project_List[Project Name],0),1)-1,0),IFERROR(INDEX($K$9:$K$158,MATCH($E30,$G$9:$G$158,0),1),0),IFERROR(INDEX($K$9:$K$158,MATCH($F30,$G$9:$G$158,0),1),0)),0)), IFERROR(MIN($D30-SUM($O30:AG30), INDEX(Tbl_Resource_List[Hours Available per Day], MATCH($C30,Tbl_Resource_List[Resource Name],0),1)-SUMIF($C$8:$C29,$C30,AH$8:AH29)),0),0)</f>
        <v>0</v>
      </c>
      <c r="AI30" s="93">
        <f>IF((AI$7&gt;IFERROR(MAX(IFERROR(INDEX(Tbl_Project_List[Start Date],MATCH($A30,Tbl_Project_List[Project Name],0),1)-1,0),IFERROR(INDEX($K$9:$K$158,MATCH($E30,$G$9:$G$158,0),1),0),IFERROR(INDEX($K$9:$K$158,MATCH($F30,$G$9:$G$158,0),1),0)),0)), IFERROR(MIN($D30-SUM($O30:AH30), INDEX(Tbl_Resource_List[Hours Available per Day], MATCH($C30,Tbl_Resource_List[Resource Name],0),1)-SUMIF($C$8:$C29,$C30,AI$8:AI29)),0),0)</f>
        <v>0</v>
      </c>
      <c r="AJ30" s="93">
        <f>IF((AJ$7&gt;IFERROR(MAX(IFERROR(INDEX(Tbl_Project_List[Start Date],MATCH($A30,Tbl_Project_List[Project Name],0),1)-1,0),IFERROR(INDEX($K$9:$K$158,MATCH($E30,$G$9:$G$158,0),1),0),IFERROR(INDEX($K$9:$K$158,MATCH($F30,$G$9:$G$158,0),1),0)),0)), IFERROR(MIN($D30-SUM($O30:AI30), INDEX(Tbl_Resource_List[Hours Available per Day], MATCH($C30,Tbl_Resource_List[Resource Name],0),1)-SUMIF($C$8:$C29,$C30,AJ$8:AJ29)),0),0)</f>
        <v>0</v>
      </c>
      <c r="AK30" s="93">
        <f>IF((AK$7&gt;IFERROR(MAX(IFERROR(INDEX(Tbl_Project_List[Start Date],MATCH($A30,Tbl_Project_List[Project Name],0),1)-1,0),IFERROR(INDEX($K$9:$K$158,MATCH($E30,$G$9:$G$158,0),1),0),IFERROR(INDEX($K$9:$K$158,MATCH($F30,$G$9:$G$158,0),1),0)),0)), IFERROR(MIN($D30-SUM($O30:AJ30), INDEX(Tbl_Resource_List[Hours Available per Day], MATCH($C30,Tbl_Resource_List[Resource Name],0),1)-SUMIF($C$8:$C29,$C30,AK$8:AK29)),0),0)</f>
        <v>0</v>
      </c>
      <c r="AL30" s="93">
        <f>IF((AL$7&gt;IFERROR(MAX(IFERROR(INDEX(Tbl_Project_List[Start Date],MATCH($A30,Tbl_Project_List[Project Name],0),1)-1,0),IFERROR(INDEX($K$9:$K$158,MATCH($E30,$G$9:$G$158,0),1),0),IFERROR(INDEX($K$9:$K$158,MATCH($F30,$G$9:$G$158,0),1),0)),0)), IFERROR(MIN($D30-SUM($O30:AK30), INDEX(Tbl_Resource_List[Hours Available per Day], MATCH($C30,Tbl_Resource_List[Resource Name],0),1)-SUMIF($C$8:$C29,$C30,AL$8:AL29)),0),0)</f>
        <v>0</v>
      </c>
      <c r="AM30" s="93">
        <f>IF((AM$7&gt;IFERROR(MAX(IFERROR(INDEX(Tbl_Project_List[Start Date],MATCH($A30,Tbl_Project_List[Project Name],0),1)-1,0),IFERROR(INDEX($K$9:$K$158,MATCH($E30,$G$9:$G$158,0),1),0),IFERROR(INDEX($K$9:$K$158,MATCH($F30,$G$9:$G$158,0),1),0)),0)), IFERROR(MIN($D30-SUM($O30:AL30), INDEX(Tbl_Resource_List[Hours Available per Day], MATCH($C30,Tbl_Resource_List[Resource Name],0),1)-SUMIF($C$8:$C29,$C30,AM$8:AM29)),0),0)</f>
        <v>0</v>
      </c>
      <c r="AN30" s="93">
        <f>IF((AN$7&gt;IFERROR(MAX(IFERROR(INDEX(Tbl_Project_List[Start Date],MATCH($A30,Tbl_Project_List[Project Name],0),1)-1,0),IFERROR(INDEX($K$9:$K$158,MATCH($E30,$G$9:$G$158,0),1),0),IFERROR(INDEX($K$9:$K$158,MATCH($F30,$G$9:$G$158,0),1),0)),0)), IFERROR(MIN($D30-SUM($O30:AM30), INDEX(Tbl_Resource_List[Hours Available per Day], MATCH($C30,Tbl_Resource_List[Resource Name],0),1)-SUMIF($C$8:$C29,$C30,AN$8:AN29)),0),0)</f>
        <v>0</v>
      </c>
      <c r="AO30" s="93">
        <f>IF((AO$7&gt;IFERROR(MAX(IFERROR(INDEX(Tbl_Project_List[Start Date],MATCH($A30,Tbl_Project_List[Project Name],0),1)-1,0),IFERROR(INDEX($K$9:$K$158,MATCH($E30,$G$9:$G$158,0),1),0),IFERROR(INDEX($K$9:$K$158,MATCH($F30,$G$9:$G$158,0),1),0)),0)), IFERROR(MIN($D30-SUM($O30:AN30), INDEX(Tbl_Resource_List[Hours Available per Day], MATCH($C30,Tbl_Resource_List[Resource Name],0),1)-SUMIF($C$8:$C29,$C30,AO$8:AO29)),0),0)</f>
        <v>0</v>
      </c>
      <c r="AP30" s="93">
        <f>IF((AP$7&gt;IFERROR(MAX(IFERROR(INDEX(Tbl_Project_List[Start Date],MATCH($A30,Tbl_Project_List[Project Name],0),1)-1,0),IFERROR(INDEX($K$9:$K$158,MATCH($E30,$G$9:$G$158,0),1),0),IFERROR(INDEX($K$9:$K$158,MATCH($F30,$G$9:$G$158,0),1),0)),0)), IFERROR(MIN($D30-SUM($O30:AO30), INDEX(Tbl_Resource_List[Hours Available per Day], MATCH($C30,Tbl_Resource_List[Resource Name],0),1)-SUMIF($C$8:$C29,$C30,AP$8:AP29)),0),0)</f>
        <v>0</v>
      </c>
      <c r="AQ30" s="93">
        <f>IF((AQ$7&gt;IFERROR(MAX(IFERROR(INDEX(Tbl_Project_List[Start Date],MATCH($A30,Tbl_Project_List[Project Name],0),1)-1,0),IFERROR(INDEX($K$9:$K$158,MATCH($E30,$G$9:$G$158,0),1),0),IFERROR(INDEX($K$9:$K$158,MATCH($F30,$G$9:$G$158,0),1),0)),0)), IFERROR(MIN($D30-SUM($O30:AP30), INDEX(Tbl_Resource_List[Hours Available per Day], MATCH($C30,Tbl_Resource_List[Resource Name],0),1)-SUMIF($C$8:$C29,$C30,AQ$8:AQ29)),0),0)</f>
        <v>0</v>
      </c>
      <c r="AR30" s="93">
        <f>IF((AR$7&gt;IFERROR(MAX(IFERROR(INDEX(Tbl_Project_List[Start Date],MATCH($A30,Tbl_Project_List[Project Name],0),1)-1,0),IFERROR(INDEX($K$9:$K$158,MATCH($E30,$G$9:$G$158,0),1),0),IFERROR(INDEX($K$9:$K$158,MATCH($F30,$G$9:$G$158,0),1),0)),0)), IFERROR(MIN($D30-SUM($O30:AQ30), INDEX(Tbl_Resource_List[Hours Available per Day], MATCH($C30,Tbl_Resource_List[Resource Name],0),1)-SUMIF($C$8:$C29,$C30,AR$8:AR29)),0),0)</f>
        <v>0</v>
      </c>
      <c r="AS30" s="93">
        <f>IF((AS$7&gt;IFERROR(MAX(IFERROR(INDEX(Tbl_Project_List[Start Date],MATCH($A30,Tbl_Project_List[Project Name],0),1)-1,0),IFERROR(INDEX($K$9:$K$158,MATCH($E30,$G$9:$G$158,0),1),0),IFERROR(INDEX($K$9:$K$158,MATCH($F30,$G$9:$G$158,0),1),0)),0)), IFERROR(MIN($D30-SUM($O30:AR30), INDEX(Tbl_Resource_List[Hours Available per Day], MATCH($C30,Tbl_Resource_List[Resource Name],0),1)-SUMIF($C$8:$C29,$C30,AS$8:AS29)),0),0)</f>
        <v>0</v>
      </c>
      <c r="AT30" s="93">
        <f>IF((AT$7&gt;IFERROR(MAX(IFERROR(INDEX(Tbl_Project_List[Start Date],MATCH($A30,Tbl_Project_List[Project Name],0),1)-1,0),IFERROR(INDEX($K$9:$K$158,MATCH($E30,$G$9:$G$158,0),1),0),IFERROR(INDEX($K$9:$K$158,MATCH($F30,$G$9:$G$158,0),1),0)),0)), IFERROR(MIN($D30-SUM($O30:AS30), INDEX(Tbl_Resource_List[Hours Available per Day], MATCH($C30,Tbl_Resource_List[Resource Name],0),1)-SUMIF($C$8:$C29,$C30,AT$8:AT29)),0),0)</f>
        <v>0</v>
      </c>
      <c r="AU30" s="93">
        <f>IF((AU$7&gt;IFERROR(MAX(IFERROR(INDEX(Tbl_Project_List[Start Date],MATCH($A30,Tbl_Project_List[Project Name],0),1)-1,0),IFERROR(INDEX($K$9:$K$158,MATCH($E30,$G$9:$G$158,0),1),0),IFERROR(INDEX($K$9:$K$158,MATCH($F30,$G$9:$G$158,0),1),0)),0)), IFERROR(MIN($D30-SUM($O30:AT30), INDEX(Tbl_Resource_List[Hours Available per Day], MATCH($C30,Tbl_Resource_List[Resource Name],0),1)-SUMIF($C$8:$C29,$C30,AU$8:AU29)),0),0)</f>
        <v>0</v>
      </c>
      <c r="AV30" s="93">
        <f>IF((AV$7&gt;IFERROR(MAX(IFERROR(INDEX(Tbl_Project_List[Start Date],MATCH($A30,Tbl_Project_List[Project Name],0),1)-1,0),IFERROR(INDEX($K$9:$K$158,MATCH($E30,$G$9:$G$158,0),1),0),IFERROR(INDEX($K$9:$K$158,MATCH($F30,$G$9:$G$158,0),1),0)),0)), IFERROR(MIN($D30-SUM($O30:AU30), INDEX(Tbl_Resource_List[Hours Available per Day], MATCH($C30,Tbl_Resource_List[Resource Name],0),1)-SUMIF($C$8:$C29,$C30,AV$8:AV29)),0),0)</f>
        <v>0</v>
      </c>
      <c r="AW30" s="93">
        <f>IF((AW$7&gt;IFERROR(MAX(IFERROR(INDEX(Tbl_Project_List[Start Date],MATCH($A30,Tbl_Project_List[Project Name],0),1)-1,0),IFERROR(INDEX($K$9:$K$158,MATCH($E30,$G$9:$G$158,0),1),0),IFERROR(INDEX($K$9:$K$158,MATCH($F30,$G$9:$G$158,0),1),0)),0)), IFERROR(MIN($D30-SUM($O30:AV30), INDEX(Tbl_Resource_List[Hours Available per Day], MATCH($C30,Tbl_Resource_List[Resource Name],0),1)-SUMIF($C$8:$C29,$C30,AW$8:AW29)),0),0)</f>
        <v>0</v>
      </c>
      <c r="AX30" s="93">
        <f>IF((AX$7&gt;IFERROR(MAX(IFERROR(INDEX(Tbl_Project_List[Start Date],MATCH($A30,Tbl_Project_List[Project Name],0),1)-1,0),IFERROR(INDEX($K$9:$K$158,MATCH($E30,$G$9:$G$158,0),1),0),IFERROR(INDEX($K$9:$K$158,MATCH($F30,$G$9:$G$158,0),1),0)),0)), IFERROR(MIN($D30-SUM($O30:AW30), INDEX(Tbl_Resource_List[Hours Available per Day], MATCH($C30,Tbl_Resource_List[Resource Name],0),1)-SUMIF($C$8:$C29,$C30,AX$8:AX29)),0),0)</f>
        <v>0</v>
      </c>
      <c r="AY30" s="93">
        <f>IF((AY$7&gt;IFERROR(MAX(IFERROR(INDEX(Tbl_Project_List[Start Date],MATCH($A30,Tbl_Project_List[Project Name],0),1)-1,0),IFERROR(INDEX($K$9:$K$158,MATCH($E30,$G$9:$G$158,0),1),0),IFERROR(INDEX($K$9:$K$158,MATCH($F30,$G$9:$G$158,0),1),0)),0)), IFERROR(MIN($D30-SUM($O30:AX30), INDEX(Tbl_Resource_List[Hours Available per Day], MATCH($C30,Tbl_Resource_List[Resource Name],0),1)-SUMIF($C$8:$C29,$C30,AY$8:AY29)),0),0)</f>
        <v>0</v>
      </c>
      <c r="AZ30" s="93">
        <f>IF((AZ$7&gt;IFERROR(MAX(IFERROR(INDEX(Tbl_Project_List[Start Date],MATCH($A30,Tbl_Project_List[Project Name],0),1)-1,0),IFERROR(INDEX($K$9:$K$158,MATCH($E30,$G$9:$G$158,0),1),0),IFERROR(INDEX($K$9:$K$158,MATCH($F30,$G$9:$G$158,0),1),0)),0)), IFERROR(MIN($D30-SUM($O30:AY30), INDEX(Tbl_Resource_List[Hours Available per Day], MATCH($C30,Tbl_Resource_List[Resource Name],0),1)-SUMIF($C$8:$C29,$C30,AZ$8:AZ29)),0),0)</f>
        <v>0</v>
      </c>
      <c r="BA30" s="93">
        <f>IF((BA$7&gt;IFERROR(MAX(IFERROR(INDEX(Tbl_Project_List[Start Date],MATCH($A30,Tbl_Project_List[Project Name],0),1)-1,0),IFERROR(INDEX($K$9:$K$158,MATCH($E30,$G$9:$G$158,0),1),0),IFERROR(INDEX($K$9:$K$158,MATCH($F30,$G$9:$G$158,0),1),0)),0)), IFERROR(MIN($D30-SUM($O30:AZ30), INDEX(Tbl_Resource_List[Hours Available per Day], MATCH($C30,Tbl_Resource_List[Resource Name],0),1)-SUMIF($C$8:$C29,$C30,BA$8:BA29)),0),0)</f>
        <v>0</v>
      </c>
      <c r="BB30" s="93">
        <f>IF((BB$7&gt;IFERROR(MAX(IFERROR(INDEX(Tbl_Project_List[Start Date],MATCH($A30,Tbl_Project_List[Project Name],0),1)-1,0),IFERROR(INDEX($K$9:$K$158,MATCH($E30,$G$9:$G$158,0),1),0),IFERROR(INDEX($K$9:$K$158,MATCH($F30,$G$9:$G$158,0),1),0)),0)), IFERROR(MIN($D30-SUM($O30:BA30), INDEX(Tbl_Resource_List[Hours Available per Day], MATCH($C30,Tbl_Resource_List[Resource Name],0),1)-SUMIF($C$8:$C29,$C30,BB$8:BB29)),0),0)</f>
        <v>0</v>
      </c>
      <c r="BC30" s="93">
        <f>IF((BC$7&gt;IFERROR(MAX(IFERROR(INDEX(Tbl_Project_List[Start Date],MATCH($A30,Tbl_Project_List[Project Name],0),1)-1,0),IFERROR(INDEX($K$9:$K$158,MATCH($E30,$G$9:$G$158,0),1),0),IFERROR(INDEX($K$9:$K$158,MATCH($F30,$G$9:$G$158,0),1),0)),0)), IFERROR(MIN($D30-SUM($O30:BB30), INDEX(Tbl_Resource_List[Hours Available per Day], MATCH($C30,Tbl_Resource_List[Resource Name],0),1)-SUMIF($C$8:$C29,$C30,BC$8:BC29)),0),0)</f>
        <v>0</v>
      </c>
      <c r="BD30" s="93">
        <f>IF((BD$7&gt;IFERROR(MAX(IFERROR(INDEX(Tbl_Project_List[Start Date],MATCH($A30,Tbl_Project_List[Project Name],0),1)-1,0),IFERROR(INDEX($K$9:$K$158,MATCH($E30,$G$9:$G$158,0),1),0),IFERROR(INDEX($K$9:$K$158,MATCH($F30,$G$9:$G$158,0),1),0)),0)), IFERROR(MIN($D30-SUM($O30:BC30), INDEX(Tbl_Resource_List[Hours Available per Day], MATCH($C30,Tbl_Resource_List[Resource Name],0),1)-SUMIF($C$8:$C29,$C30,BD$8:BD29)),0),0)</f>
        <v>0</v>
      </c>
      <c r="BE30" s="93">
        <f>IF((BE$7&gt;IFERROR(MAX(IFERROR(INDEX(Tbl_Project_List[Start Date],MATCH($A30,Tbl_Project_List[Project Name],0),1)-1,0),IFERROR(INDEX($K$9:$K$158,MATCH($E30,$G$9:$G$158,0),1),0),IFERROR(INDEX($K$9:$K$158,MATCH($F30,$G$9:$G$158,0),1),0)),0)), IFERROR(MIN($D30-SUM($O30:BD30), INDEX(Tbl_Resource_List[Hours Available per Day], MATCH($C30,Tbl_Resource_List[Resource Name],0),1)-SUMIF($C$8:$C29,$C30,BE$8:BE29)),0),0)</f>
        <v>0</v>
      </c>
      <c r="BF30" s="93">
        <f>IF((BF$7&gt;IFERROR(MAX(IFERROR(INDEX(Tbl_Project_List[Start Date],MATCH($A30,Tbl_Project_List[Project Name],0),1)-1,0),IFERROR(INDEX($K$9:$K$158,MATCH($E30,$G$9:$G$158,0),1),0),IFERROR(INDEX($K$9:$K$158,MATCH($F30,$G$9:$G$158,0),1),0)),0)), IFERROR(MIN($D30-SUM($O30:BE30), INDEX(Tbl_Resource_List[Hours Available per Day], MATCH($C30,Tbl_Resource_List[Resource Name],0),1)-SUMIF($C$8:$C29,$C30,BF$8:BF29)),0),0)</f>
        <v>0</v>
      </c>
      <c r="BG30" s="93">
        <f>IF((BG$7&gt;IFERROR(MAX(IFERROR(INDEX(Tbl_Project_List[Start Date],MATCH($A30,Tbl_Project_List[Project Name],0),1)-1,0),IFERROR(INDEX($K$9:$K$158,MATCH($E30,$G$9:$G$158,0),1),0),IFERROR(INDEX($K$9:$K$158,MATCH($F30,$G$9:$G$158,0),1),0)),0)), IFERROR(MIN($D30-SUM($O30:BF30), INDEX(Tbl_Resource_List[Hours Available per Day], MATCH($C30,Tbl_Resource_List[Resource Name],0),1)-SUMIF($C$8:$C29,$C30,BG$8:BG29)),0),0)</f>
        <v>0</v>
      </c>
      <c r="BH30" s="93">
        <f>IF((BH$7&gt;IFERROR(MAX(IFERROR(INDEX(Tbl_Project_List[Start Date],MATCH($A30,Tbl_Project_List[Project Name],0),1)-1,0),IFERROR(INDEX($K$9:$K$158,MATCH($E30,$G$9:$G$158,0),1),0),IFERROR(INDEX($K$9:$K$158,MATCH($F30,$G$9:$G$158,0),1),0)),0)), IFERROR(MIN($D30-SUM($O30:BG30), INDEX(Tbl_Resource_List[Hours Available per Day], MATCH($C30,Tbl_Resource_List[Resource Name],0),1)-SUMIF($C$8:$C29,$C30,BH$8:BH29)),0),0)</f>
        <v>0</v>
      </c>
      <c r="BI30" s="93">
        <f>IF((BI$7&gt;IFERROR(MAX(IFERROR(INDEX(Tbl_Project_List[Start Date],MATCH($A30,Tbl_Project_List[Project Name],0),1)-1,0),IFERROR(INDEX($K$9:$K$158,MATCH($E30,$G$9:$G$158,0),1),0),IFERROR(INDEX($K$9:$K$158,MATCH($F30,$G$9:$G$158,0),1),0)),0)), IFERROR(MIN($D30-SUM($O30:BH30), INDEX(Tbl_Resource_List[Hours Available per Day], MATCH($C30,Tbl_Resource_List[Resource Name],0),1)-SUMIF($C$8:$C29,$C30,BI$8:BI29)),0),0)</f>
        <v>0</v>
      </c>
      <c r="BJ30" s="93">
        <f>IF((BJ$7&gt;IFERROR(MAX(IFERROR(INDEX(Tbl_Project_List[Start Date],MATCH($A30,Tbl_Project_List[Project Name],0),1)-1,0),IFERROR(INDEX($K$9:$K$158,MATCH($E30,$G$9:$G$158,0),1),0),IFERROR(INDEX($K$9:$K$158,MATCH($F30,$G$9:$G$158,0),1),0)),0)), IFERROR(MIN($D30-SUM($O30:BI30), INDEX(Tbl_Resource_List[Hours Available per Day], MATCH($C30,Tbl_Resource_List[Resource Name],0),1)-SUMIF($C$8:$C29,$C30,BJ$8:BJ29)),0),0)</f>
        <v>0</v>
      </c>
      <c r="BK30" s="93">
        <f>IF((BK$7&gt;IFERROR(MAX(IFERROR(INDEX(Tbl_Project_List[Start Date],MATCH($A30,Tbl_Project_List[Project Name],0),1)-1,0),IFERROR(INDEX($K$9:$K$158,MATCH($E30,$G$9:$G$158,0),1),0),IFERROR(INDEX($K$9:$K$158,MATCH($F30,$G$9:$G$158,0),1),0)),0)), IFERROR(MIN($D30-SUM($O30:BJ30), INDEX(Tbl_Resource_List[Hours Available per Day], MATCH($C30,Tbl_Resource_List[Resource Name],0),1)-SUMIF($C$8:$C29,$C30,BK$8:BK29)),0),0)</f>
        <v>0</v>
      </c>
      <c r="BL30" s="93">
        <f>IF((BL$7&gt;IFERROR(MAX(IFERROR(INDEX(Tbl_Project_List[Start Date],MATCH($A30,Tbl_Project_List[Project Name],0),1)-1,0),IFERROR(INDEX($K$9:$K$158,MATCH($E30,$G$9:$G$158,0),1),0),IFERROR(INDEX($K$9:$K$158,MATCH($F30,$G$9:$G$158,0),1),0)),0)), IFERROR(MIN($D30-SUM($O30:BK30), INDEX(Tbl_Resource_List[Hours Available per Day], MATCH($C30,Tbl_Resource_List[Resource Name],0),1)-SUMIF($C$8:$C29,$C30,BL$8:BL29)),0),0)</f>
        <v>0</v>
      </c>
      <c r="BM30" s="93">
        <f>IF((BM$7&gt;IFERROR(MAX(IFERROR(INDEX(Tbl_Project_List[Start Date],MATCH($A30,Tbl_Project_List[Project Name],0),1)-1,0),IFERROR(INDEX($K$9:$K$158,MATCH($E30,$G$9:$G$158,0),1),0),IFERROR(INDEX($K$9:$K$158,MATCH($F30,$G$9:$G$158,0),1),0)),0)), IFERROR(MIN($D30-SUM($O30:BL30), INDEX(Tbl_Resource_List[Hours Available per Day], MATCH($C30,Tbl_Resource_List[Resource Name],0),1)-SUMIF($C$8:$C29,$C30,BM$8:BM29)),0),0)</f>
        <v>0</v>
      </c>
      <c r="BN30" s="93">
        <f>IF((BN$7&gt;IFERROR(MAX(IFERROR(INDEX(Tbl_Project_List[Start Date],MATCH($A30,Tbl_Project_List[Project Name],0),1)-1,0),IFERROR(INDEX($K$9:$K$158,MATCH($E30,$G$9:$G$158,0),1),0),IFERROR(INDEX($K$9:$K$158,MATCH($F30,$G$9:$G$158,0),1),0)),0)), IFERROR(MIN($D30-SUM($O30:BM30), INDEX(Tbl_Resource_List[Hours Available per Day], MATCH($C30,Tbl_Resource_List[Resource Name],0),1)-SUMIF($C$8:$C29,$C30,BN$8:BN29)),0),0)</f>
        <v>0</v>
      </c>
      <c r="BO30" s="93">
        <f>IF((BO$7&gt;IFERROR(MAX(IFERROR(INDEX(Tbl_Project_List[Start Date],MATCH($A30,Tbl_Project_List[Project Name],0),1)-1,0),IFERROR(INDEX($K$9:$K$158,MATCH($E30,$G$9:$G$158,0),1),0),IFERROR(INDEX($K$9:$K$158,MATCH($F30,$G$9:$G$158,0),1),0)),0)), IFERROR(MIN($D30-SUM($O30:BN30), INDEX(Tbl_Resource_List[Hours Available per Day], MATCH($C30,Tbl_Resource_List[Resource Name],0),1)-SUMIF($C$8:$C29,$C30,BO$8:BO29)),0),0)</f>
        <v>0</v>
      </c>
      <c r="BP30" s="93">
        <f>IF((BP$7&gt;IFERROR(MAX(IFERROR(INDEX(Tbl_Project_List[Start Date],MATCH($A30,Tbl_Project_List[Project Name],0),1)-1,0),IFERROR(INDEX($K$9:$K$158,MATCH($E30,$G$9:$G$158,0),1),0),IFERROR(INDEX($K$9:$K$158,MATCH($F30,$G$9:$G$158,0),1),0)),0)), IFERROR(MIN($D30-SUM($O30:BO30), INDEX(Tbl_Resource_List[Hours Available per Day], MATCH($C30,Tbl_Resource_List[Resource Name],0),1)-SUMIF($C$8:$C29,$C30,BP$8:BP29)),0),0)</f>
        <v>0</v>
      </c>
      <c r="BQ30" s="93">
        <f>IF((BQ$7&gt;IFERROR(MAX(IFERROR(INDEX(Tbl_Project_List[Start Date],MATCH($A30,Tbl_Project_List[Project Name],0),1)-1,0),IFERROR(INDEX($K$9:$K$158,MATCH($E30,$G$9:$G$158,0),1),0),IFERROR(INDEX($K$9:$K$158,MATCH($F30,$G$9:$G$158,0),1),0)),0)), IFERROR(MIN($D30-SUM($O30:BP30), INDEX(Tbl_Resource_List[Hours Available per Day], MATCH($C30,Tbl_Resource_List[Resource Name],0),1)-SUMIF($C$8:$C29,$C30,BQ$8:BQ29)),0),0)</f>
        <v>0</v>
      </c>
      <c r="BR30" s="93">
        <f>IF((BR$7&gt;IFERROR(MAX(IFERROR(INDEX(Tbl_Project_List[Start Date],MATCH($A30,Tbl_Project_List[Project Name],0),1)-1,0),IFERROR(INDEX($K$9:$K$158,MATCH($E30,$G$9:$G$158,0),1),0),IFERROR(INDEX($K$9:$K$158,MATCH($F30,$G$9:$G$158,0),1),0)),0)), IFERROR(MIN($D30-SUM($O30:BQ30), INDEX(Tbl_Resource_List[Hours Available per Day], MATCH($C30,Tbl_Resource_List[Resource Name],0),1)-SUMIF($C$8:$C29,$C30,BR$8:BR29)),0),0)</f>
        <v>0</v>
      </c>
      <c r="BS30" s="93">
        <f>IF((BS$7&gt;IFERROR(MAX(IFERROR(INDEX(Tbl_Project_List[Start Date],MATCH($A30,Tbl_Project_List[Project Name],0),1)-1,0),IFERROR(INDEX($K$9:$K$158,MATCH($E30,$G$9:$G$158,0),1),0),IFERROR(INDEX($K$9:$K$158,MATCH($F30,$G$9:$G$158,0),1),0)),0)), IFERROR(MIN($D30-SUM($O30:BR30), INDEX(Tbl_Resource_List[Hours Available per Day], MATCH($C30,Tbl_Resource_List[Resource Name],0),1)-SUMIF($C$8:$C29,$C30,BS$8:BS29)),0),0)</f>
        <v>0</v>
      </c>
      <c r="BT30" s="93">
        <f>IF((BT$7&gt;IFERROR(MAX(IFERROR(INDEX(Tbl_Project_List[Start Date],MATCH($A30,Tbl_Project_List[Project Name],0),1)-1,0),IFERROR(INDEX($K$9:$K$158,MATCH($E30,$G$9:$G$158,0),1),0),IFERROR(INDEX($K$9:$K$158,MATCH($F30,$G$9:$G$158,0),1),0)),0)), IFERROR(MIN($D30-SUM($O30:BS30), INDEX(Tbl_Resource_List[Hours Available per Day], MATCH($C30,Tbl_Resource_List[Resource Name],0),1)-SUMIF($C$8:$C29,$C30,BT$8:BT29)),0),0)</f>
        <v>0</v>
      </c>
      <c r="BU30" s="93">
        <f>IF((BU$7&gt;IFERROR(MAX(IFERROR(INDEX(Tbl_Project_List[Start Date],MATCH($A30,Tbl_Project_List[Project Name],0),1)-1,0),IFERROR(INDEX($K$9:$K$158,MATCH($E30,$G$9:$G$158,0),1),0),IFERROR(INDEX($K$9:$K$158,MATCH($F30,$G$9:$G$158,0),1),0)),0)), IFERROR(MIN($D30-SUM($O30:BT30), INDEX(Tbl_Resource_List[Hours Available per Day], MATCH($C30,Tbl_Resource_List[Resource Name],0),1)-SUMIF($C$8:$C29,$C30,BU$8:BU29)),0),0)</f>
        <v>0</v>
      </c>
      <c r="BV30" s="93">
        <f>IF((BV$7&gt;IFERROR(MAX(IFERROR(INDEX(Tbl_Project_List[Start Date],MATCH($A30,Tbl_Project_List[Project Name],0),1)-1,0),IFERROR(INDEX($K$9:$K$158,MATCH($E30,$G$9:$G$158,0),1),0),IFERROR(INDEX($K$9:$K$158,MATCH($F30,$G$9:$G$158,0),1),0)),0)), IFERROR(MIN($D30-SUM($O30:BU30), INDEX(Tbl_Resource_List[Hours Available per Day], MATCH($C30,Tbl_Resource_List[Resource Name],0),1)-SUMIF($C$8:$C29,$C30,BV$8:BV29)),0),0)</f>
        <v>0</v>
      </c>
      <c r="BW30" s="94">
        <f>IF((BW$7&gt;IFERROR(MAX(IFERROR(INDEX(Tbl_Project_List[Start Date],MATCH($A30,Tbl_Project_List[Project Name],0),1)-1,0),IFERROR(INDEX($K$9:$K$158,MATCH($E30,$G$9:$G$158,0),1),0),IFERROR(INDEX($K$9:$K$158,MATCH($F30,$G$9:$G$158,0),1),0)),0)), IFERROR(MIN($D30-SUM($O30:BV30), INDEX(Tbl_Resource_List[Hours Available per Day], MATCH($C30,Tbl_Resource_List[Resource Name],0),1)-SUMIF($C$8:$C29,$C30,BW$8:BW29)),0),0)</f>
        <v>0</v>
      </c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</row>
    <row r="31" spans="1:105" x14ac:dyDescent="0.25">
      <c r="A31" s="89" t="str">
        <f>IFERROR(IF(ROW(A30)-ROW($A$8)&gt;=COUNTA(Tbl_Task_List[Task Name]),"",INDEX(Tbl_Project_List[],MATCH(SMALL(Tbl_Project_List[[#Data],[Priority]],ROUND(SUMPRODUCT(1/COUNTIF($A$9:A30,$A$9:A30)),0)+((COUNTIF(Tbl_Task_List[[#Data],[Project Name]],A30)=COUNTIF($A$9:$A30,A30))*1)),Tbl_Project_List[[#Data],[Priority]],0),1)),"")</f>
        <v>Tekun</v>
      </c>
      <c r="B31" s="89" t="str">
        <f t="array" ref="B31">IFERROR(INDEX((Tbl_Task_List[[#Data],[Task Name]]), SMALL(IF(A31=(Tbl_Task_List[[#Data],[Project Name]]),ROW(Tbl_Task_List[[#Data],[Project Name]]),""),COUNTIF($A$9:$A31,A31))-ROW(Tbl_Task_List[[#Headers],[Task Name]]),1),"")</f>
        <v>Screen Design-User Profil</v>
      </c>
      <c r="C31" s="90" t="str">
        <f t="array" ref="C31">IFERROR(INDEX((Tbl_Task_List[[#Data],[Resource Name]]), SMALL(IF(A31=(Tbl_Task_List[[#Data],[Project Name]]),ROW(Tbl_Task_List[[#Data],[Project Name]]),""),COUNTIF($A$9:$A31,A31))-ROW(Tbl_Task_List[[#Headers],[Resource Name]]),1),"")</f>
        <v>Farid</v>
      </c>
      <c r="D31" s="91">
        <f t="array" ref="D31">IFERROR(INDEX((Tbl_Task_List[[#Data],[Planned Duration (Hours)]]), SMALL(IF(A31=(Tbl_Task_List[[#Data],[Project Name]]),ROW(Tbl_Task_List[[#Data],[Project Name]]),""),COUNTIF($A$9:$A31,A31))-ROW(Tbl_Task_List[[#Headers],[Planned Duration (Hours)]]),1),"")</f>
        <v>6</v>
      </c>
      <c r="E31" s="70" t="str">
        <f t="array" ref="E31">IFERROR(INDEX((Tbl_Task_List[[#Data],[Predecessor 1]]), SMALL(IF(A31=(Tbl_Task_List[[#Data],[Project Name]]),ROW(Tbl_Task_List[[#Data],[Project Name]]),""),COUNTIF($A$9:$A31,A31))-ROW(Tbl_Task_List[[#Headers],[Predecessor 1]]),1),"")</f>
        <v>Tekun Screen Design - Sales</v>
      </c>
      <c r="F31" s="70">
        <f t="array" ref="F31">IFERROR(INDEX((Tbl_Task_List[[#Data],[Predecessor 2]]), SMALL(IF(A31=(Tbl_Task_List[[#Data],[Project Name]]),ROW(Tbl_Task_List[[#Data],[Project Name]]),""),COUNTIF($A$9:$A31,A31))-ROW(Tbl_Task_List[[#Headers],[Predecessor 2]]),1),"")</f>
        <v>0</v>
      </c>
      <c r="G31" s="70" t="str">
        <f t="shared" si="3"/>
        <v>Tekun Screen Design-User Profil</v>
      </c>
      <c r="H31" s="75">
        <f>IFERROR(MAX(INDEX(Tbl_Project_List[Start Date],MATCH($A31,Tbl_Project_List[Project Name],0),1), StartDate, IFERROR(WORKDAY(INDEX($K$9:$K$158,MATCH($E31,$G$9:$G$158,0),1),1,Holidays),0),IFERROR(WORKDAY( INDEX($K$9:$K$158,MATCH($F31,$G$9:$G$158,0),1),1,Holidays),0)),"")</f>
        <v>42332</v>
      </c>
      <c r="I31" s="92">
        <f t="shared" si="4"/>
        <v>0</v>
      </c>
      <c r="J31" s="75">
        <f t="array" ref="J31">IF(ISNUMBER(D31),IFERROR(INDEX($A$7:$BW$7,1,SMALL(IF(P31:BW31&gt;0,COLUMN(P31:BW31),""),1)),WORKDAY($BW$7,2,Holidays)),"")</f>
        <v>42332</v>
      </c>
      <c r="K31" s="75">
        <f t="array" ref="K31">IF(ISNUMBER(D31),IF(SUM(P31:BW31)=D31,IFERROR(INDEX($A$7:$BW$7,1,LARGE(IF(P31:BW31&gt;0,COLUMN(P31:BW31),""),1)),""),WORKDAY($BW$7,1,Holidays)),"")</f>
        <v>42332</v>
      </c>
      <c r="L31" s="92">
        <f ca="1">IFERROR(COUNTIF(INDIRECT(ADDRESS(ROW($L31),MATCH($J31,$A$7:$BW$7,0),1,1,)):INDIRECT(ADDRESS(ROW($L31),MATCH(MIN($K31,$BW$7),$A$7:$BW$7,0),1,1,)),0),"")</f>
        <v>0</v>
      </c>
      <c r="M31" s="92">
        <f t="shared" si="5"/>
        <v>6</v>
      </c>
      <c r="N31" s="93">
        <f t="shared" si="6"/>
        <v>1</v>
      </c>
      <c r="O31" s="86"/>
      <c r="P31" s="93">
        <f>IF((P$7&gt;IFERROR(MAX(IFERROR(INDEX(Tbl_Project_List[Start Date],MATCH($A31,Tbl_Project_List[Project Name],0),1)-1,0),IFERROR(INDEX($K$9:$K$158,MATCH($E31,$G$9:$G$158,0),1),0),IFERROR(INDEX($K$9:$K$158,MATCH($F31,$G$9:$G$158,0),1),0)),0)), IFERROR(MIN($D31-SUM($O31:O31), INDEX(Tbl_Resource_List[Hours Available per Day], MATCH($C31,Tbl_Resource_List[Resource Name],0),1)-SUMIF($C$8:$C30,$C31,P$8:P30)),0),0)</f>
        <v>0</v>
      </c>
      <c r="Q31" s="93">
        <f>IF((Q$7&gt;IFERROR(MAX(IFERROR(INDEX(Tbl_Project_List[Start Date],MATCH($A31,Tbl_Project_List[Project Name],0),1)-1,0),IFERROR(INDEX($K$9:$K$158,MATCH($E31,$G$9:$G$158,0),1),0),IFERROR(INDEX($K$9:$K$158,MATCH($F31,$G$9:$G$158,0),1),0)),0)), IFERROR(MIN($D31-SUM($O31:P31), INDEX(Tbl_Resource_List[Hours Available per Day], MATCH($C31,Tbl_Resource_List[Resource Name],0),1)-SUMIF($C$8:$C30,$C31,Q$8:Q30)),0),0)</f>
        <v>6</v>
      </c>
      <c r="R31" s="93">
        <f>IF((R$7&gt;IFERROR(MAX(IFERROR(INDEX(Tbl_Project_List[Start Date],MATCH($A31,Tbl_Project_List[Project Name],0),1)-1,0),IFERROR(INDEX($K$9:$K$158,MATCH($E31,$G$9:$G$158,0),1),0),IFERROR(INDEX($K$9:$K$158,MATCH($F31,$G$9:$G$158,0),1),0)),0)), IFERROR(MIN($D31-SUM($O31:Q31), INDEX(Tbl_Resource_List[Hours Available per Day], MATCH($C31,Tbl_Resource_List[Resource Name],0),1)-SUMIF($C$8:$C30,$C31,R$8:R30)),0),0)</f>
        <v>0</v>
      </c>
      <c r="S31" s="93">
        <f>IF((S$7&gt;IFERROR(MAX(IFERROR(INDEX(Tbl_Project_List[Start Date],MATCH($A31,Tbl_Project_List[Project Name],0),1)-1,0),IFERROR(INDEX($K$9:$K$158,MATCH($E31,$G$9:$G$158,0),1),0),IFERROR(INDEX($K$9:$K$158,MATCH($F31,$G$9:$G$158,0),1),0)),0)), IFERROR(MIN($D31-SUM($O31:R31), INDEX(Tbl_Resource_List[Hours Available per Day], MATCH($C31,Tbl_Resource_List[Resource Name],0),1)-SUMIF($C$8:$C30,$C31,S$8:S30)),0),0)</f>
        <v>0</v>
      </c>
      <c r="T31" s="93">
        <f>IF((T$7&gt;IFERROR(MAX(IFERROR(INDEX(Tbl_Project_List[Start Date],MATCH($A31,Tbl_Project_List[Project Name],0),1)-1,0),IFERROR(INDEX($K$9:$K$158,MATCH($E31,$G$9:$G$158,0),1),0),IFERROR(INDEX($K$9:$K$158,MATCH($F31,$G$9:$G$158,0),1),0)),0)), IFERROR(MIN($D31-SUM($O31:S31), INDEX(Tbl_Resource_List[Hours Available per Day], MATCH($C31,Tbl_Resource_List[Resource Name],0),1)-SUMIF($C$8:$C30,$C31,T$8:T30)),0),0)</f>
        <v>0</v>
      </c>
      <c r="U31" s="93">
        <f>IF((U$7&gt;IFERROR(MAX(IFERROR(INDEX(Tbl_Project_List[Start Date],MATCH($A31,Tbl_Project_List[Project Name],0),1)-1,0),IFERROR(INDEX($K$9:$K$158,MATCH($E31,$G$9:$G$158,0),1),0),IFERROR(INDEX($K$9:$K$158,MATCH($F31,$G$9:$G$158,0),1),0)),0)), IFERROR(MIN($D31-SUM($O31:T31), INDEX(Tbl_Resource_List[Hours Available per Day], MATCH($C31,Tbl_Resource_List[Resource Name],0),1)-SUMIF($C$8:$C30,$C31,U$8:U30)),0),0)</f>
        <v>0</v>
      </c>
      <c r="V31" s="93">
        <f>IF((V$7&gt;IFERROR(MAX(IFERROR(INDEX(Tbl_Project_List[Start Date],MATCH($A31,Tbl_Project_List[Project Name],0),1)-1,0),IFERROR(INDEX($K$9:$K$158,MATCH($E31,$G$9:$G$158,0),1),0),IFERROR(INDEX($K$9:$K$158,MATCH($F31,$G$9:$G$158,0),1),0)),0)), IFERROR(MIN($D31-SUM($O31:U31), INDEX(Tbl_Resource_List[Hours Available per Day], MATCH($C31,Tbl_Resource_List[Resource Name],0),1)-SUMIF($C$8:$C30,$C31,V$8:V30)),0),0)</f>
        <v>0</v>
      </c>
      <c r="W31" s="93">
        <f>IF((W$7&gt;IFERROR(MAX(IFERROR(INDEX(Tbl_Project_List[Start Date],MATCH($A31,Tbl_Project_List[Project Name],0),1)-1,0),IFERROR(INDEX($K$9:$K$158,MATCH($E31,$G$9:$G$158,0),1),0),IFERROR(INDEX($K$9:$K$158,MATCH($F31,$G$9:$G$158,0),1),0)),0)), IFERROR(MIN($D31-SUM($O31:V31), INDEX(Tbl_Resource_List[Hours Available per Day], MATCH($C31,Tbl_Resource_List[Resource Name],0),1)-SUMIF($C$8:$C30,$C31,W$8:W30)),0),0)</f>
        <v>0</v>
      </c>
      <c r="X31" s="93">
        <f>IF((X$7&gt;IFERROR(MAX(IFERROR(INDEX(Tbl_Project_List[Start Date],MATCH($A31,Tbl_Project_List[Project Name],0),1)-1,0),IFERROR(INDEX($K$9:$K$158,MATCH($E31,$G$9:$G$158,0),1),0),IFERROR(INDEX($K$9:$K$158,MATCH($F31,$G$9:$G$158,0),1),0)),0)), IFERROR(MIN($D31-SUM($O31:W31), INDEX(Tbl_Resource_List[Hours Available per Day], MATCH($C31,Tbl_Resource_List[Resource Name],0),1)-SUMIF($C$8:$C30,$C31,X$8:X30)),0),0)</f>
        <v>0</v>
      </c>
      <c r="Y31" s="93">
        <f>IF((Y$7&gt;IFERROR(MAX(IFERROR(INDEX(Tbl_Project_List[Start Date],MATCH($A31,Tbl_Project_List[Project Name],0),1)-1,0),IFERROR(INDEX($K$9:$K$158,MATCH($E31,$G$9:$G$158,0),1),0),IFERROR(INDEX($K$9:$K$158,MATCH($F31,$G$9:$G$158,0),1),0)),0)), IFERROR(MIN($D31-SUM($O31:X31), INDEX(Tbl_Resource_List[Hours Available per Day], MATCH($C31,Tbl_Resource_List[Resource Name],0),1)-SUMIF($C$8:$C30,$C31,Y$8:Y30)),0),0)</f>
        <v>0</v>
      </c>
      <c r="Z31" s="93">
        <f>IF((Z$7&gt;IFERROR(MAX(IFERROR(INDEX(Tbl_Project_List[Start Date],MATCH($A31,Tbl_Project_List[Project Name],0),1)-1,0),IFERROR(INDEX($K$9:$K$158,MATCH($E31,$G$9:$G$158,0),1),0),IFERROR(INDEX($K$9:$K$158,MATCH($F31,$G$9:$G$158,0),1),0)),0)), IFERROR(MIN($D31-SUM($O31:Y31), INDEX(Tbl_Resource_List[Hours Available per Day], MATCH($C31,Tbl_Resource_List[Resource Name],0),1)-SUMIF($C$8:$C30,$C31,Z$8:Z30)),0),0)</f>
        <v>0</v>
      </c>
      <c r="AA31" s="93">
        <f>IF((AA$7&gt;IFERROR(MAX(IFERROR(INDEX(Tbl_Project_List[Start Date],MATCH($A31,Tbl_Project_List[Project Name],0),1)-1,0),IFERROR(INDEX($K$9:$K$158,MATCH($E31,$G$9:$G$158,0),1),0),IFERROR(INDEX($K$9:$K$158,MATCH($F31,$G$9:$G$158,0),1),0)),0)), IFERROR(MIN($D31-SUM($O31:Z31), INDEX(Tbl_Resource_List[Hours Available per Day], MATCH($C31,Tbl_Resource_List[Resource Name],0),1)-SUMIF($C$8:$C30,$C31,AA$8:AA30)),0),0)</f>
        <v>0</v>
      </c>
      <c r="AB31" s="93">
        <f>IF((AB$7&gt;IFERROR(MAX(IFERROR(INDEX(Tbl_Project_List[Start Date],MATCH($A31,Tbl_Project_List[Project Name],0),1)-1,0),IFERROR(INDEX($K$9:$K$158,MATCH($E31,$G$9:$G$158,0),1),0),IFERROR(INDEX($K$9:$K$158,MATCH($F31,$G$9:$G$158,0),1),0)),0)), IFERROR(MIN($D31-SUM($O31:AA31), INDEX(Tbl_Resource_List[Hours Available per Day], MATCH($C31,Tbl_Resource_List[Resource Name],0),1)-SUMIF($C$8:$C30,$C31,AB$8:AB30)),0),0)</f>
        <v>0</v>
      </c>
      <c r="AC31" s="93">
        <f>IF((AC$7&gt;IFERROR(MAX(IFERROR(INDEX(Tbl_Project_List[Start Date],MATCH($A31,Tbl_Project_List[Project Name],0),1)-1,0),IFERROR(INDEX($K$9:$K$158,MATCH($E31,$G$9:$G$158,0),1),0),IFERROR(INDEX($K$9:$K$158,MATCH($F31,$G$9:$G$158,0),1),0)),0)), IFERROR(MIN($D31-SUM($O31:AB31), INDEX(Tbl_Resource_List[Hours Available per Day], MATCH($C31,Tbl_Resource_List[Resource Name],0),1)-SUMIF($C$8:$C30,$C31,AC$8:AC30)),0),0)</f>
        <v>0</v>
      </c>
      <c r="AD31" s="93">
        <f>IF((AD$7&gt;IFERROR(MAX(IFERROR(INDEX(Tbl_Project_List[Start Date],MATCH($A31,Tbl_Project_List[Project Name],0),1)-1,0),IFERROR(INDEX($K$9:$K$158,MATCH($E31,$G$9:$G$158,0),1),0),IFERROR(INDEX($K$9:$K$158,MATCH($F31,$G$9:$G$158,0),1),0)),0)), IFERROR(MIN($D31-SUM($O31:AC31), INDEX(Tbl_Resource_List[Hours Available per Day], MATCH($C31,Tbl_Resource_List[Resource Name],0),1)-SUMIF($C$8:$C30,$C31,AD$8:AD30)),0),0)</f>
        <v>0</v>
      </c>
      <c r="AE31" s="93">
        <f>IF((AE$7&gt;IFERROR(MAX(IFERROR(INDEX(Tbl_Project_List[Start Date],MATCH($A31,Tbl_Project_List[Project Name],0),1)-1,0),IFERROR(INDEX($K$9:$K$158,MATCH($E31,$G$9:$G$158,0),1),0),IFERROR(INDEX($K$9:$K$158,MATCH($F31,$G$9:$G$158,0),1),0)),0)), IFERROR(MIN($D31-SUM($O31:AD31), INDEX(Tbl_Resource_List[Hours Available per Day], MATCH($C31,Tbl_Resource_List[Resource Name],0),1)-SUMIF($C$8:$C30,$C31,AE$8:AE30)),0),0)</f>
        <v>0</v>
      </c>
      <c r="AF31" s="93">
        <f>IF((AF$7&gt;IFERROR(MAX(IFERROR(INDEX(Tbl_Project_List[Start Date],MATCH($A31,Tbl_Project_List[Project Name],0),1)-1,0),IFERROR(INDEX($K$9:$K$158,MATCH($E31,$G$9:$G$158,0),1),0),IFERROR(INDEX($K$9:$K$158,MATCH($F31,$G$9:$G$158,0),1),0)),0)), IFERROR(MIN($D31-SUM($O31:AE31), INDEX(Tbl_Resource_List[Hours Available per Day], MATCH($C31,Tbl_Resource_List[Resource Name],0),1)-SUMIF($C$8:$C30,$C31,AF$8:AF30)),0),0)</f>
        <v>0</v>
      </c>
      <c r="AG31" s="93">
        <f>IF((AG$7&gt;IFERROR(MAX(IFERROR(INDEX(Tbl_Project_List[Start Date],MATCH($A31,Tbl_Project_List[Project Name],0),1)-1,0),IFERROR(INDEX($K$9:$K$158,MATCH($E31,$G$9:$G$158,0),1),0),IFERROR(INDEX($K$9:$K$158,MATCH($F31,$G$9:$G$158,0),1),0)),0)), IFERROR(MIN($D31-SUM($O31:AF31), INDEX(Tbl_Resource_List[Hours Available per Day], MATCH($C31,Tbl_Resource_List[Resource Name],0),1)-SUMIF($C$8:$C30,$C31,AG$8:AG30)),0),0)</f>
        <v>0</v>
      </c>
      <c r="AH31" s="93">
        <f>IF((AH$7&gt;IFERROR(MAX(IFERROR(INDEX(Tbl_Project_List[Start Date],MATCH($A31,Tbl_Project_List[Project Name],0),1)-1,0),IFERROR(INDEX($K$9:$K$158,MATCH($E31,$G$9:$G$158,0),1),0),IFERROR(INDEX($K$9:$K$158,MATCH($F31,$G$9:$G$158,0),1),0)),0)), IFERROR(MIN($D31-SUM($O31:AG31), INDEX(Tbl_Resource_List[Hours Available per Day], MATCH($C31,Tbl_Resource_List[Resource Name],0),1)-SUMIF($C$8:$C30,$C31,AH$8:AH30)),0),0)</f>
        <v>0</v>
      </c>
      <c r="AI31" s="93">
        <f>IF((AI$7&gt;IFERROR(MAX(IFERROR(INDEX(Tbl_Project_List[Start Date],MATCH($A31,Tbl_Project_List[Project Name],0),1)-1,0),IFERROR(INDEX($K$9:$K$158,MATCH($E31,$G$9:$G$158,0),1),0),IFERROR(INDEX($K$9:$K$158,MATCH($F31,$G$9:$G$158,0),1),0)),0)), IFERROR(MIN($D31-SUM($O31:AH31), INDEX(Tbl_Resource_List[Hours Available per Day], MATCH($C31,Tbl_Resource_List[Resource Name],0),1)-SUMIF($C$8:$C30,$C31,AI$8:AI30)),0),0)</f>
        <v>0</v>
      </c>
      <c r="AJ31" s="93">
        <f>IF((AJ$7&gt;IFERROR(MAX(IFERROR(INDEX(Tbl_Project_List[Start Date],MATCH($A31,Tbl_Project_List[Project Name],0),1)-1,0),IFERROR(INDEX($K$9:$K$158,MATCH($E31,$G$9:$G$158,0),1),0),IFERROR(INDEX($K$9:$K$158,MATCH($F31,$G$9:$G$158,0),1),0)),0)), IFERROR(MIN($D31-SUM($O31:AI31), INDEX(Tbl_Resource_List[Hours Available per Day], MATCH($C31,Tbl_Resource_List[Resource Name],0),1)-SUMIF($C$8:$C30,$C31,AJ$8:AJ30)),0),0)</f>
        <v>0</v>
      </c>
      <c r="AK31" s="93">
        <f>IF((AK$7&gt;IFERROR(MAX(IFERROR(INDEX(Tbl_Project_List[Start Date],MATCH($A31,Tbl_Project_List[Project Name],0),1)-1,0),IFERROR(INDEX($K$9:$K$158,MATCH($E31,$G$9:$G$158,0),1),0),IFERROR(INDEX($K$9:$K$158,MATCH($F31,$G$9:$G$158,0),1),0)),0)), IFERROR(MIN($D31-SUM($O31:AJ31), INDEX(Tbl_Resource_List[Hours Available per Day], MATCH($C31,Tbl_Resource_List[Resource Name],0),1)-SUMIF($C$8:$C30,$C31,AK$8:AK30)),0),0)</f>
        <v>0</v>
      </c>
      <c r="AL31" s="93">
        <f>IF((AL$7&gt;IFERROR(MAX(IFERROR(INDEX(Tbl_Project_List[Start Date],MATCH($A31,Tbl_Project_List[Project Name],0),1)-1,0),IFERROR(INDEX($K$9:$K$158,MATCH($E31,$G$9:$G$158,0),1),0),IFERROR(INDEX($K$9:$K$158,MATCH($F31,$G$9:$G$158,0),1),0)),0)), IFERROR(MIN($D31-SUM($O31:AK31), INDEX(Tbl_Resource_List[Hours Available per Day], MATCH($C31,Tbl_Resource_List[Resource Name],0),1)-SUMIF($C$8:$C30,$C31,AL$8:AL30)),0),0)</f>
        <v>0</v>
      </c>
      <c r="AM31" s="93">
        <f>IF((AM$7&gt;IFERROR(MAX(IFERROR(INDEX(Tbl_Project_List[Start Date],MATCH($A31,Tbl_Project_List[Project Name],0),1)-1,0),IFERROR(INDEX($K$9:$K$158,MATCH($E31,$G$9:$G$158,0),1),0),IFERROR(INDEX($K$9:$K$158,MATCH($F31,$G$9:$G$158,0),1),0)),0)), IFERROR(MIN($D31-SUM($O31:AL31), INDEX(Tbl_Resource_List[Hours Available per Day], MATCH($C31,Tbl_Resource_List[Resource Name],0),1)-SUMIF($C$8:$C30,$C31,AM$8:AM30)),0),0)</f>
        <v>0</v>
      </c>
      <c r="AN31" s="93">
        <f>IF((AN$7&gt;IFERROR(MAX(IFERROR(INDEX(Tbl_Project_List[Start Date],MATCH($A31,Tbl_Project_List[Project Name],0),1)-1,0),IFERROR(INDEX($K$9:$K$158,MATCH($E31,$G$9:$G$158,0),1),0),IFERROR(INDEX($K$9:$K$158,MATCH($F31,$G$9:$G$158,0),1),0)),0)), IFERROR(MIN($D31-SUM($O31:AM31), INDEX(Tbl_Resource_List[Hours Available per Day], MATCH($C31,Tbl_Resource_List[Resource Name],0),1)-SUMIF($C$8:$C30,$C31,AN$8:AN30)),0),0)</f>
        <v>0</v>
      </c>
      <c r="AO31" s="93">
        <f>IF((AO$7&gt;IFERROR(MAX(IFERROR(INDEX(Tbl_Project_List[Start Date],MATCH($A31,Tbl_Project_List[Project Name],0),1)-1,0),IFERROR(INDEX($K$9:$K$158,MATCH($E31,$G$9:$G$158,0),1),0),IFERROR(INDEX($K$9:$K$158,MATCH($F31,$G$9:$G$158,0),1),0)),0)), IFERROR(MIN($D31-SUM($O31:AN31), INDEX(Tbl_Resource_List[Hours Available per Day], MATCH($C31,Tbl_Resource_List[Resource Name],0),1)-SUMIF($C$8:$C30,$C31,AO$8:AO30)),0),0)</f>
        <v>0</v>
      </c>
      <c r="AP31" s="93">
        <f>IF((AP$7&gt;IFERROR(MAX(IFERROR(INDEX(Tbl_Project_List[Start Date],MATCH($A31,Tbl_Project_List[Project Name],0),1)-1,0),IFERROR(INDEX($K$9:$K$158,MATCH($E31,$G$9:$G$158,0),1),0),IFERROR(INDEX($K$9:$K$158,MATCH($F31,$G$9:$G$158,0),1),0)),0)), IFERROR(MIN($D31-SUM($O31:AO31), INDEX(Tbl_Resource_List[Hours Available per Day], MATCH($C31,Tbl_Resource_List[Resource Name],0),1)-SUMIF($C$8:$C30,$C31,AP$8:AP30)),0),0)</f>
        <v>0</v>
      </c>
      <c r="AQ31" s="93">
        <f>IF((AQ$7&gt;IFERROR(MAX(IFERROR(INDEX(Tbl_Project_List[Start Date],MATCH($A31,Tbl_Project_List[Project Name],0),1)-1,0),IFERROR(INDEX($K$9:$K$158,MATCH($E31,$G$9:$G$158,0),1),0),IFERROR(INDEX($K$9:$K$158,MATCH($F31,$G$9:$G$158,0),1),0)),0)), IFERROR(MIN($D31-SUM($O31:AP31), INDEX(Tbl_Resource_List[Hours Available per Day], MATCH($C31,Tbl_Resource_List[Resource Name],0),1)-SUMIF($C$8:$C30,$C31,AQ$8:AQ30)),0),0)</f>
        <v>0</v>
      </c>
      <c r="AR31" s="93">
        <f>IF((AR$7&gt;IFERROR(MAX(IFERROR(INDEX(Tbl_Project_List[Start Date],MATCH($A31,Tbl_Project_List[Project Name],0),1)-1,0),IFERROR(INDEX($K$9:$K$158,MATCH($E31,$G$9:$G$158,0),1),0),IFERROR(INDEX($K$9:$K$158,MATCH($F31,$G$9:$G$158,0),1),0)),0)), IFERROR(MIN($D31-SUM($O31:AQ31), INDEX(Tbl_Resource_List[Hours Available per Day], MATCH($C31,Tbl_Resource_List[Resource Name],0),1)-SUMIF($C$8:$C30,$C31,AR$8:AR30)),0),0)</f>
        <v>0</v>
      </c>
      <c r="AS31" s="93">
        <f>IF((AS$7&gt;IFERROR(MAX(IFERROR(INDEX(Tbl_Project_List[Start Date],MATCH($A31,Tbl_Project_List[Project Name],0),1)-1,0),IFERROR(INDEX($K$9:$K$158,MATCH($E31,$G$9:$G$158,0),1),0),IFERROR(INDEX($K$9:$K$158,MATCH($F31,$G$9:$G$158,0),1),0)),0)), IFERROR(MIN($D31-SUM($O31:AR31), INDEX(Tbl_Resource_List[Hours Available per Day], MATCH($C31,Tbl_Resource_List[Resource Name],0),1)-SUMIF($C$8:$C30,$C31,AS$8:AS30)),0),0)</f>
        <v>0</v>
      </c>
      <c r="AT31" s="93">
        <f>IF((AT$7&gt;IFERROR(MAX(IFERROR(INDEX(Tbl_Project_List[Start Date],MATCH($A31,Tbl_Project_List[Project Name],0),1)-1,0),IFERROR(INDEX($K$9:$K$158,MATCH($E31,$G$9:$G$158,0),1),0),IFERROR(INDEX($K$9:$K$158,MATCH($F31,$G$9:$G$158,0),1),0)),0)), IFERROR(MIN($D31-SUM($O31:AS31), INDEX(Tbl_Resource_List[Hours Available per Day], MATCH($C31,Tbl_Resource_List[Resource Name],0),1)-SUMIF($C$8:$C30,$C31,AT$8:AT30)),0),0)</f>
        <v>0</v>
      </c>
      <c r="AU31" s="93">
        <f>IF((AU$7&gt;IFERROR(MAX(IFERROR(INDEX(Tbl_Project_List[Start Date],MATCH($A31,Tbl_Project_List[Project Name],0),1)-1,0),IFERROR(INDEX($K$9:$K$158,MATCH($E31,$G$9:$G$158,0),1),0),IFERROR(INDEX($K$9:$K$158,MATCH($F31,$G$9:$G$158,0),1),0)),0)), IFERROR(MIN($D31-SUM($O31:AT31), INDEX(Tbl_Resource_List[Hours Available per Day], MATCH($C31,Tbl_Resource_List[Resource Name],0),1)-SUMIF($C$8:$C30,$C31,AU$8:AU30)),0),0)</f>
        <v>0</v>
      </c>
      <c r="AV31" s="93">
        <f>IF((AV$7&gt;IFERROR(MAX(IFERROR(INDEX(Tbl_Project_List[Start Date],MATCH($A31,Tbl_Project_List[Project Name],0),1)-1,0),IFERROR(INDEX($K$9:$K$158,MATCH($E31,$G$9:$G$158,0),1),0),IFERROR(INDEX($K$9:$K$158,MATCH($F31,$G$9:$G$158,0),1),0)),0)), IFERROR(MIN($D31-SUM($O31:AU31), INDEX(Tbl_Resource_List[Hours Available per Day], MATCH($C31,Tbl_Resource_List[Resource Name],0),1)-SUMIF($C$8:$C30,$C31,AV$8:AV30)),0),0)</f>
        <v>0</v>
      </c>
      <c r="AW31" s="93">
        <f>IF((AW$7&gt;IFERROR(MAX(IFERROR(INDEX(Tbl_Project_List[Start Date],MATCH($A31,Tbl_Project_List[Project Name],0),1)-1,0),IFERROR(INDEX($K$9:$K$158,MATCH($E31,$G$9:$G$158,0),1),0),IFERROR(INDEX($K$9:$K$158,MATCH($F31,$G$9:$G$158,0),1),0)),0)), IFERROR(MIN($D31-SUM($O31:AV31), INDEX(Tbl_Resource_List[Hours Available per Day], MATCH($C31,Tbl_Resource_List[Resource Name],0),1)-SUMIF($C$8:$C30,$C31,AW$8:AW30)),0),0)</f>
        <v>0</v>
      </c>
      <c r="AX31" s="93">
        <f>IF((AX$7&gt;IFERROR(MAX(IFERROR(INDEX(Tbl_Project_List[Start Date],MATCH($A31,Tbl_Project_List[Project Name],0),1)-1,0),IFERROR(INDEX($K$9:$K$158,MATCH($E31,$G$9:$G$158,0),1),0),IFERROR(INDEX($K$9:$K$158,MATCH($F31,$G$9:$G$158,0),1),0)),0)), IFERROR(MIN($D31-SUM($O31:AW31), INDEX(Tbl_Resource_List[Hours Available per Day], MATCH($C31,Tbl_Resource_List[Resource Name],0),1)-SUMIF($C$8:$C30,$C31,AX$8:AX30)),0),0)</f>
        <v>0</v>
      </c>
      <c r="AY31" s="93">
        <f>IF((AY$7&gt;IFERROR(MAX(IFERROR(INDEX(Tbl_Project_List[Start Date],MATCH($A31,Tbl_Project_List[Project Name],0),1)-1,0),IFERROR(INDEX($K$9:$K$158,MATCH($E31,$G$9:$G$158,0),1),0),IFERROR(INDEX($K$9:$K$158,MATCH($F31,$G$9:$G$158,0),1),0)),0)), IFERROR(MIN($D31-SUM($O31:AX31), INDEX(Tbl_Resource_List[Hours Available per Day], MATCH($C31,Tbl_Resource_List[Resource Name],0),1)-SUMIF($C$8:$C30,$C31,AY$8:AY30)),0),0)</f>
        <v>0</v>
      </c>
      <c r="AZ31" s="93">
        <f>IF((AZ$7&gt;IFERROR(MAX(IFERROR(INDEX(Tbl_Project_List[Start Date],MATCH($A31,Tbl_Project_List[Project Name],0),1)-1,0),IFERROR(INDEX($K$9:$K$158,MATCH($E31,$G$9:$G$158,0),1),0),IFERROR(INDEX($K$9:$K$158,MATCH($F31,$G$9:$G$158,0),1),0)),0)), IFERROR(MIN($D31-SUM($O31:AY31), INDEX(Tbl_Resource_List[Hours Available per Day], MATCH($C31,Tbl_Resource_List[Resource Name],0),1)-SUMIF($C$8:$C30,$C31,AZ$8:AZ30)),0),0)</f>
        <v>0</v>
      </c>
      <c r="BA31" s="93">
        <f>IF((BA$7&gt;IFERROR(MAX(IFERROR(INDEX(Tbl_Project_List[Start Date],MATCH($A31,Tbl_Project_List[Project Name],0),1)-1,0),IFERROR(INDEX($K$9:$K$158,MATCH($E31,$G$9:$G$158,0),1),0),IFERROR(INDEX($K$9:$K$158,MATCH($F31,$G$9:$G$158,0),1),0)),0)), IFERROR(MIN($D31-SUM($O31:AZ31), INDEX(Tbl_Resource_List[Hours Available per Day], MATCH($C31,Tbl_Resource_List[Resource Name],0),1)-SUMIF($C$8:$C30,$C31,BA$8:BA30)),0),0)</f>
        <v>0</v>
      </c>
      <c r="BB31" s="93">
        <f>IF((BB$7&gt;IFERROR(MAX(IFERROR(INDEX(Tbl_Project_List[Start Date],MATCH($A31,Tbl_Project_List[Project Name],0),1)-1,0),IFERROR(INDEX($K$9:$K$158,MATCH($E31,$G$9:$G$158,0),1),0),IFERROR(INDEX($K$9:$K$158,MATCH($F31,$G$9:$G$158,0),1),0)),0)), IFERROR(MIN($D31-SUM($O31:BA31), INDEX(Tbl_Resource_List[Hours Available per Day], MATCH($C31,Tbl_Resource_List[Resource Name],0),1)-SUMIF($C$8:$C30,$C31,BB$8:BB30)),0),0)</f>
        <v>0</v>
      </c>
      <c r="BC31" s="93">
        <f>IF((BC$7&gt;IFERROR(MAX(IFERROR(INDEX(Tbl_Project_List[Start Date],MATCH($A31,Tbl_Project_List[Project Name],0),1)-1,0),IFERROR(INDEX($K$9:$K$158,MATCH($E31,$G$9:$G$158,0),1),0),IFERROR(INDEX($K$9:$K$158,MATCH($F31,$G$9:$G$158,0),1),0)),0)), IFERROR(MIN($D31-SUM($O31:BB31), INDEX(Tbl_Resource_List[Hours Available per Day], MATCH($C31,Tbl_Resource_List[Resource Name],0),1)-SUMIF($C$8:$C30,$C31,BC$8:BC30)),0),0)</f>
        <v>0</v>
      </c>
      <c r="BD31" s="93">
        <f>IF((BD$7&gt;IFERROR(MAX(IFERROR(INDEX(Tbl_Project_List[Start Date],MATCH($A31,Tbl_Project_List[Project Name],0),1)-1,0),IFERROR(INDEX($K$9:$K$158,MATCH($E31,$G$9:$G$158,0),1),0),IFERROR(INDEX($K$9:$K$158,MATCH($F31,$G$9:$G$158,0),1),0)),0)), IFERROR(MIN($D31-SUM($O31:BC31), INDEX(Tbl_Resource_List[Hours Available per Day], MATCH($C31,Tbl_Resource_List[Resource Name],0),1)-SUMIF($C$8:$C30,$C31,BD$8:BD30)),0),0)</f>
        <v>0</v>
      </c>
      <c r="BE31" s="93">
        <f>IF((BE$7&gt;IFERROR(MAX(IFERROR(INDEX(Tbl_Project_List[Start Date],MATCH($A31,Tbl_Project_List[Project Name],0),1)-1,0),IFERROR(INDEX($K$9:$K$158,MATCH($E31,$G$9:$G$158,0),1),0),IFERROR(INDEX($K$9:$K$158,MATCH($F31,$G$9:$G$158,0),1),0)),0)), IFERROR(MIN($D31-SUM($O31:BD31), INDEX(Tbl_Resource_List[Hours Available per Day], MATCH($C31,Tbl_Resource_List[Resource Name],0),1)-SUMIF($C$8:$C30,$C31,BE$8:BE30)),0),0)</f>
        <v>0</v>
      </c>
      <c r="BF31" s="93">
        <f>IF((BF$7&gt;IFERROR(MAX(IFERROR(INDEX(Tbl_Project_List[Start Date],MATCH($A31,Tbl_Project_List[Project Name],0),1)-1,0),IFERROR(INDEX($K$9:$K$158,MATCH($E31,$G$9:$G$158,0),1),0),IFERROR(INDEX($K$9:$K$158,MATCH($F31,$G$9:$G$158,0),1),0)),0)), IFERROR(MIN($D31-SUM($O31:BE31), INDEX(Tbl_Resource_List[Hours Available per Day], MATCH($C31,Tbl_Resource_List[Resource Name],0),1)-SUMIF($C$8:$C30,$C31,BF$8:BF30)),0),0)</f>
        <v>0</v>
      </c>
      <c r="BG31" s="93">
        <f>IF((BG$7&gt;IFERROR(MAX(IFERROR(INDEX(Tbl_Project_List[Start Date],MATCH($A31,Tbl_Project_List[Project Name],0),1)-1,0),IFERROR(INDEX($K$9:$K$158,MATCH($E31,$G$9:$G$158,0),1),0),IFERROR(INDEX($K$9:$K$158,MATCH($F31,$G$9:$G$158,0),1),0)),0)), IFERROR(MIN($D31-SUM($O31:BF31), INDEX(Tbl_Resource_List[Hours Available per Day], MATCH($C31,Tbl_Resource_List[Resource Name],0),1)-SUMIF($C$8:$C30,$C31,BG$8:BG30)),0),0)</f>
        <v>0</v>
      </c>
      <c r="BH31" s="93">
        <f>IF((BH$7&gt;IFERROR(MAX(IFERROR(INDEX(Tbl_Project_List[Start Date],MATCH($A31,Tbl_Project_List[Project Name],0),1)-1,0),IFERROR(INDEX($K$9:$K$158,MATCH($E31,$G$9:$G$158,0),1),0),IFERROR(INDEX($K$9:$K$158,MATCH($F31,$G$9:$G$158,0),1),0)),0)), IFERROR(MIN($D31-SUM($O31:BG31), INDEX(Tbl_Resource_List[Hours Available per Day], MATCH($C31,Tbl_Resource_List[Resource Name],0),1)-SUMIF($C$8:$C30,$C31,BH$8:BH30)),0),0)</f>
        <v>0</v>
      </c>
      <c r="BI31" s="93">
        <f>IF((BI$7&gt;IFERROR(MAX(IFERROR(INDEX(Tbl_Project_List[Start Date],MATCH($A31,Tbl_Project_List[Project Name],0),1)-1,0),IFERROR(INDEX($K$9:$K$158,MATCH($E31,$G$9:$G$158,0),1),0),IFERROR(INDEX($K$9:$K$158,MATCH($F31,$G$9:$G$158,0),1),0)),0)), IFERROR(MIN($D31-SUM($O31:BH31), INDEX(Tbl_Resource_List[Hours Available per Day], MATCH($C31,Tbl_Resource_List[Resource Name],0),1)-SUMIF($C$8:$C30,$C31,BI$8:BI30)),0),0)</f>
        <v>0</v>
      </c>
      <c r="BJ31" s="93">
        <f>IF((BJ$7&gt;IFERROR(MAX(IFERROR(INDEX(Tbl_Project_List[Start Date],MATCH($A31,Tbl_Project_List[Project Name],0),1)-1,0),IFERROR(INDEX($K$9:$K$158,MATCH($E31,$G$9:$G$158,0),1),0),IFERROR(INDEX($K$9:$K$158,MATCH($F31,$G$9:$G$158,0),1),0)),0)), IFERROR(MIN($D31-SUM($O31:BI31), INDEX(Tbl_Resource_List[Hours Available per Day], MATCH($C31,Tbl_Resource_List[Resource Name],0),1)-SUMIF($C$8:$C30,$C31,BJ$8:BJ30)),0),0)</f>
        <v>0</v>
      </c>
      <c r="BK31" s="93">
        <f>IF((BK$7&gt;IFERROR(MAX(IFERROR(INDEX(Tbl_Project_List[Start Date],MATCH($A31,Tbl_Project_List[Project Name],0),1)-1,0),IFERROR(INDEX($K$9:$K$158,MATCH($E31,$G$9:$G$158,0),1),0),IFERROR(INDEX($K$9:$K$158,MATCH($F31,$G$9:$G$158,0),1),0)),0)), IFERROR(MIN($D31-SUM($O31:BJ31), INDEX(Tbl_Resource_List[Hours Available per Day], MATCH($C31,Tbl_Resource_List[Resource Name],0),1)-SUMIF($C$8:$C30,$C31,BK$8:BK30)),0),0)</f>
        <v>0</v>
      </c>
      <c r="BL31" s="93">
        <f>IF((BL$7&gt;IFERROR(MAX(IFERROR(INDEX(Tbl_Project_List[Start Date],MATCH($A31,Tbl_Project_List[Project Name],0),1)-1,0),IFERROR(INDEX($K$9:$K$158,MATCH($E31,$G$9:$G$158,0),1),0),IFERROR(INDEX($K$9:$K$158,MATCH($F31,$G$9:$G$158,0),1),0)),0)), IFERROR(MIN($D31-SUM($O31:BK31), INDEX(Tbl_Resource_List[Hours Available per Day], MATCH($C31,Tbl_Resource_List[Resource Name],0),1)-SUMIF($C$8:$C30,$C31,BL$8:BL30)),0),0)</f>
        <v>0</v>
      </c>
      <c r="BM31" s="93">
        <f>IF((BM$7&gt;IFERROR(MAX(IFERROR(INDEX(Tbl_Project_List[Start Date],MATCH($A31,Tbl_Project_List[Project Name],0),1)-1,0),IFERROR(INDEX($K$9:$K$158,MATCH($E31,$G$9:$G$158,0),1),0),IFERROR(INDEX($K$9:$K$158,MATCH($F31,$G$9:$G$158,0),1),0)),0)), IFERROR(MIN($D31-SUM($O31:BL31), INDEX(Tbl_Resource_List[Hours Available per Day], MATCH($C31,Tbl_Resource_List[Resource Name],0),1)-SUMIF($C$8:$C30,$C31,BM$8:BM30)),0),0)</f>
        <v>0</v>
      </c>
      <c r="BN31" s="93">
        <f>IF((BN$7&gt;IFERROR(MAX(IFERROR(INDEX(Tbl_Project_List[Start Date],MATCH($A31,Tbl_Project_List[Project Name],0),1)-1,0),IFERROR(INDEX($K$9:$K$158,MATCH($E31,$G$9:$G$158,0),1),0),IFERROR(INDEX($K$9:$K$158,MATCH($F31,$G$9:$G$158,0),1),0)),0)), IFERROR(MIN($D31-SUM($O31:BM31), INDEX(Tbl_Resource_List[Hours Available per Day], MATCH($C31,Tbl_Resource_List[Resource Name],0),1)-SUMIF($C$8:$C30,$C31,BN$8:BN30)),0),0)</f>
        <v>0</v>
      </c>
      <c r="BO31" s="93">
        <f>IF((BO$7&gt;IFERROR(MAX(IFERROR(INDEX(Tbl_Project_List[Start Date],MATCH($A31,Tbl_Project_List[Project Name],0),1)-1,0),IFERROR(INDEX($K$9:$K$158,MATCH($E31,$G$9:$G$158,0),1),0),IFERROR(INDEX($K$9:$K$158,MATCH($F31,$G$9:$G$158,0),1),0)),0)), IFERROR(MIN($D31-SUM($O31:BN31), INDEX(Tbl_Resource_List[Hours Available per Day], MATCH($C31,Tbl_Resource_List[Resource Name],0),1)-SUMIF($C$8:$C30,$C31,BO$8:BO30)),0),0)</f>
        <v>0</v>
      </c>
      <c r="BP31" s="93">
        <f>IF((BP$7&gt;IFERROR(MAX(IFERROR(INDEX(Tbl_Project_List[Start Date],MATCH($A31,Tbl_Project_List[Project Name],0),1)-1,0),IFERROR(INDEX($K$9:$K$158,MATCH($E31,$G$9:$G$158,0),1),0),IFERROR(INDEX($K$9:$K$158,MATCH($F31,$G$9:$G$158,0),1),0)),0)), IFERROR(MIN($D31-SUM($O31:BO31), INDEX(Tbl_Resource_List[Hours Available per Day], MATCH($C31,Tbl_Resource_List[Resource Name],0),1)-SUMIF($C$8:$C30,$C31,BP$8:BP30)),0),0)</f>
        <v>0</v>
      </c>
      <c r="BQ31" s="93">
        <f>IF((BQ$7&gt;IFERROR(MAX(IFERROR(INDEX(Tbl_Project_List[Start Date],MATCH($A31,Tbl_Project_List[Project Name],0),1)-1,0),IFERROR(INDEX($K$9:$K$158,MATCH($E31,$G$9:$G$158,0),1),0),IFERROR(INDEX($K$9:$K$158,MATCH($F31,$G$9:$G$158,0),1),0)),0)), IFERROR(MIN($D31-SUM($O31:BP31), INDEX(Tbl_Resource_List[Hours Available per Day], MATCH($C31,Tbl_Resource_List[Resource Name],0),1)-SUMIF($C$8:$C30,$C31,BQ$8:BQ30)),0),0)</f>
        <v>0</v>
      </c>
      <c r="BR31" s="93">
        <f>IF((BR$7&gt;IFERROR(MAX(IFERROR(INDEX(Tbl_Project_List[Start Date],MATCH($A31,Tbl_Project_List[Project Name],0),1)-1,0),IFERROR(INDEX($K$9:$K$158,MATCH($E31,$G$9:$G$158,0),1),0),IFERROR(INDEX($K$9:$K$158,MATCH($F31,$G$9:$G$158,0),1),0)),0)), IFERROR(MIN($D31-SUM($O31:BQ31), INDEX(Tbl_Resource_List[Hours Available per Day], MATCH($C31,Tbl_Resource_List[Resource Name],0),1)-SUMIF($C$8:$C30,$C31,BR$8:BR30)),0),0)</f>
        <v>0</v>
      </c>
      <c r="BS31" s="93">
        <f>IF((BS$7&gt;IFERROR(MAX(IFERROR(INDEX(Tbl_Project_List[Start Date],MATCH($A31,Tbl_Project_List[Project Name],0),1)-1,0),IFERROR(INDEX($K$9:$K$158,MATCH($E31,$G$9:$G$158,0),1),0),IFERROR(INDEX($K$9:$K$158,MATCH($F31,$G$9:$G$158,0),1),0)),0)), IFERROR(MIN($D31-SUM($O31:BR31), INDEX(Tbl_Resource_List[Hours Available per Day], MATCH($C31,Tbl_Resource_List[Resource Name],0),1)-SUMIF($C$8:$C30,$C31,BS$8:BS30)),0),0)</f>
        <v>0</v>
      </c>
      <c r="BT31" s="93">
        <f>IF((BT$7&gt;IFERROR(MAX(IFERROR(INDEX(Tbl_Project_List[Start Date],MATCH($A31,Tbl_Project_List[Project Name],0),1)-1,0),IFERROR(INDEX($K$9:$K$158,MATCH($E31,$G$9:$G$158,0),1),0),IFERROR(INDEX($K$9:$K$158,MATCH($F31,$G$9:$G$158,0),1),0)),0)), IFERROR(MIN($D31-SUM($O31:BS31), INDEX(Tbl_Resource_List[Hours Available per Day], MATCH($C31,Tbl_Resource_List[Resource Name],0),1)-SUMIF($C$8:$C30,$C31,BT$8:BT30)),0),0)</f>
        <v>0</v>
      </c>
      <c r="BU31" s="93">
        <f>IF((BU$7&gt;IFERROR(MAX(IFERROR(INDEX(Tbl_Project_List[Start Date],MATCH($A31,Tbl_Project_List[Project Name],0),1)-1,0),IFERROR(INDEX($K$9:$K$158,MATCH($E31,$G$9:$G$158,0),1),0),IFERROR(INDEX($K$9:$K$158,MATCH($F31,$G$9:$G$158,0),1),0)),0)), IFERROR(MIN($D31-SUM($O31:BT31), INDEX(Tbl_Resource_List[Hours Available per Day], MATCH($C31,Tbl_Resource_List[Resource Name],0),1)-SUMIF($C$8:$C30,$C31,BU$8:BU30)),0),0)</f>
        <v>0</v>
      </c>
      <c r="BV31" s="93">
        <f>IF((BV$7&gt;IFERROR(MAX(IFERROR(INDEX(Tbl_Project_List[Start Date],MATCH($A31,Tbl_Project_List[Project Name],0),1)-1,0),IFERROR(INDEX($K$9:$K$158,MATCH($E31,$G$9:$G$158,0),1),0),IFERROR(INDEX($K$9:$K$158,MATCH($F31,$G$9:$G$158,0),1),0)),0)), IFERROR(MIN($D31-SUM($O31:BU31), INDEX(Tbl_Resource_List[Hours Available per Day], MATCH($C31,Tbl_Resource_List[Resource Name],0),1)-SUMIF($C$8:$C30,$C31,BV$8:BV30)),0),0)</f>
        <v>0</v>
      </c>
      <c r="BW31" s="94">
        <f>IF((BW$7&gt;IFERROR(MAX(IFERROR(INDEX(Tbl_Project_List[Start Date],MATCH($A31,Tbl_Project_List[Project Name],0),1)-1,0),IFERROR(INDEX($K$9:$K$158,MATCH($E31,$G$9:$G$158,0),1),0),IFERROR(INDEX($K$9:$K$158,MATCH($F31,$G$9:$G$158,0),1),0)),0)), IFERROR(MIN($D31-SUM($O31:BV31), INDEX(Tbl_Resource_List[Hours Available per Day], MATCH($C31,Tbl_Resource_List[Resource Name],0),1)-SUMIF($C$8:$C30,$C31,BW$8:BW30)),0),0)</f>
        <v>0</v>
      </c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</row>
    <row r="32" spans="1:105" x14ac:dyDescent="0.25">
      <c r="A32" s="89" t="str">
        <f>IFERROR(IF(ROW(A31)-ROW($A$8)&gt;=COUNTA(Tbl_Task_List[Task Name]),"",INDEX(Tbl_Project_List[],MATCH(SMALL(Tbl_Project_List[[#Data],[Priority]],ROUND(SUMPRODUCT(1/COUNTIF($A$9:A31,$A$9:A31)),0)+((COUNTIF(Tbl_Task_List[[#Data],[Project Name]],A31)=COUNTIF($A$9:$A31,A31))*1)),Tbl_Project_List[[#Data],[Priority]],0),1)),"")</f>
        <v>Tekun</v>
      </c>
      <c r="B32" s="89" t="str">
        <f t="array" ref="B32">IFERROR(INDEX((Tbl_Task_List[[#Data],[Task Name]]), SMALL(IF(A32=(Tbl_Task_List[[#Data],[Project Name]]),ROW(Tbl_Task_List[[#Data],[Project Name]]),""),COUNTIF($A$9:$A32,A32))-ROW(Tbl_Task_List[[#Headers],[Task Name]]),1),"")</f>
        <v>Functionality-User Profil</v>
      </c>
      <c r="C32" s="90" t="str">
        <f t="array" ref="C32">IFERROR(INDEX((Tbl_Task_List[[#Data],[Resource Name]]), SMALL(IF(A32=(Tbl_Task_List[[#Data],[Project Name]]),ROW(Tbl_Task_List[[#Data],[Project Name]]),""),COUNTIF($A$9:$A32,A32))-ROW(Tbl_Task_List[[#Headers],[Resource Name]]),1),"")</f>
        <v>Farid</v>
      </c>
      <c r="D32" s="91">
        <f t="array" ref="D32">IFERROR(INDEX((Tbl_Task_List[[#Data],[Planned Duration (Hours)]]), SMALL(IF(A32=(Tbl_Task_List[[#Data],[Project Name]]),ROW(Tbl_Task_List[[#Data],[Project Name]]),""),COUNTIF($A$9:$A32,A32))-ROW(Tbl_Task_List[[#Headers],[Planned Duration (Hours)]]),1),"")</f>
        <v>6</v>
      </c>
      <c r="E32" s="70" t="str">
        <f t="array" ref="E32">IFERROR(INDEX((Tbl_Task_List[[#Data],[Predecessor 1]]), SMALL(IF(A32=(Tbl_Task_List[[#Data],[Project Name]]),ROW(Tbl_Task_List[[#Data],[Project Name]]),""),COUNTIF($A$9:$A32,A32))-ROW(Tbl_Task_List[[#Headers],[Predecessor 1]]),1),"")</f>
        <v>Tekun Screen Design - Sales</v>
      </c>
      <c r="F32" s="70">
        <f t="array" ref="F32">IFERROR(INDEX((Tbl_Task_List[[#Data],[Predecessor 2]]), SMALL(IF(A32=(Tbl_Task_List[[#Data],[Project Name]]),ROW(Tbl_Task_List[[#Data],[Project Name]]),""),COUNTIF($A$9:$A32,A32))-ROW(Tbl_Task_List[[#Headers],[Predecessor 2]]),1),"")</f>
        <v>0</v>
      </c>
      <c r="G32" s="70" t="str">
        <f t="shared" si="3"/>
        <v>Tekun Functionality-User Profil</v>
      </c>
      <c r="H32" s="75">
        <f>IFERROR(MAX(INDEX(Tbl_Project_List[Start Date],MATCH($A32,Tbl_Project_List[Project Name],0),1), StartDate, IFERROR(WORKDAY(INDEX($K$9:$K$158,MATCH($E32,$G$9:$G$158,0),1),1,Holidays),0),IFERROR(WORKDAY( INDEX($K$9:$K$158,MATCH($F32,$G$9:$G$158,0),1),1,Holidays),0)),"")</f>
        <v>42332</v>
      </c>
      <c r="I32" s="92">
        <f t="shared" si="4"/>
        <v>0</v>
      </c>
      <c r="J32" s="75">
        <f t="array" ref="J32">IF(ISNUMBER(D32),IFERROR(INDEX($A$7:$BW$7,1,SMALL(IF(P32:BW32&gt;0,COLUMN(P32:BW32),""),1)),WORKDAY($BW$7,2,Holidays)),"")</f>
        <v>42332</v>
      </c>
      <c r="K32" s="75">
        <f t="array" ref="K32">IF(ISNUMBER(D32),IF(SUM(P32:BW32)=D32,IFERROR(INDEX($A$7:$BW$7,1,LARGE(IF(P32:BW32&gt;0,COLUMN(P32:BW32),""),1)),""),WORKDAY($BW$7,1,Holidays)),"")</f>
        <v>42333</v>
      </c>
      <c r="L32" s="92">
        <f ca="1">IFERROR(COUNTIF(INDIRECT(ADDRESS(ROW($L32),MATCH($J32,$A$7:$BW$7,0),1,1,)):INDIRECT(ADDRESS(ROW($L32),MATCH(MIN($K32,$BW$7),$A$7:$BW$7,0),1,1,)),0),"")</f>
        <v>0</v>
      </c>
      <c r="M32" s="92">
        <f t="shared" si="5"/>
        <v>6</v>
      </c>
      <c r="N32" s="93">
        <f t="shared" si="6"/>
        <v>1</v>
      </c>
      <c r="O32" s="86"/>
      <c r="P32" s="93">
        <f>IF((P$7&gt;IFERROR(MAX(IFERROR(INDEX(Tbl_Project_List[Start Date],MATCH($A32,Tbl_Project_List[Project Name],0),1)-1,0),IFERROR(INDEX($K$9:$K$158,MATCH($E32,$G$9:$G$158,0),1),0),IFERROR(INDEX($K$9:$K$158,MATCH($F32,$G$9:$G$158,0),1),0)),0)), IFERROR(MIN($D32-SUM($O32:O32), INDEX(Tbl_Resource_List[Hours Available per Day], MATCH($C32,Tbl_Resource_List[Resource Name],0),1)-SUMIF($C$8:$C31,$C32,P$8:P31)),0),0)</f>
        <v>0</v>
      </c>
      <c r="Q32" s="93">
        <f>IF((Q$7&gt;IFERROR(MAX(IFERROR(INDEX(Tbl_Project_List[Start Date],MATCH($A32,Tbl_Project_List[Project Name],0),1)-1,0),IFERROR(INDEX($K$9:$K$158,MATCH($E32,$G$9:$G$158,0),1),0),IFERROR(INDEX($K$9:$K$158,MATCH($F32,$G$9:$G$158,0),1),0)),0)), IFERROR(MIN($D32-SUM($O32:P32), INDEX(Tbl_Resource_List[Hours Available per Day], MATCH($C32,Tbl_Resource_List[Resource Name],0),1)-SUMIF($C$8:$C31,$C32,Q$8:Q31)),0),0)</f>
        <v>2</v>
      </c>
      <c r="R32" s="93">
        <f>IF((R$7&gt;IFERROR(MAX(IFERROR(INDEX(Tbl_Project_List[Start Date],MATCH($A32,Tbl_Project_List[Project Name],0),1)-1,0),IFERROR(INDEX($K$9:$K$158,MATCH($E32,$G$9:$G$158,0),1),0),IFERROR(INDEX($K$9:$K$158,MATCH($F32,$G$9:$G$158,0),1),0)),0)), IFERROR(MIN($D32-SUM($O32:Q32), INDEX(Tbl_Resource_List[Hours Available per Day], MATCH($C32,Tbl_Resource_List[Resource Name],0),1)-SUMIF($C$8:$C31,$C32,R$8:R31)),0),0)</f>
        <v>4</v>
      </c>
      <c r="S32" s="93">
        <f>IF((S$7&gt;IFERROR(MAX(IFERROR(INDEX(Tbl_Project_List[Start Date],MATCH($A32,Tbl_Project_List[Project Name],0),1)-1,0),IFERROR(INDEX($K$9:$K$158,MATCH($E32,$G$9:$G$158,0),1),0),IFERROR(INDEX($K$9:$K$158,MATCH($F32,$G$9:$G$158,0),1),0)),0)), IFERROR(MIN($D32-SUM($O32:R32), INDEX(Tbl_Resource_List[Hours Available per Day], MATCH($C32,Tbl_Resource_List[Resource Name],0),1)-SUMIF($C$8:$C31,$C32,S$8:S31)),0),0)</f>
        <v>0</v>
      </c>
      <c r="T32" s="93">
        <f>IF((T$7&gt;IFERROR(MAX(IFERROR(INDEX(Tbl_Project_List[Start Date],MATCH($A32,Tbl_Project_List[Project Name],0),1)-1,0),IFERROR(INDEX($K$9:$K$158,MATCH($E32,$G$9:$G$158,0),1),0),IFERROR(INDEX($K$9:$K$158,MATCH($F32,$G$9:$G$158,0),1),0)),0)), IFERROR(MIN($D32-SUM($O32:S32), INDEX(Tbl_Resource_List[Hours Available per Day], MATCH($C32,Tbl_Resource_List[Resource Name],0),1)-SUMIF($C$8:$C31,$C32,T$8:T31)),0),0)</f>
        <v>0</v>
      </c>
      <c r="U32" s="93">
        <f>IF((U$7&gt;IFERROR(MAX(IFERROR(INDEX(Tbl_Project_List[Start Date],MATCH($A32,Tbl_Project_List[Project Name],0),1)-1,0),IFERROR(INDEX($K$9:$K$158,MATCH($E32,$G$9:$G$158,0),1),0),IFERROR(INDEX($K$9:$K$158,MATCH($F32,$G$9:$G$158,0),1),0)),0)), IFERROR(MIN($D32-SUM($O32:T32), INDEX(Tbl_Resource_List[Hours Available per Day], MATCH($C32,Tbl_Resource_List[Resource Name],0),1)-SUMIF($C$8:$C31,$C32,U$8:U31)),0),0)</f>
        <v>0</v>
      </c>
      <c r="V32" s="93">
        <f>IF((V$7&gt;IFERROR(MAX(IFERROR(INDEX(Tbl_Project_List[Start Date],MATCH($A32,Tbl_Project_List[Project Name],0),1)-1,0),IFERROR(INDEX($K$9:$K$158,MATCH($E32,$G$9:$G$158,0),1),0),IFERROR(INDEX($K$9:$K$158,MATCH($F32,$G$9:$G$158,0),1),0)),0)), IFERROR(MIN($D32-SUM($O32:U32), INDEX(Tbl_Resource_List[Hours Available per Day], MATCH($C32,Tbl_Resource_List[Resource Name],0),1)-SUMIF($C$8:$C31,$C32,V$8:V31)),0),0)</f>
        <v>0</v>
      </c>
      <c r="W32" s="93">
        <f>IF((W$7&gt;IFERROR(MAX(IFERROR(INDEX(Tbl_Project_List[Start Date],MATCH($A32,Tbl_Project_List[Project Name],0),1)-1,0),IFERROR(INDEX($K$9:$K$158,MATCH($E32,$G$9:$G$158,0),1),0),IFERROR(INDEX($K$9:$K$158,MATCH($F32,$G$9:$G$158,0),1),0)),0)), IFERROR(MIN($D32-SUM($O32:V32), INDEX(Tbl_Resource_List[Hours Available per Day], MATCH($C32,Tbl_Resource_List[Resource Name],0),1)-SUMIF($C$8:$C31,$C32,W$8:W31)),0),0)</f>
        <v>0</v>
      </c>
      <c r="X32" s="93">
        <f>IF((X$7&gt;IFERROR(MAX(IFERROR(INDEX(Tbl_Project_List[Start Date],MATCH($A32,Tbl_Project_List[Project Name],0),1)-1,0),IFERROR(INDEX($K$9:$K$158,MATCH($E32,$G$9:$G$158,0),1),0),IFERROR(INDEX($K$9:$K$158,MATCH($F32,$G$9:$G$158,0),1),0)),0)), IFERROR(MIN($D32-SUM($O32:W32), INDEX(Tbl_Resource_List[Hours Available per Day], MATCH($C32,Tbl_Resource_List[Resource Name],0),1)-SUMIF($C$8:$C31,$C32,X$8:X31)),0),0)</f>
        <v>0</v>
      </c>
      <c r="Y32" s="93">
        <f>IF((Y$7&gt;IFERROR(MAX(IFERROR(INDEX(Tbl_Project_List[Start Date],MATCH($A32,Tbl_Project_List[Project Name],0),1)-1,0),IFERROR(INDEX($K$9:$K$158,MATCH($E32,$G$9:$G$158,0),1),0),IFERROR(INDEX($K$9:$K$158,MATCH($F32,$G$9:$G$158,0),1),0)),0)), IFERROR(MIN($D32-SUM($O32:X32), INDEX(Tbl_Resource_List[Hours Available per Day], MATCH($C32,Tbl_Resource_List[Resource Name],0),1)-SUMIF($C$8:$C31,$C32,Y$8:Y31)),0),0)</f>
        <v>0</v>
      </c>
      <c r="Z32" s="93">
        <f>IF((Z$7&gt;IFERROR(MAX(IFERROR(INDEX(Tbl_Project_List[Start Date],MATCH($A32,Tbl_Project_List[Project Name],0),1)-1,0),IFERROR(INDEX($K$9:$K$158,MATCH($E32,$G$9:$G$158,0),1),0),IFERROR(INDEX($K$9:$K$158,MATCH($F32,$G$9:$G$158,0),1),0)),0)), IFERROR(MIN($D32-SUM($O32:Y32), INDEX(Tbl_Resource_List[Hours Available per Day], MATCH($C32,Tbl_Resource_List[Resource Name],0),1)-SUMIF($C$8:$C31,$C32,Z$8:Z31)),0),0)</f>
        <v>0</v>
      </c>
      <c r="AA32" s="93">
        <f>IF((AA$7&gt;IFERROR(MAX(IFERROR(INDEX(Tbl_Project_List[Start Date],MATCH($A32,Tbl_Project_List[Project Name],0),1)-1,0),IFERROR(INDEX($K$9:$K$158,MATCH($E32,$G$9:$G$158,0),1),0),IFERROR(INDEX($K$9:$K$158,MATCH($F32,$G$9:$G$158,0),1),0)),0)), IFERROR(MIN($D32-SUM($O32:Z32), INDEX(Tbl_Resource_List[Hours Available per Day], MATCH($C32,Tbl_Resource_List[Resource Name],0),1)-SUMIF($C$8:$C31,$C32,AA$8:AA31)),0),0)</f>
        <v>0</v>
      </c>
      <c r="AB32" s="93">
        <f>IF((AB$7&gt;IFERROR(MAX(IFERROR(INDEX(Tbl_Project_List[Start Date],MATCH($A32,Tbl_Project_List[Project Name],0),1)-1,0),IFERROR(INDEX($K$9:$K$158,MATCH($E32,$G$9:$G$158,0),1),0),IFERROR(INDEX($K$9:$K$158,MATCH($F32,$G$9:$G$158,0),1),0)),0)), IFERROR(MIN($D32-SUM($O32:AA32), INDEX(Tbl_Resource_List[Hours Available per Day], MATCH($C32,Tbl_Resource_List[Resource Name],0),1)-SUMIF($C$8:$C31,$C32,AB$8:AB31)),0),0)</f>
        <v>0</v>
      </c>
      <c r="AC32" s="93">
        <f>IF((AC$7&gt;IFERROR(MAX(IFERROR(INDEX(Tbl_Project_List[Start Date],MATCH($A32,Tbl_Project_List[Project Name],0),1)-1,0),IFERROR(INDEX($K$9:$K$158,MATCH($E32,$G$9:$G$158,0),1),0),IFERROR(INDEX($K$9:$K$158,MATCH($F32,$G$9:$G$158,0),1),0)),0)), IFERROR(MIN($D32-SUM($O32:AB32), INDEX(Tbl_Resource_List[Hours Available per Day], MATCH($C32,Tbl_Resource_List[Resource Name],0),1)-SUMIF($C$8:$C31,$C32,AC$8:AC31)),0),0)</f>
        <v>0</v>
      </c>
      <c r="AD32" s="93">
        <f>IF((AD$7&gt;IFERROR(MAX(IFERROR(INDEX(Tbl_Project_List[Start Date],MATCH($A32,Tbl_Project_List[Project Name],0),1)-1,0),IFERROR(INDEX($K$9:$K$158,MATCH($E32,$G$9:$G$158,0),1),0),IFERROR(INDEX($K$9:$K$158,MATCH($F32,$G$9:$G$158,0),1),0)),0)), IFERROR(MIN($D32-SUM($O32:AC32), INDEX(Tbl_Resource_List[Hours Available per Day], MATCH($C32,Tbl_Resource_List[Resource Name],0),1)-SUMIF($C$8:$C31,$C32,AD$8:AD31)),0),0)</f>
        <v>0</v>
      </c>
      <c r="AE32" s="93">
        <f>IF((AE$7&gt;IFERROR(MAX(IFERROR(INDEX(Tbl_Project_List[Start Date],MATCH($A32,Tbl_Project_List[Project Name],0),1)-1,0),IFERROR(INDEX($K$9:$K$158,MATCH($E32,$G$9:$G$158,0),1),0),IFERROR(INDEX($K$9:$K$158,MATCH($F32,$G$9:$G$158,0),1),0)),0)), IFERROR(MIN($D32-SUM($O32:AD32), INDEX(Tbl_Resource_List[Hours Available per Day], MATCH($C32,Tbl_Resource_List[Resource Name],0),1)-SUMIF($C$8:$C31,$C32,AE$8:AE31)),0),0)</f>
        <v>0</v>
      </c>
      <c r="AF32" s="93">
        <f>IF((AF$7&gt;IFERROR(MAX(IFERROR(INDEX(Tbl_Project_List[Start Date],MATCH($A32,Tbl_Project_List[Project Name],0),1)-1,0),IFERROR(INDEX($K$9:$K$158,MATCH($E32,$G$9:$G$158,0),1),0),IFERROR(INDEX($K$9:$K$158,MATCH($F32,$G$9:$G$158,0),1),0)),0)), IFERROR(MIN($D32-SUM($O32:AE32), INDEX(Tbl_Resource_List[Hours Available per Day], MATCH($C32,Tbl_Resource_List[Resource Name],0),1)-SUMIF($C$8:$C31,$C32,AF$8:AF31)),0),0)</f>
        <v>0</v>
      </c>
      <c r="AG32" s="93">
        <f>IF((AG$7&gt;IFERROR(MAX(IFERROR(INDEX(Tbl_Project_List[Start Date],MATCH($A32,Tbl_Project_List[Project Name],0),1)-1,0),IFERROR(INDEX($K$9:$K$158,MATCH($E32,$G$9:$G$158,0),1),0),IFERROR(INDEX($K$9:$K$158,MATCH($F32,$G$9:$G$158,0),1),0)),0)), IFERROR(MIN($D32-SUM($O32:AF32), INDEX(Tbl_Resource_List[Hours Available per Day], MATCH($C32,Tbl_Resource_List[Resource Name],0),1)-SUMIF($C$8:$C31,$C32,AG$8:AG31)),0),0)</f>
        <v>0</v>
      </c>
      <c r="AH32" s="93">
        <f>IF((AH$7&gt;IFERROR(MAX(IFERROR(INDEX(Tbl_Project_List[Start Date],MATCH($A32,Tbl_Project_List[Project Name],0),1)-1,0),IFERROR(INDEX($K$9:$K$158,MATCH($E32,$G$9:$G$158,0),1),0),IFERROR(INDEX($K$9:$K$158,MATCH($F32,$G$9:$G$158,0),1),0)),0)), IFERROR(MIN($D32-SUM($O32:AG32), INDEX(Tbl_Resource_List[Hours Available per Day], MATCH($C32,Tbl_Resource_List[Resource Name],0),1)-SUMIF($C$8:$C31,$C32,AH$8:AH31)),0),0)</f>
        <v>0</v>
      </c>
      <c r="AI32" s="93">
        <f>IF((AI$7&gt;IFERROR(MAX(IFERROR(INDEX(Tbl_Project_List[Start Date],MATCH($A32,Tbl_Project_List[Project Name],0),1)-1,0),IFERROR(INDEX($K$9:$K$158,MATCH($E32,$G$9:$G$158,0),1),0),IFERROR(INDEX($K$9:$K$158,MATCH($F32,$G$9:$G$158,0),1),0)),0)), IFERROR(MIN($D32-SUM($O32:AH32), INDEX(Tbl_Resource_List[Hours Available per Day], MATCH($C32,Tbl_Resource_List[Resource Name],0),1)-SUMIF($C$8:$C31,$C32,AI$8:AI31)),0),0)</f>
        <v>0</v>
      </c>
      <c r="AJ32" s="93">
        <f>IF((AJ$7&gt;IFERROR(MAX(IFERROR(INDEX(Tbl_Project_List[Start Date],MATCH($A32,Tbl_Project_List[Project Name],0),1)-1,0),IFERROR(INDEX($K$9:$K$158,MATCH($E32,$G$9:$G$158,0),1),0),IFERROR(INDEX($K$9:$K$158,MATCH($F32,$G$9:$G$158,0),1),0)),0)), IFERROR(MIN($D32-SUM($O32:AI32), INDEX(Tbl_Resource_List[Hours Available per Day], MATCH($C32,Tbl_Resource_List[Resource Name],0),1)-SUMIF($C$8:$C31,$C32,AJ$8:AJ31)),0),0)</f>
        <v>0</v>
      </c>
      <c r="AK32" s="93">
        <f>IF((AK$7&gt;IFERROR(MAX(IFERROR(INDEX(Tbl_Project_List[Start Date],MATCH($A32,Tbl_Project_List[Project Name],0),1)-1,0),IFERROR(INDEX($K$9:$K$158,MATCH($E32,$G$9:$G$158,0),1),0),IFERROR(INDEX($K$9:$K$158,MATCH($F32,$G$9:$G$158,0),1),0)),0)), IFERROR(MIN($D32-SUM($O32:AJ32), INDEX(Tbl_Resource_List[Hours Available per Day], MATCH($C32,Tbl_Resource_List[Resource Name],0),1)-SUMIF($C$8:$C31,$C32,AK$8:AK31)),0),0)</f>
        <v>0</v>
      </c>
      <c r="AL32" s="93">
        <f>IF((AL$7&gt;IFERROR(MAX(IFERROR(INDEX(Tbl_Project_List[Start Date],MATCH($A32,Tbl_Project_List[Project Name],0),1)-1,0),IFERROR(INDEX($K$9:$K$158,MATCH($E32,$G$9:$G$158,0),1),0),IFERROR(INDEX($K$9:$K$158,MATCH($F32,$G$9:$G$158,0),1),0)),0)), IFERROR(MIN($D32-SUM($O32:AK32), INDEX(Tbl_Resource_List[Hours Available per Day], MATCH($C32,Tbl_Resource_List[Resource Name],0),1)-SUMIF($C$8:$C31,$C32,AL$8:AL31)),0),0)</f>
        <v>0</v>
      </c>
      <c r="AM32" s="93">
        <f>IF((AM$7&gt;IFERROR(MAX(IFERROR(INDEX(Tbl_Project_List[Start Date],MATCH($A32,Tbl_Project_List[Project Name],0),1)-1,0),IFERROR(INDEX($K$9:$K$158,MATCH($E32,$G$9:$G$158,0),1),0),IFERROR(INDEX($K$9:$K$158,MATCH($F32,$G$9:$G$158,0),1),0)),0)), IFERROR(MIN($D32-SUM($O32:AL32), INDEX(Tbl_Resource_List[Hours Available per Day], MATCH($C32,Tbl_Resource_List[Resource Name],0),1)-SUMIF($C$8:$C31,$C32,AM$8:AM31)),0),0)</f>
        <v>0</v>
      </c>
      <c r="AN32" s="93">
        <f>IF((AN$7&gt;IFERROR(MAX(IFERROR(INDEX(Tbl_Project_List[Start Date],MATCH($A32,Tbl_Project_List[Project Name],0),1)-1,0),IFERROR(INDEX($K$9:$K$158,MATCH($E32,$G$9:$G$158,0),1),0),IFERROR(INDEX($K$9:$K$158,MATCH($F32,$G$9:$G$158,0),1),0)),0)), IFERROR(MIN($D32-SUM($O32:AM32), INDEX(Tbl_Resource_List[Hours Available per Day], MATCH($C32,Tbl_Resource_List[Resource Name],0),1)-SUMIF($C$8:$C31,$C32,AN$8:AN31)),0),0)</f>
        <v>0</v>
      </c>
      <c r="AO32" s="93">
        <f>IF((AO$7&gt;IFERROR(MAX(IFERROR(INDEX(Tbl_Project_List[Start Date],MATCH($A32,Tbl_Project_List[Project Name],0),1)-1,0),IFERROR(INDEX($K$9:$K$158,MATCH($E32,$G$9:$G$158,0),1),0),IFERROR(INDEX($K$9:$K$158,MATCH($F32,$G$9:$G$158,0),1),0)),0)), IFERROR(MIN($D32-SUM($O32:AN32), INDEX(Tbl_Resource_List[Hours Available per Day], MATCH($C32,Tbl_Resource_List[Resource Name],0),1)-SUMIF($C$8:$C31,$C32,AO$8:AO31)),0),0)</f>
        <v>0</v>
      </c>
      <c r="AP32" s="93">
        <f>IF((AP$7&gt;IFERROR(MAX(IFERROR(INDEX(Tbl_Project_List[Start Date],MATCH($A32,Tbl_Project_List[Project Name],0),1)-1,0),IFERROR(INDEX($K$9:$K$158,MATCH($E32,$G$9:$G$158,0),1),0),IFERROR(INDEX($K$9:$K$158,MATCH($F32,$G$9:$G$158,0),1),0)),0)), IFERROR(MIN($D32-SUM($O32:AO32), INDEX(Tbl_Resource_List[Hours Available per Day], MATCH($C32,Tbl_Resource_List[Resource Name],0),1)-SUMIF($C$8:$C31,$C32,AP$8:AP31)),0),0)</f>
        <v>0</v>
      </c>
      <c r="AQ32" s="93">
        <f>IF((AQ$7&gt;IFERROR(MAX(IFERROR(INDEX(Tbl_Project_List[Start Date],MATCH($A32,Tbl_Project_List[Project Name],0),1)-1,0),IFERROR(INDEX($K$9:$K$158,MATCH($E32,$G$9:$G$158,0),1),0),IFERROR(INDEX($K$9:$K$158,MATCH($F32,$G$9:$G$158,0),1),0)),0)), IFERROR(MIN($D32-SUM($O32:AP32), INDEX(Tbl_Resource_List[Hours Available per Day], MATCH($C32,Tbl_Resource_List[Resource Name],0),1)-SUMIF($C$8:$C31,$C32,AQ$8:AQ31)),0),0)</f>
        <v>0</v>
      </c>
      <c r="AR32" s="93">
        <f>IF((AR$7&gt;IFERROR(MAX(IFERROR(INDEX(Tbl_Project_List[Start Date],MATCH($A32,Tbl_Project_List[Project Name],0),1)-1,0),IFERROR(INDEX($K$9:$K$158,MATCH($E32,$G$9:$G$158,0),1),0),IFERROR(INDEX($K$9:$K$158,MATCH($F32,$G$9:$G$158,0),1),0)),0)), IFERROR(MIN($D32-SUM($O32:AQ32), INDEX(Tbl_Resource_List[Hours Available per Day], MATCH($C32,Tbl_Resource_List[Resource Name],0),1)-SUMIF($C$8:$C31,$C32,AR$8:AR31)),0),0)</f>
        <v>0</v>
      </c>
      <c r="AS32" s="93">
        <f>IF((AS$7&gt;IFERROR(MAX(IFERROR(INDEX(Tbl_Project_List[Start Date],MATCH($A32,Tbl_Project_List[Project Name],0),1)-1,0),IFERROR(INDEX($K$9:$K$158,MATCH($E32,$G$9:$G$158,0),1),0),IFERROR(INDEX($K$9:$K$158,MATCH($F32,$G$9:$G$158,0),1),0)),0)), IFERROR(MIN($D32-SUM($O32:AR32), INDEX(Tbl_Resource_List[Hours Available per Day], MATCH($C32,Tbl_Resource_List[Resource Name],0),1)-SUMIF($C$8:$C31,$C32,AS$8:AS31)),0),0)</f>
        <v>0</v>
      </c>
      <c r="AT32" s="93">
        <f>IF((AT$7&gt;IFERROR(MAX(IFERROR(INDEX(Tbl_Project_List[Start Date],MATCH($A32,Tbl_Project_List[Project Name],0),1)-1,0),IFERROR(INDEX($K$9:$K$158,MATCH($E32,$G$9:$G$158,0),1),0),IFERROR(INDEX($K$9:$K$158,MATCH($F32,$G$9:$G$158,0),1),0)),0)), IFERROR(MIN($D32-SUM($O32:AS32), INDEX(Tbl_Resource_List[Hours Available per Day], MATCH($C32,Tbl_Resource_List[Resource Name],0),1)-SUMIF($C$8:$C31,$C32,AT$8:AT31)),0),0)</f>
        <v>0</v>
      </c>
      <c r="AU32" s="93">
        <f>IF((AU$7&gt;IFERROR(MAX(IFERROR(INDEX(Tbl_Project_List[Start Date],MATCH($A32,Tbl_Project_List[Project Name],0),1)-1,0),IFERROR(INDEX($K$9:$K$158,MATCH($E32,$G$9:$G$158,0),1),0),IFERROR(INDEX($K$9:$K$158,MATCH($F32,$G$9:$G$158,0),1),0)),0)), IFERROR(MIN($D32-SUM($O32:AT32), INDEX(Tbl_Resource_List[Hours Available per Day], MATCH($C32,Tbl_Resource_List[Resource Name],0),1)-SUMIF($C$8:$C31,$C32,AU$8:AU31)),0),0)</f>
        <v>0</v>
      </c>
      <c r="AV32" s="93">
        <f>IF((AV$7&gt;IFERROR(MAX(IFERROR(INDEX(Tbl_Project_List[Start Date],MATCH($A32,Tbl_Project_List[Project Name],0),1)-1,0),IFERROR(INDEX($K$9:$K$158,MATCH($E32,$G$9:$G$158,0),1),0),IFERROR(INDEX($K$9:$K$158,MATCH($F32,$G$9:$G$158,0),1),0)),0)), IFERROR(MIN($D32-SUM($O32:AU32), INDEX(Tbl_Resource_List[Hours Available per Day], MATCH($C32,Tbl_Resource_List[Resource Name],0),1)-SUMIF($C$8:$C31,$C32,AV$8:AV31)),0),0)</f>
        <v>0</v>
      </c>
      <c r="AW32" s="93">
        <f>IF((AW$7&gt;IFERROR(MAX(IFERROR(INDEX(Tbl_Project_List[Start Date],MATCH($A32,Tbl_Project_List[Project Name],0),1)-1,0),IFERROR(INDEX($K$9:$K$158,MATCH($E32,$G$9:$G$158,0),1),0),IFERROR(INDEX($K$9:$K$158,MATCH($F32,$G$9:$G$158,0),1),0)),0)), IFERROR(MIN($D32-SUM($O32:AV32), INDEX(Tbl_Resource_List[Hours Available per Day], MATCH($C32,Tbl_Resource_List[Resource Name],0),1)-SUMIF($C$8:$C31,$C32,AW$8:AW31)),0),0)</f>
        <v>0</v>
      </c>
      <c r="AX32" s="93">
        <f>IF((AX$7&gt;IFERROR(MAX(IFERROR(INDEX(Tbl_Project_List[Start Date],MATCH($A32,Tbl_Project_List[Project Name],0),1)-1,0),IFERROR(INDEX($K$9:$K$158,MATCH($E32,$G$9:$G$158,0),1),0),IFERROR(INDEX($K$9:$K$158,MATCH($F32,$G$9:$G$158,0),1),0)),0)), IFERROR(MIN($D32-SUM($O32:AW32), INDEX(Tbl_Resource_List[Hours Available per Day], MATCH($C32,Tbl_Resource_List[Resource Name],0),1)-SUMIF($C$8:$C31,$C32,AX$8:AX31)),0),0)</f>
        <v>0</v>
      </c>
      <c r="AY32" s="93">
        <f>IF((AY$7&gt;IFERROR(MAX(IFERROR(INDEX(Tbl_Project_List[Start Date],MATCH($A32,Tbl_Project_List[Project Name],0),1)-1,0),IFERROR(INDEX($K$9:$K$158,MATCH($E32,$G$9:$G$158,0),1),0),IFERROR(INDEX($K$9:$K$158,MATCH($F32,$G$9:$G$158,0),1),0)),0)), IFERROR(MIN($D32-SUM($O32:AX32), INDEX(Tbl_Resource_List[Hours Available per Day], MATCH($C32,Tbl_Resource_List[Resource Name],0),1)-SUMIF($C$8:$C31,$C32,AY$8:AY31)),0),0)</f>
        <v>0</v>
      </c>
      <c r="AZ32" s="93">
        <f>IF((AZ$7&gt;IFERROR(MAX(IFERROR(INDEX(Tbl_Project_List[Start Date],MATCH($A32,Tbl_Project_List[Project Name],0),1)-1,0),IFERROR(INDEX($K$9:$K$158,MATCH($E32,$G$9:$G$158,0),1),0),IFERROR(INDEX($K$9:$K$158,MATCH($F32,$G$9:$G$158,0),1),0)),0)), IFERROR(MIN($D32-SUM($O32:AY32), INDEX(Tbl_Resource_List[Hours Available per Day], MATCH($C32,Tbl_Resource_List[Resource Name],0),1)-SUMIF($C$8:$C31,$C32,AZ$8:AZ31)),0),0)</f>
        <v>0</v>
      </c>
      <c r="BA32" s="93">
        <f>IF((BA$7&gt;IFERROR(MAX(IFERROR(INDEX(Tbl_Project_List[Start Date],MATCH($A32,Tbl_Project_List[Project Name],0),1)-1,0),IFERROR(INDEX($K$9:$K$158,MATCH($E32,$G$9:$G$158,0),1),0),IFERROR(INDEX($K$9:$K$158,MATCH($F32,$G$9:$G$158,0),1),0)),0)), IFERROR(MIN($D32-SUM($O32:AZ32), INDEX(Tbl_Resource_List[Hours Available per Day], MATCH($C32,Tbl_Resource_List[Resource Name],0),1)-SUMIF($C$8:$C31,$C32,BA$8:BA31)),0),0)</f>
        <v>0</v>
      </c>
      <c r="BB32" s="93">
        <f>IF((BB$7&gt;IFERROR(MAX(IFERROR(INDEX(Tbl_Project_List[Start Date],MATCH($A32,Tbl_Project_List[Project Name],0),1)-1,0),IFERROR(INDEX($K$9:$K$158,MATCH($E32,$G$9:$G$158,0),1),0),IFERROR(INDEX($K$9:$K$158,MATCH($F32,$G$9:$G$158,0),1),0)),0)), IFERROR(MIN($D32-SUM($O32:BA32), INDEX(Tbl_Resource_List[Hours Available per Day], MATCH($C32,Tbl_Resource_List[Resource Name],0),1)-SUMIF($C$8:$C31,$C32,BB$8:BB31)),0),0)</f>
        <v>0</v>
      </c>
      <c r="BC32" s="93">
        <f>IF((BC$7&gt;IFERROR(MAX(IFERROR(INDEX(Tbl_Project_List[Start Date],MATCH($A32,Tbl_Project_List[Project Name],0),1)-1,0),IFERROR(INDEX($K$9:$K$158,MATCH($E32,$G$9:$G$158,0),1),0),IFERROR(INDEX($K$9:$K$158,MATCH($F32,$G$9:$G$158,0),1),0)),0)), IFERROR(MIN($D32-SUM($O32:BB32), INDEX(Tbl_Resource_List[Hours Available per Day], MATCH($C32,Tbl_Resource_List[Resource Name],0),1)-SUMIF($C$8:$C31,$C32,BC$8:BC31)),0),0)</f>
        <v>0</v>
      </c>
      <c r="BD32" s="93">
        <f>IF((BD$7&gt;IFERROR(MAX(IFERROR(INDEX(Tbl_Project_List[Start Date],MATCH($A32,Tbl_Project_List[Project Name],0),1)-1,0),IFERROR(INDEX($K$9:$K$158,MATCH($E32,$G$9:$G$158,0),1),0),IFERROR(INDEX($K$9:$K$158,MATCH($F32,$G$9:$G$158,0),1),0)),0)), IFERROR(MIN($D32-SUM($O32:BC32), INDEX(Tbl_Resource_List[Hours Available per Day], MATCH($C32,Tbl_Resource_List[Resource Name],0),1)-SUMIF($C$8:$C31,$C32,BD$8:BD31)),0),0)</f>
        <v>0</v>
      </c>
      <c r="BE32" s="93">
        <f>IF((BE$7&gt;IFERROR(MAX(IFERROR(INDEX(Tbl_Project_List[Start Date],MATCH($A32,Tbl_Project_List[Project Name],0),1)-1,0),IFERROR(INDEX($K$9:$K$158,MATCH($E32,$G$9:$G$158,0),1),0),IFERROR(INDEX($K$9:$K$158,MATCH($F32,$G$9:$G$158,0),1),0)),0)), IFERROR(MIN($D32-SUM($O32:BD32), INDEX(Tbl_Resource_List[Hours Available per Day], MATCH($C32,Tbl_Resource_List[Resource Name],0),1)-SUMIF($C$8:$C31,$C32,BE$8:BE31)),0),0)</f>
        <v>0</v>
      </c>
      <c r="BF32" s="93">
        <f>IF((BF$7&gt;IFERROR(MAX(IFERROR(INDEX(Tbl_Project_List[Start Date],MATCH($A32,Tbl_Project_List[Project Name],0),1)-1,0),IFERROR(INDEX($K$9:$K$158,MATCH($E32,$G$9:$G$158,0),1),0),IFERROR(INDEX($K$9:$K$158,MATCH($F32,$G$9:$G$158,0),1),0)),0)), IFERROR(MIN($D32-SUM($O32:BE32), INDEX(Tbl_Resource_List[Hours Available per Day], MATCH($C32,Tbl_Resource_List[Resource Name],0),1)-SUMIF($C$8:$C31,$C32,BF$8:BF31)),0),0)</f>
        <v>0</v>
      </c>
      <c r="BG32" s="93">
        <f>IF((BG$7&gt;IFERROR(MAX(IFERROR(INDEX(Tbl_Project_List[Start Date],MATCH($A32,Tbl_Project_List[Project Name],0),1)-1,0),IFERROR(INDEX($K$9:$K$158,MATCH($E32,$G$9:$G$158,0),1),0),IFERROR(INDEX($K$9:$K$158,MATCH($F32,$G$9:$G$158,0),1),0)),0)), IFERROR(MIN($D32-SUM($O32:BF32), INDEX(Tbl_Resource_List[Hours Available per Day], MATCH($C32,Tbl_Resource_List[Resource Name],0),1)-SUMIF($C$8:$C31,$C32,BG$8:BG31)),0),0)</f>
        <v>0</v>
      </c>
      <c r="BH32" s="93">
        <f>IF((BH$7&gt;IFERROR(MAX(IFERROR(INDEX(Tbl_Project_List[Start Date],MATCH($A32,Tbl_Project_List[Project Name],0),1)-1,0),IFERROR(INDEX($K$9:$K$158,MATCH($E32,$G$9:$G$158,0),1),0),IFERROR(INDEX($K$9:$K$158,MATCH($F32,$G$9:$G$158,0),1),0)),0)), IFERROR(MIN($D32-SUM($O32:BG32), INDEX(Tbl_Resource_List[Hours Available per Day], MATCH($C32,Tbl_Resource_List[Resource Name],0),1)-SUMIF($C$8:$C31,$C32,BH$8:BH31)),0),0)</f>
        <v>0</v>
      </c>
      <c r="BI32" s="93">
        <f>IF((BI$7&gt;IFERROR(MAX(IFERROR(INDEX(Tbl_Project_List[Start Date],MATCH($A32,Tbl_Project_List[Project Name],0),1)-1,0),IFERROR(INDEX($K$9:$K$158,MATCH($E32,$G$9:$G$158,0),1),0),IFERROR(INDEX($K$9:$K$158,MATCH($F32,$G$9:$G$158,0),1),0)),0)), IFERROR(MIN($D32-SUM($O32:BH32), INDEX(Tbl_Resource_List[Hours Available per Day], MATCH($C32,Tbl_Resource_List[Resource Name],0),1)-SUMIF($C$8:$C31,$C32,BI$8:BI31)),0),0)</f>
        <v>0</v>
      </c>
      <c r="BJ32" s="93">
        <f>IF((BJ$7&gt;IFERROR(MAX(IFERROR(INDEX(Tbl_Project_List[Start Date],MATCH($A32,Tbl_Project_List[Project Name],0),1)-1,0),IFERROR(INDEX($K$9:$K$158,MATCH($E32,$G$9:$G$158,0),1),0),IFERROR(INDEX($K$9:$K$158,MATCH($F32,$G$9:$G$158,0),1),0)),0)), IFERROR(MIN($D32-SUM($O32:BI32), INDEX(Tbl_Resource_List[Hours Available per Day], MATCH($C32,Tbl_Resource_List[Resource Name],0),1)-SUMIF($C$8:$C31,$C32,BJ$8:BJ31)),0),0)</f>
        <v>0</v>
      </c>
      <c r="BK32" s="93">
        <f>IF((BK$7&gt;IFERROR(MAX(IFERROR(INDEX(Tbl_Project_List[Start Date],MATCH($A32,Tbl_Project_List[Project Name],0),1)-1,0),IFERROR(INDEX($K$9:$K$158,MATCH($E32,$G$9:$G$158,0),1),0),IFERROR(INDEX($K$9:$K$158,MATCH($F32,$G$9:$G$158,0),1),0)),0)), IFERROR(MIN($D32-SUM($O32:BJ32), INDEX(Tbl_Resource_List[Hours Available per Day], MATCH($C32,Tbl_Resource_List[Resource Name],0),1)-SUMIF($C$8:$C31,$C32,BK$8:BK31)),0),0)</f>
        <v>0</v>
      </c>
      <c r="BL32" s="93">
        <f>IF((BL$7&gt;IFERROR(MAX(IFERROR(INDEX(Tbl_Project_List[Start Date],MATCH($A32,Tbl_Project_List[Project Name],0),1)-1,0),IFERROR(INDEX($K$9:$K$158,MATCH($E32,$G$9:$G$158,0),1),0),IFERROR(INDEX($K$9:$K$158,MATCH($F32,$G$9:$G$158,0),1),0)),0)), IFERROR(MIN($D32-SUM($O32:BK32), INDEX(Tbl_Resource_List[Hours Available per Day], MATCH($C32,Tbl_Resource_List[Resource Name],0),1)-SUMIF($C$8:$C31,$C32,BL$8:BL31)),0),0)</f>
        <v>0</v>
      </c>
      <c r="BM32" s="93">
        <f>IF((BM$7&gt;IFERROR(MAX(IFERROR(INDEX(Tbl_Project_List[Start Date],MATCH($A32,Tbl_Project_List[Project Name],0),1)-1,0),IFERROR(INDEX($K$9:$K$158,MATCH($E32,$G$9:$G$158,0),1),0),IFERROR(INDEX($K$9:$K$158,MATCH($F32,$G$9:$G$158,0),1),0)),0)), IFERROR(MIN($D32-SUM($O32:BL32), INDEX(Tbl_Resource_List[Hours Available per Day], MATCH($C32,Tbl_Resource_List[Resource Name],0),1)-SUMIF($C$8:$C31,$C32,BM$8:BM31)),0),0)</f>
        <v>0</v>
      </c>
      <c r="BN32" s="93">
        <f>IF((BN$7&gt;IFERROR(MAX(IFERROR(INDEX(Tbl_Project_List[Start Date],MATCH($A32,Tbl_Project_List[Project Name],0),1)-1,0),IFERROR(INDEX($K$9:$K$158,MATCH($E32,$G$9:$G$158,0),1),0),IFERROR(INDEX($K$9:$K$158,MATCH($F32,$G$9:$G$158,0),1),0)),0)), IFERROR(MIN($D32-SUM($O32:BM32), INDEX(Tbl_Resource_List[Hours Available per Day], MATCH($C32,Tbl_Resource_List[Resource Name],0),1)-SUMIF($C$8:$C31,$C32,BN$8:BN31)),0),0)</f>
        <v>0</v>
      </c>
      <c r="BO32" s="93">
        <f>IF((BO$7&gt;IFERROR(MAX(IFERROR(INDEX(Tbl_Project_List[Start Date],MATCH($A32,Tbl_Project_List[Project Name],0),1)-1,0),IFERROR(INDEX($K$9:$K$158,MATCH($E32,$G$9:$G$158,0),1),0),IFERROR(INDEX($K$9:$K$158,MATCH($F32,$G$9:$G$158,0),1),0)),0)), IFERROR(MIN($D32-SUM($O32:BN32), INDEX(Tbl_Resource_List[Hours Available per Day], MATCH($C32,Tbl_Resource_List[Resource Name],0),1)-SUMIF($C$8:$C31,$C32,BO$8:BO31)),0),0)</f>
        <v>0</v>
      </c>
      <c r="BP32" s="93">
        <f>IF((BP$7&gt;IFERROR(MAX(IFERROR(INDEX(Tbl_Project_List[Start Date],MATCH($A32,Tbl_Project_List[Project Name],0),1)-1,0),IFERROR(INDEX($K$9:$K$158,MATCH($E32,$G$9:$G$158,0),1),0),IFERROR(INDEX($K$9:$K$158,MATCH($F32,$G$9:$G$158,0),1),0)),0)), IFERROR(MIN($D32-SUM($O32:BO32), INDEX(Tbl_Resource_List[Hours Available per Day], MATCH($C32,Tbl_Resource_List[Resource Name],0),1)-SUMIF($C$8:$C31,$C32,BP$8:BP31)),0),0)</f>
        <v>0</v>
      </c>
      <c r="BQ32" s="93">
        <f>IF((BQ$7&gt;IFERROR(MAX(IFERROR(INDEX(Tbl_Project_List[Start Date],MATCH($A32,Tbl_Project_List[Project Name],0),1)-1,0),IFERROR(INDEX($K$9:$K$158,MATCH($E32,$G$9:$G$158,0),1),0),IFERROR(INDEX($K$9:$K$158,MATCH($F32,$G$9:$G$158,0),1),0)),0)), IFERROR(MIN($D32-SUM($O32:BP32), INDEX(Tbl_Resource_List[Hours Available per Day], MATCH($C32,Tbl_Resource_List[Resource Name],0),1)-SUMIF($C$8:$C31,$C32,BQ$8:BQ31)),0),0)</f>
        <v>0</v>
      </c>
      <c r="BR32" s="93">
        <f>IF((BR$7&gt;IFERROR(MAX(IFERROR(INDEX(Tbl_Project_List[Start Date],MATCH($A32,Tbl_Project_List[Project Name],0),1)-1,0),IFERROR(INDEX($K$9:$K$158,MATCH($E32,$G$9:$G$158,0),1),0),IFERROR(INDEX($K$9:$K$158,MATCH($F32,$G$9:$G$158,0),1),0)),0)), IFERROR(MIN($D32-SUM($O32:BQ32), INDEX(Tbl_Resource_List[Hours Available per Day], MATCH($C32,Tbl_Resource_List[Resource Name],0),1)-SUMIF($C$8:$C31,$C32,BR$8:BR31)),0),0)</f>
        <v>0</v>
      </c>
      <c r="BS32" s="93">
        <f>IF((BS$7&gt;IFERROR(MAX(IFERROR(INDEX(Tbl_Project_List[Start Date],MATCH($A32,Tbl_Project_List[Project Name],0),1)-1,0),IFERROR(INDEX($K$9:$K$158,MATCH($E32,$G$9:$G$158,0),1),0),IFERROR(INDEX($K$9:$K$158,MATCH($F32,$G$9:$G$158,0),1),0)),0)), IFERROR(MIN($D32-SUM($O32:BR32), INDEX(Tbl_Resource_List[Hours Available per Day], MATCH($C32,Tbl_Resource_List[Resource Name],0),1)-SUMIF($C$8:$C31,$C32,BS$8:BS31)),0),0)</f>
        <v>0</v>
      </c>
      <c r="BT32" s="93">
        <f>IF((BT$7&gt;IFERROR(MAX(IFERROR(INDEX(Tbl_Project_List[Start Date],MATCH($A32,Tbl_Project_List[Project Name],0),1)-1,0),IFERROR(INDEX($K$9:$K$158,MATCH($E32,$G$9:$G$158,0),1),0),IFERROR(INDEX($K$9:$K$158,MATCH($F32,$G$9:$G$158,0),1),0)),0)), IFERROR(MIN($D32-SUM($O32:BS32), INDEX(Tbl_Resource_List[Hours Available per Day], MATCH($C32,Tbl_Resource_List[Resource Name],0),1)-SUMIF($C$8:$C31,$C32,BT$8:BT31)),0),0)</f>
        <v>0</v>
      </c>
      <c r="BU32" s="93">
        <f>IF((BU$7&gt;IFERROR(MAX(IFERROR(INDEX(Tbl_Project_List[Start Date],MATCH($A32,Tbl_Project_List[Project Name],0),1)-1,0),IFERROR(INDEX($K$9:$K$158,MATCH($E32,$G$9:$G$158,0),1),0),IFERROR(INDEX($K$9:$K$158,MATCH($F32,$G$9:$G$158,0),1),0)),0)), IFERROR(MIN($D32-SUM($O32:BT32), INDEX(Tbl_Resource_List[Hours Available per Day], MATCH($C32,Tbl_Resource_List[Resource Name],0),1)-SUMIF($C$8:$C31,$C32,BU$8:BU31)),0),0)</f>
        <v>0</v>
      </c>
      <c r="BV32" s="93">
        <f>IF((BV$7&gt;IFERROR(MAX(IFERROR(INDEX(Tbl_Project_List[Start Date],MATCH($A32,Tbl_Project_List[Project Name],0),1)-1,0),IFERROR(INDEX($K$9:$K$158,MATCH($E32,$G$9:$G$158,0),1),0),IFERROR(INDEX($K$9:$K$158,MATCH($F32,$G$9:$G$158,0),1),0)),0)), IFERROR(MIN($D32-SUM($O32:BU32), INDEX(Tbl_Resource_List[Hours Available per Day], MATCH($C32,Tbl_Resource_List[Resource Name],0),1)-SUMIF($C$8:$C31,$C32,BV$8:BV31)),0),0)</f>
        <v>0</v>
      </c>
      <c r="BW32" s="94">
        <f>IF((BW$7&gt;IFERROR(MAX(IFERROR(INDEX(Tbl_Project_List[Start Date],MATCH($A32,Tbl_Project_List[Project Name],0),1)-1,0),IFERROR(INDEX($K$9:$K$158,MATCH($E32,$G$9:$G$158,0),1),0),IFERROR(INDEX($K$9:$K$158,MATCH($F32,$G$9:$G$158,0),1),0)),0)), IFERROR(MIN($D32-SUM($O32:BV32), INDEX(Tbl_Resource_List[Hours Available per Day], MATCH($C32,Tbl_Resource_List[Resource Name],0),1)-SUMIF($C$8:$C31,$C32,BW$8:BW31)),0),0)</f>
        <v>0</v>
      </c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</row>
    <row r="33" spans="1:105" x14ac:dyDescent="0.25">
      <c r="A33" s="89" t="str">
        <f>IFERROR(IF(ROW(A32)-ROW($A$8)&gt;=COUNTA(Tbl_Task_List[Task Name]),"",INDEX(Tbl_Project_List[],MATCH(SMALL(Tbl_Project_List[[#Data],[Priority]],ROUND(SUMPRODUCT(1/COUNTIF($A$9:A32,$A$9:A32)),0)+((COUNTIF(Tbl_Task_List[[#Data],[Project Name]],A32)=COUNTIF($A$9:$A32,A32))*1)),Tbl_Project_List[[#Data],[Priority]],0),1)),"")</f>
        <v>Tekun</v>
      </c>
      <c r="B33" s="89" t="str">
        <f t="array" ref="B33">IFERROR(INDEX((Tbl_Task_List[[#Data],[Task Name]]), SMALL(IF(A33=(Tbl_Task_List[[#Data],[Project Name]]),ROW(Tbl_Task_List[[#Data],[Project Name]]),""),COUNTIF($A$9:$A33,A33))-ROW(Tbl_Task_List[[#Headers],[Task Name]]),1),"")</f>
        <v xml:space="preserve">Screen-Transfer </v>
      </c>
      <c r="C33" s="90" t="str">
        <f t="array" ref="C33">IFERROR(INDEX((Tbl_Task_List[[#Data],[Resource Name]]), SMALL(IF(A33=(Tbl_Task_List[[#Data],[Project Name]]),ROW(Tbl_Task_List[[#Data],[Project Name]]),""),COUNTIF($A$9:$A33,A33))-ROW(Tbl_Task_List[[#Headers],[Resource Name]]),1),"")</f>
        <v>Syed</v>
      </c>
      <c r="D33" s="91">
        <f t="array" ref="D33">IFERROR(INDEX((Tbl_Task_List[[#Data],[Planned Duration (Hours)]]), SMALL(IF(A33=(Tbl_Task_List[[#Data],[Project Name]]),ROW(Tbl_Task_List[[#Data],[Project Name]]),""),COUNTIF($A$9:$A33,A33))-ROW(Tbl_Task_List[[#Headers],[Planned Duration (Hours)]]),1),"")</f>
        <v>6</v>
      </c>
      <c r="E33" s="70" t="str">
        <f t="array" ref="E33">IFERROR(INDEX((Tbl_Task_List[[#Data],[Predecessor 1]]), SMALL(IF(A33=(Tbl_Task_List[[#Data],[Project Name]]),ROW(Tbl_Task_List[[#Data],[Project Name]]),""),COUNTIF($A$9:$A33,A33))-ROW(Tbl_Task_List[[#Headers],[Predecessor 1]]),1),"")</f>
        <v>Tekun Screen Design - Sales</v>
      </c>
      <c r="F33" s="70">
        <f t="array" ref="F33">IFERROR(INDEX((Tbl_Task_List[[#Data],[Predecessor 2]]), SMALL(IF(A33=(Tbl_Task_List[[#Data],[Project Name]]),ROW(Tbl_Task_List[[#Data],[Project Name]]),""),COUNTIF($A$9:$A33,A33))-ROW(Tbl_Task_List[[#Headers],[Predecessor 2]]),1),"")</f>
        <v>0</v>
      </c>
      <c r="G33" s="70" t="str">
        <f t="shared" si="3"/>
        <v xml:space="preserve">Tekun Screen-Transfer </v>
      </c>
      <c r="H33" s="75">
        <f>IFERROR(MAX(INDEX(Tbl_Project_List[Start Date],MATCH($A33,Tbl_Project_List[Project Name],0),1), StartDate, IFERROR(WORKDAY(INDEX($K$9:$K$158,MATCH($E33,$G$9:$G$158,0),1),1,Holidays),0),IFERROR(WORKDAY( INDEX($K$9:$K$158,MATCH($F33,$G$9:$G$158,0),1),1,Holidays),0)),"")</f>
        <v>42332</v>
      </c>
      <c r="I33" s="92">
        <f t="shared" si="4"/>
        <v>0</v>
      </c>
      <c r="J33" s="75">
        <f t="array" ref="J33">IF(ISNUMBER(D33),IFERROR(INDEX($A$7:$BW$7,1,SMALL(IF(P33:BW33&gt;0,COLUMN(P33:BW33),""),1)),WORKDAY($BW$7,2,Holidays)),"")</f>
        <v>42332</v>
      </c>
      <c r="K33" s="75">
        <f t="array" ref="K33">IF(ISNUMBER(D33),IF(SUM(P33:BW33)=D33,IFERROR(INDEX($A$7:$BW$7,1,LARGE(IF(P33:BW33&gt;0,COLUMN(P33:BW33),""),1)),""),WORKDAY($BW$7,1,Holidays)),"")</f>
        <v>42332</v>
      </c>
      <c r="L33" s="92">
        <f ca="1">IFERROR(COUNTIF(INDIRECT(ADDRESS(ROW($L33),MATCH($J33,$A$7:$BW$7,0),1,1,)):INDIRECT(ADDRESS(ROW($L33),MATCH(MIN($K33,$BW$7),$A$7:$BW$7,0),1,1,)),0),"")</f>
        <v>0</v>
      </c>
      <c r="M33" s="92">
        <f t="shared" si="5"/>
        <v>6</v>
      </c>
      <c r="N33" s="93">
        <f t="shared" si="6"/>
        <v>1</v>
      </c>
      <c r="O33" s="86"/>
      <c r="P33" s="93">
        <f>IF((P$7&gt;IFERROR(MAX(IFERROR(INDEX(Tbl_Project_List[Start Date],MATCH($A33,Tbl_Project_List[Project Name],0),1)-1,0),IFERROR(INDEX($K$9:$K$158,MATCH($E33,$G$9:$G$158,0),1),0),IFERROR(INDEX($K$9:$K$158,MATCH($F33,$G$9:$G$158,0),1),0)),0)), IFERROR(MIN($D33-SUM($O33:O33), INDEX(Tbl_Resource_List[Hours Available per Day], MATCH($C33,Tbl_Resource_List[Resource Name],0),1)-SUMIF($C$8:$C32,$C33,P$8:P32)),0),0)</f>
        <v>0</v>
      </c>
      <c r="Q33" s="93">
        <f>IF((Q$7&gt;IFERROR(MAX(IFERROR(INDEX(Tbl_Project_List[Start Date],MATCH($A33,Tbl_Project_List[Project Name],0),1)-1,0),IFERROR(INDEX($K$9:$K$158,MATCH($E33,$G$9:$G$158,0),1),0),IFERROR(INDEX($K$9:$K$158,MATCH($F33,$G$9:$G$158,0),1),0)),0)), IFERROR(MIN($D33-SUM($O33:P33), INDEX(Tbl_Resource_List[Hours Available per Day], MATCH($C33,Tbl_Resource_List[Resource Name],0),1)-SUMIF($C$8:$C32,$C33,Q$8:Q32)),0),0)</f>
        <v>6</v>
      </c>
      <c r="R33" s="93">
        <f>IF((R$7&gt;IFERROR(MAX(IFERROR(INDEX(Tbl_Project_List[Start Date],MATCH($A33,Tbl_Project_List[Project Name],0),1)-1,0),IFERROR(INDEX($K$9:$K$158,MATCH($E33,$G$9:$G$158,0),1),0),IFERROR(INDEX($K$9:$K$158,MATCH($F33,$G$9:$G$158,0),1),0)),0)), IFERROR(MIN($D33-SUM($O33:Q33), INDEX(Tbl_Resource_List[Hours Available per Day], MATCH($C33,Tbl_Resource_List[Resource Name],0),1)-SUMIF($C$8:$C32,$C33,R$8:R32)),0),0)</f>
        <v>0</v>
      </c>
      <c r="S33" s="93">
        <f>IF((S$7&gt;IFERROR(MAX(IFERROR(INDEX(Tbl_Project_List[Start Date],MATCH($A33,Tbl_Project_List[Project Name],0),1)-1,0),IFERROR(INDEX($K$9:$K$158,MATCH($E33,$G$9:$G$158,0),1),0),IFERROR(INDEX($K$9:$K$158,MATCH($F33,$G$9:$G$158,0),1),0)),0)), IFERROR(MIN($D33-SUM($O33:R33), INDEX(Tbl_Resource_List[Hours Available per Day], MATCH($C33,Tbl_Resource_List[Resource Name],0),1)-SUMIF($C$8:$C32,$C33,S$8:S32)),0),0)</f>
        <v>0</v>
      </c>
      <c r="T33" s="93">
        <f>IF((T$7&gt;IFERROR(MAX(IFERROR(INDEX(Tbl_Project_List[Start Date],MATCH($A33,Tbl_Project_List[Project Name],0),1)-1,0),IFERROR(INDEX($K$9:$K$158,MATCH($E33,$G$9:$G$158,0),1),0),IFERROR(INDEX($K$9:$K$158,MATCH($F33,$G$9:$G$158,0),1),0)),0)), IFERROR(MIN($D33-SUM($O33:S33), INDEX(Tbl_Resource_List[Hours Available per Day], MATCH($C33,Tbl_Resource_List[Resource Name],0),1)-SUMIF($C$8:$C32,$C33,T$8:T32)),0),0)</f>
        <v>0</v>
      </c>
      <c r="U33" s="93">
        <f>IF((U$7&gt;IFERROR(MAX(IFERROR(INDEX(Tbl_Project_List[Start Date],MATCH($A33,Tbl_Project_List[Project Name],0),1)-1,0),IFERROR(INDEX($K$9:$K$158,MATCH($E33,$G$9:$G$158,0),1),0),IFERROR(INDEX($K$9:$K$158,MATCH($F33,$G$9:$G$158,0),1),0)),0)), IFERROR(MIN($D33-SUM($O33:T33), INDEX(Tbl_Resource_List[Hours Available per Day], MATCH($C33,Tbl_Resource_List[Resource Name],0),1)-SUMIF($C$8:$C32,$C33,U$8:U32)),0),0)</f>
        <v>0</v>
      </c>
      <c r="V33" s="93">
        <f>IF((V$7&gt;IFERROR(MAX(IFERROR(INDEX(Tbl_Project_List[Start Date],MATCH($A33,Tbl_Project_List[Project Name],0),1)-1,0),IFERROR(INDEX($K$9:$K$158,MATCH($E33,$G$9:$G$158,0),1),0),IFERROR(INDEX($K$9:$K$158,MATCH($F33,$G$9:$G$158,0),1),0)),0)), IFERROR(MIN($D33-SUM($O33:U33), INDEX(Tbl_Resource_List[Hours Available per Day], MATCH($C33,Tbl_Resource_List[Resource Name],0),1)-SUMIF($C$8:$C32,$C33,V$8:V32)),0),0)</f>
        <v>0</v>
      </c>
      <c r="W33" s="93">
        <f>IF((W$7&gt;IFERROR(MAX(IFERROR(INDEX(Tbl_Project_List[Start Date],MATCH($A33,Tbl_Project_List[Project Name],0),1)-1,0),IFERROR(INDEX($K$9:$K$158,MATCH($E33,$G$9:$G$158,0),1),0),IFERROR(INDEX($K$9:$K$158,MATCH($F33,$G$9:$G$158,0),1),0)),0)), IFERROR(MIN($D33-SUM($O33:V33), INDEX(Tbl_Resource_List[Hours Available per Day], MATCH($C33,Tbl_Resource_List[Resource Name],0),1)-SUMIF($C$8:$C32,$C33,W$8:W32)),0),0)</f>
        <v>0</v>
      </c>
      <c r="X33" s="93">
        <f>IF((X$7&gt;IFERROR(MAX(IFERROR(INDEX(Tbl_Project_List[Start Date],MATCH($A33,Tbl_Project_List[Project Name],0),1)-1,0),IFERROR(INDEX($K$9:$K$158,MATCH($E33,$G$9:$G$158,0),1),0),IFERROR(INDEX($K$9:$K$158,MATCH($F33,$G$9:$G$158,0),1),0)),0)), IFERROR(MIN($D33-SUM($O33:W33), INDEX(Tbl_Resource_List[Hours Available per Day], MATCH($C33,Tbl_Resource_List[Resource Name],0),1)-SUMIF($C$8:$C32,$C33,X$8:X32)),0),0)</f>
        <v>0</v>
      </c>
      <c r="Y33" s="93">
        <f>IF((Y$7&gt;IFERROR(MAX(IFERROR(INDEX(Tbl_Project_List[Start Date],MATCH($A33,Tbl_Project_List[Project Name],0),1)-1,0),IFERROR(INDEX($K$9:$K$158,MATCH($E33,$G$9:$G$158,0),1),0),IFERROR(INDEX($K$9:$K$158,MATCH($F33,$G$9:$G$158,0),1),0)),0)), IFERROR(MIN($D33-SUM($O33:X33), INDEX(Tbl_Resource_List[Hours Available per Day], MATCH($C33,Tbl_Resource_List[Resource Name],0),1)-SUMIF($C$8:$C32,$C33,Y$8:Y32)),0),0)</f>
        <v>0</v>
      </c>
      <c r="Z33" s="93">
        <f>IF((Z$7&gt;IFERROR(MAX(IFERROR(INDEX(Tbl_Project_List[Start Date],MATCH($A33,Tbl_Project_List[Project Name],0),1)-1,0),IFERROR(INDEX($K$9:$K$158,MATCH($E33,$G$9:$G$158,0),1),0),IFERROR(INDEX($K$9:$K$158,MATCH($F33,$G$9:$G$158,0),1),0)),0)), IFERROR(MIN($D33-SUM($O33:Y33), INDEX(Tbl_Resource_List[Hours Available per Day], MATCH($C33,Tbl_Resource_List[Resource Name],0),1)-SUMIF($C$8:$C32,$C33,Z$8:Z32)),0),0)</f>
        <v>0</v>
      </c>
      <c r="AA33" s="93">
        <f>IF((AA$7&gt;IFERROR(MAX(IFERROR(INDEX(Tbl_Project_List[Start Date],MATCH($A33,Tbl_Project_List[Project Name],0),1)-1,0),IFERROR(INDEX($K$9:$K$158,MATCH($E33,$G$9:$G$158,0),1),0),IFERROR(INDEX($K$9:$K$158,MATCH($F33,$G$9:$G$158,0),1),0)),0)), IFERROR(MIN($D33-SUM($O33:Z33), INDEX(Tbl_Resource_List[Hours Available per Day], MATCH($C33,Tbl_Resource_List[Resource Name],0),1)-SUMIF($C$8:$C32,$C33,AA$8:AA32)),0),0)</f>
        <v>0</v>
      </c>
      <c r="AB33" s="93">
        <f>IF((AB$7&gt;IFERROR(MAX(IFERROR(INDEX(Tbl_Project_List[Start Date],MATCH($A33,Tbl_Project_List[Project Name],0),1)-1,0),IFERROR(INDEX($K$9:$K$158,MATCH($E33,$G$9:$G$158,0),1),0),IFERROR(INDEX($K$9:$K$158,MATCH($F33,$G$9:$G$158,0),1),0)),0)), IFERROR(MIN($D33-SUM($O33:AA33), INDEX(Tbl_Resource_List[Hours Available per Day], MATCH($C33,Tbl_Resource_List[Resource Name],0),1)-SUMIF($C$8:$C32,$C33,AB$8:AB32)),0),0)</f>
        <v>0</v>
      </c>
      <c r="AC33" s="93">
        <f>IF((AC$7&gt;IFERROR(MAX(IFERROR(INDEX(Tbl_Project_List[Start Date],MATCH($A33,Tbl_Project_List[Project Name],0),1)-1,0),IFERROR(INDEX($K$9:$K$158,MATCH($E33,$G$9:$G$158,0),1),0),IFERROR(INDEX($K$9:$K$158,MATCH($F33,$G$9:$G$158,0),1),0)),0)), IFERROR(MIN($D33-SUM($O33:AB33), INDEX(Tbl_Resource_List[Hours Available per Day], MATCH($C33,Tbl_Resource_List[Resource Name],0),1)-SUMIF($C$8:$C32,$C33,AC$8:AC32)),0),0)</f>
        <v>0</v>
      </c>
      <c r="AD33" s="93">
        <f>IF((AD$7&gt;IFERROR(MAX(IFERROR(INDEX(Tbl_Project_List[Start Date],MATCH($A33,Tbl_Project_List[Project Name],0),1)-1,0),IFERROR(INDEX($K$9:$K$158,MATCH($E33,$G$9:$G$158,0),1),0),IFERROR(INDEX($K$9:$K$158,MATCH($F33,$G$9:$G$158,0),1),0)),0)), IFERROR(MIN($D33-SUM($O33:AC33), INDEX(Tbl_Resource_List[Hours Available per Day], MATCH($C33,Tbl_Resource_List[Resource Name],0),1)-SUMIF($C$8:$C32,$C33,AD$8:AD32)),0),0)</f>
        <v>0</v>
      </c>
      <c r="AE33" s="93">
        <f>IF((AE$7&gt;IFERROR(MAX(IFERROR(INDEX(Tbl_Project_List[Start Date],MATCH($A33,Tbl_Project_List[Project Name],0),1)-1,0),IFERROR(INDEX($K$9:$K$158,MATCH($E33,$G$9:$G$158,0),1),0),IFERROR(INDEX($K$9:$K$158,MATCH($F33,$G$9:$G$158,0),1),0)),0)), IFERROR(MIN($D33-SUM($O33:AD33), INDEX(Tbl_Resource_List[Hours Available per Day], MATCH($C33,Tbl_Resource_List[Resource Name],0),1)-SUMIF($C$8:$C32,$C33,AE$8:AE32)),0),0)</f>
        <v>0</v>
      </c>
      <c r="AF33" s="93">
        <f>IF((AF$7&gt;IFERROR(MAX(IFERROR(INDEX(Tbl_Project_List[Start Date],MATCH($A33,Tbl_Project_List[Project Name],0),1)-1,0),IFERROR(INDEX($K$9:$K$158,MATCH($E33,$G$9:$G$158,0),1),0),IFERROR(INDEX($K$9:$K$158,MATCH($F33,$G$9:$G$158,0),1),0)),0)), IFERROR(MIN($D33-SUM($O33:AE33), INDEX(Tbl_Resource_List[Hours Available per Day], MATCH($C33,Tbl_Resource_List[Resource Name],0),1)-SUMIF($C$8:$C32,$C33,AF$8:AF32)),0),0)</f>
        <v>0</v>
      </c>
      <c r="AG33" s="93">
        <f>IF((AG$7&gt;IFERROR(MAX(IFERROR(INDEX(Tbl_Project_List[Start Date],MATCH($A33,Tbl_Project_List[Project Name],0),1)-1,0),IFERROR(INDEX($K$9:$K$158,MATCH($E33,$G$9:$G$158,0),1),0),IFERROR(INDEX($K$9:$K$158,MATCH($F33,$G$9:$G$158,0),1),0)),0)), IFERROR(MIN($D33-SUM($O33:AF33), INDEX(Tbl_Resource_List[Hours Available per Day], MATCH($C33,Tbl_Resource_List[Resource Name],0),1)-SUMIF($C$8:$C32,$C33,AG$8:AG32)),0),0)</f>
        <v>0</v>
      </c>
      <c r="AH33" s="93">
        <f>IF((AH$7&gt;IFERROR(MAX(IFERROR(INDEX(Tbl_Project_List[Start Date],MATCH($A33,Tbl_Project_List[Project Name],0),1)-1,0),IFERROR(INDEX($K$9:$K$158,MATCH($E33,$G$9:$G$158,0),1),0),IFERROR(INDEX($K$9:$K$158,MATCH($F33,$G$9:$G$158,0),1),0)),0)), IFERROR(MIN($D33-SUM($O33:AG33), INDEX(Tbl_Resource_List[Hours Available per Day], MATCH($C33,Tbl_Resource_List[Resource Name],0),1)-SUMIF($C$8:$C32,$C33,AH$8:AH32)),0),0)</f>
        <v>0</v>
      </c>
      <c r="AI33" s="93">
        <f>IF((AI$7&gt;IFERROR(MAX(IFERROR(INDEX(Tbl_Project_List[Start Date],MATCH($A33,Tbl_Project_List[Project Name],0),1)-1,0),IFERROR(INDEX($K$9:$K$158,MATCH($E33,$G$9:$G$158,0),1),0),IFERROR(INDEX($K$9:$K$158,MATCH($F33,$G$9:$G$158,0),1),0)),0)), IFERROR(MIN($D33-SUM($O33:AH33), INDEX(Tbl_Resource_List[Hours Available per Day], MATCH($C33,Tbl_Resource_List[Resource Name],0),1)-SUMIF($C$8:$C32,$C33,AI$8:AI32)),0),0)</f>
        <v>0</v>
      </c>
      <c r="AJ33" s="93">
        <f>IF((AJ$7&gt;IFERROR(MAX(IFERROR(INDEX(Tbl_Project_List[Start Date],MATCH($A33,Tbl_Project_List[Project Name],0),1)-1,0),IFERROR(INDEX($K$9:$K$158,MATCH($E33,$G$9:$G$158,0),1),0),IFERROR(INDEX($K$9:$K$158,MATCH($F33,$G$9:$G$158,0),1),0)),0)), IFERROR(MIN($D33-SUM($O33:AI33), INDEX(Tbl_Resource_List[Hours Available per Day], MATCH($C33,Tbl_Resource_List[Resource Name],0),1)-SUMIF($C$8:$C32,$C33,AJ$8:AJ32)),0),0)</f>
        <v>0</v>
      </c>
      <c r="AK33" s="93">
        <f>IF((AK$7&gt;IFERROR(MAX(IFERROR(INDEX(Tbl_Project_List[Start Date],MATCH($A33,Tbl_Project_List[Project Name],0),1)-1,0),IFERROR(INDEX($K$9:$K$158,MATCH($E33,$G$9:$G$158,0),1),0),IFERROR(INDEX($K$9:$K$158,MATCH($F33,$G$9:$G$158,0),1),0)),0)), IFERROR(MIN($D33-SUM($O33:AJ33), INDEX(Tbl_Resource_List[Hours Available per Day], MATCH($C33,Tbl_Resource_List[Resource Name],0),1)-SUMIF($C$8:$C32,$C33,AK$8:AK32)),0),0)</f>
        <v>0</v>
      </c>
      <c r="AL33" s="93">
        <f>IF((AL$7&gt;IFERROR(MAX(IFERROR(INDEX(Tbl_Project_List[Start Date],MATCH($A33,Tbl_Project_List[Project Name],0),1)-1,0),IFERROR(INDEX($K$9:$K$158,MATCH($E33,$G$9:$G$158,0),1),0),IFERROR(INDEX($K$9:$K$158,MATCH($F33,$G$9:$G$158,0),1),0)),0)), IFERROR(MIN($D33-SUM($O33:AK33), INDEX(Tbl_Resource_List[Hours Available per Day], MATCH($C33,Tbl_Resource_List[Resource Name],0),1)-SUMIF($C$8:$C32,$C33,AL$8:AL32)),0),0)</f>
        <v>0</v>
      </c>
      <c r="AM33" s="93">
        <f>IF((AM$7&gt;IFERROR(MAX(IFERROR(INDEX(Tbl_Project_List[Start Date],MATCH($A33,Tbl_Project_List[Project Name],0),1)-1,0),IFERROR(INDEX($K$9:$K$158,MATCH($E33,$G$9:$G$158,0),1),0),IFERROR(INDEX($K$9:$K$158,MATCH($F33,$G$9:$G$158,0),1),0)),0)), IFERROR(MIN($D33-SUM($O33:AL33), INDEX(Tbl_Resource_List[Hours Available per Day], MATCH($C33,Tbl_Resource_List[Resource Name],0),1)-SUMIF($C$8:$C32,$C33,AM$8:AM32)),0),0)</f>
        <v>0</v>
      </c>
      <c r="AN33" s="93">
        <f>IF((AN$7&gt;IFERROR(MAX(IFERROR(INDEX(Tbl_Project_List[Start Date],MATCH($A33,Tbl_Project_List[Project Name],0),1)-1,0),IFERROR(INDEX($K$9:$K$158,MATCH($E33,$G$9:$G$158,0),1),0),IFERROR(INDEX($K$9:$K$158,MATCH($F33,$G$9:$G$158,0),1),0)),0)), IFERROR(MIN($D33-SUM($O33:AM33), INDEX(Tbl_Resource_List[Hours Available per Day], MATCH($C33,Tbl_Resource_List[Resource Name],0),1)-SUMIF($C$8:$C32,$C33,AN$8:AN32)),0),0)</f>
        <v>0</v>
      </c>
      <c r="AO33" s="93">
        <f>IF((AO$7&gt;IFERROR(MAX(IFERROR(INDEX(Tbl_Project_List[Start Date],MATCH($A33,Tbl_Project_List[Project Name],0),1)-1,0),IFERROR(INDEX($K$9:$K$158,MATCH($E33,$G$9:$G$158,0),1),0),IFERROR(INDEX($K$9:$K$158,MATCH($F33,$G$9:$G$158,0),1),0)),0)), IFERROR(MIN($D33-SUM($O33:AN33), INDEX(Tbl_Resource_List[Hours Available per Day], MATCH($C33,Tbl_Resource_List[Resource Name],0),1)-SUMIF($C$8:$C32,$C33,AO$8:AO32)),0),0)</f>
        <v>0</v>
      </c>
      <c r="AP33" s="93">
        <f>IF((AP$7&gt;IFERROR(MAX(IFERROR(INDEX(Tbl_Project_List[Start Date],MATCH($A33,Tbl_Project_List[Project Name],0),1)-1,0),IFERROR(INDEX($K$9:$K$158,MATCH($E33,$G$9:$G$158,0),1),0),IFERROR(INDEX($K$9:$K$158,MATCH($F33,$G$9:$G$158,0),1),0)),0)), IFERROR(MIN($D33-SUM($O33:AO33), INDEX(Tbl_Resource_List[Hours Available per Day], MATCH($C33,Tbl_Resource_List[Resource Name],0),1)-SUMIF($C$8:$C32,$C33,AP$8:AP32)),0),0)</f>
        <v>0</v>
      </c>
      <c r="AQ33" s="93">
        <f>IF((AQ$7&gt;IFERROR(MAX(IFERROR(INDEX(Tbl_Project_List[Start Date],MATCH($A33,Tbl_Project_List[Project Name],0),1)-1,0),IFERROR(INDEX($K$9:$K$158,MATCH($E33,$G$9:$G$158,0),1),0),IFERROR(INDEX($K$9:$K$158,MATCH($F33,$G$9:$G$158,0),1),0)),0)), IFERROR(MIN($D33-SUM($O33:AP33), INDEX(Tbl_Resource_List[Hours Available per Day], MATCH($C33,Tbl_Resource_List[Resource Name],0),1)-SUMIF($C$8:$C32,$C33,AQ$8:AQ32)),0),0)</f>
        <v>0</v>
      </c>
      <c r="AR33" s="93">
        <f>IF((AR$7&gt;IFERROR(MAX(IFERROR(INDEX(Tbl_Project_List[Start Date],MATCH($A33,Tbl_Project_List[Project Name],0),1)-1,0),IFERROR(INDEX($K$9:$K$158,MATCH($E33,$G$9:$G$158,0),1),0),IFERROR(INDEX($K$9:$K$158,MATCH($F33,$G$9:$G$158,0),1),0)),0)), IFERROR(MIN($D33-SUM($O33:AQ33), INDEX(Tbl_Resource_List[Hours Available per Day], MATCH($C33,Tbl_Resource_List[Resource Name],0),1)-SUMIF($C$8:$C32,$C33,AR$8:AR32)),0),0)</f>
        <v>0</v>
      </c>
      <c r="AS33" s="93">
        <f>IF((AS$7&gt;IFERROR(MAX(IFERROR(INDEX(Tbl_Project_List[Start Date],MATCH($A33,Tbl_Project_List[Project Name],0),1)-1,0),IFERROR(INDEX($K$9:$K$158,MATCH($E33,$G$9:$G$158,0),1),0),IFERROR(INDEX($K$9:$K$158,MATCH($F33,$G$9:$G$158,0),1),0)),0)), IFERROR(MIN($D33-SUM($O33:AR33), INDEX(Tbl_Resource_List[Hours Available per Day], MATCH($C33,Tbl_Resource_List[Resource Name],0),1)-SUMIF($C$8:$C32,$C33,AS$8:AS32)),0),0)</f>
        <v>0</v>
      </c>
      <c r="AT33" s="93">
        <f>IF((AT$7&gt;IFERROR(MAX(IFERROR(INDEX(Tbl_Project_List[Start Date],MATCH($A33,Tbl_Project_List[Project Name],0),1)-1,0),IFERROR(INDEX($K$9:$K$158,MATCH($E33,$G$9:$G$158,0),1),0),IFERROR(INDEX($K$9:$K$158,MATCH($F33,$G$9:$G$158,0),1),0)),0)), IFERROR(MIN($D33-SUM($O33:AS33), INDEX(Tbl_Resource_List[Hours Available per Day], MATCH($C33,Tbl_Resource_List[Resource Name],0),1)-SUMIF($C$8:$C32,$C33,AT$8:AT32)),0),0)</f>
        <v>0</v>
      </c>
      <c r="AU33" s="93">
        <f>IF((AU$7&gt;IFERROR(MAX(IFERROR(INDEX(Tbl_Project_List[Start Date],MATCH($A33,Tbl_Project_List[Project Name],0),1)-1,0),IFERROR(INDEX($K$9:$K$158,MATCH($E33,$G$9:$G$158,0),1),0),IFERROR(INDEX($K$9:$K$158,MATCH($F33,$G$9:$G$158,0),1),0)),0)), IFERROR(MIN($D33-SUM($O33:AT33), INDEX(Tbl_Resource_List[Hours Available per Day], MATCH($C33,Tbl_Resource_List[Resource Name],0),1)-SUMIF($C$8:$C32,$C33,AU$8:AU32)),0),0)</f>
        <v>0</v>
      </c>
      <c r="AV33" s="93">
        <f>IF((AV$7&gt;IFERROR(MAX(IFERROR(INDEX(Tbl_Project_List[Start Date],MATCH($A33,Tbl_Project_List[Project Name],0),1)-1,0),IFERROR(INDEX($K$9:$K$158,MATCH($E33,$G$9:$G$158,0),1),0),IFERROR(INDEX($K$9:$K$158,MATCH($F33,$G$9:$G$158,0),1),0)),0)), IFERROR(MIN($D33-SUM($O33:AU33), INDEX(Tbl_Resource_List[Hours Available per Day], MATCH($C33,Tbl_Resource_List[Resource Name],0),1)-SUMIF($C$8:$C32,$C33,AV$8:AV32)),0),0)</f>
        <v>0</v>
      </c>
      <c r="AW33" s="93">
        <f>IF((AW$7&gt;IFERROR(MAX(IFERROR(INDEX(Tbl_Project_List[Start Date],MATCH($A33,Tbl_Project_List[Project Name],0),1)-1,0),IFERROR(INDEX($K$9:$K$158,MATCH($E33,$G$9:$G$158,0),1),0),IFERROR(INDEX($K$9:$K$158,MATCH($F33,$G$9:$G$158,0),1),0)),0)), IFERROR(MIN($D33-SUM($O33:AV33), INDEX(Tbl_Resource_List[Hours Available per Day], MATCH($C33,Tbl_Resource_List[Resource Name],0),1)-SUMIF($C$8:$C32,$C33,AW$8:AW32)),0),0)</f>
        <v>0</v>
      </c>
      <c r="AX33" s="93">
        <f>IF((AX$7&gt;IFERROR(MAX(IFERROR(INDEX(Tbl_Project_List[Start Date],MATCH($A33,Tbl_Project_List[Project Name],0),1)-1,0),IFERROR(INDEX($K$9:$K$158,MATCH($E33,$G$9:$G$158,0),1),0),IFERROR(INDEX($K$9:$K$158,MATCH($F33,$G$9:$G$158,0),1),0)),0)), IFERROR(MIN($D33-SUM($O33:AW33), INDEX(Tbl_Resource_List[Hours Available per Day], MATCH($C33,Tbl_Resource_List[Resource Name],0),1)-SUMIF($C$8:$C32,$C33,AX$8:AX32)),0),0)</f>
        <v>0</v>
      </c>
      <c r="AY33" s="93">
        <f>IF((AY$7&gt;IFERROR(MAX(IFERROR(INDEX(Tbl_Project_List[Start Date],MATCH($A33,Tbl_Project_List[Project Name],0),1)-1,0),IFERROR(INDEX($K$9:$K$158,MATCH($E33,$G$9:$G$158,0),1),0),IFERROR(INDEX($K$9:$K$158,MATCH($F33,$G$9:$G$158,0),1),0)),0)), IFERROR(MIN($D33-SUM($O33:AX33), INDEX(Tbl_Resource_List[Hours Available per Day], MATCH($C33,Tbl_Resource_List[Resource Name],0),1)-SUMIF($C$8:$C32,$C33,AY$8:AY32)),0),0)</f>
        <v>0</v>
      </c>
      <c r="AZ33" s="93">
        <f>IF((AZ$7&gt;IFERROR(MAX(IFERROR(INDEX(Tbl_Project_List[Start Date],MATCH($A33,Tbl_Project_List[Project Name],0),1)-1,0),IFERROR(INDEX($K$9:$K$158,MATCH($E33,$G$9:$G$158,0),1),0),IFERROR(INDEX($K$9:$K$158,MATCH($F33,$G$9:$G$158,0),1),0)),0)), IFERROR(MIN($D33-SUM($O33:AY33), INDEX(Tbl_Resource_List[Hours Available per Day], MATCH($C33,Tbl_Resource_List[Resource Name],0),1)-SUMIF($C$8:$C32,$C33,AZ$8:AZ32)),0),0)</f>
        <v>0</v>
      </c>
      <c r="BA33" s="93">
        <f>IF((BA$7&gt;IFERROR(MAX(IFERROR(INDEX(Tbl_Project_List[Start Date],MATCH($A33,Tbl_Project_List[Project Name],0),1)-1,0),IFERROR(INDEX($K$9:$K$158,MATCH($E33,$G$9:$G$158,0),1),0),IFERROR(INDEX($K$9:$K$158,MATCH($F33,$G$9:$G$158,0),1),0)),0)), IFERROR(MIN($D33-SUM($O33:AZ33), INDEX(Tbl_Resource_List[Hours Available per Day], MATCH($C33,Tbl_Resource_List[Resource Name],0),1)-SUMIF($C$8:$C32,$C33,BA$8:BA32)),0),0)</f>
        <v>0</v>
      </c>
      <c r="BB33" s="93">
        <f>IF((BB$7&gt;IFERROR(MAX(IFERROR(INDEX(Tbl_Project_List[Start Date],MATCH($A33,Tbl_Project_List[Project Name],0),1)-1,0),IFERROR(INDEX($K$9:$K$158,MATCH($E33,$G$9:$G$158,0),1),0),IFERROR(INDEX($K$9:$K$158,MATCH($F33,$G$9:$G$158,0),1),0)),0)), IFERROR(MIN($D33-SUM($O33:BA33), INDEX(Tbl_Resource_List[Hours Available per Day], MATCH($C33,Tbl_Resource_List[Resource Name],0),1)-SUMIF($C$8:$C32,$C33,BB$8:BB32)),0),0)</f>
        <v>0</v>
      </c>
      <c r="BC33" s="93">
        <f>IF((BC$7&gt;IFERROR(MAX(IFERROR(INDEX(Tbl_Project_List[Start Date],MATCH($A33,Tbl_Project_List[Project Name],0),1)-1,0),IFERROR(INDEX($K$9:$K$158,MATCH($E33,$G$9:$G$158,0),1),0),IFERROR(INDEX($K$9:$K$158,MATCH($F33,$G$9:$G$158,0),1),0)),0)), IFERROR(MIN($D33-SUM($O33:BB33), INDEX(Tbl_Resource_List[Hours Available per Day], MATCH($C33,Tbl_Resource_List[Resource Name],0),1)-SUMIF($C$8:$C32,$C33,BC$8:BC32)),0),0)</f>
        <v>0</v>
      </c>
      <c r="BD33" s="93">
        <f>IF((BD$7&gt;IFERROR(MAX(IFERROR(INDEX(Tbl_Project_List[Start Date],MATCH($A33,Tbl_Project_List[Project Name],0),1)-1,0),IFERROR(INDEX($K$9:$K$158,MATCH($E33,$G$9:$G$158,0),1),0),IFERROR(INDEX($K$9:$K$158,MATCH($F33,$G$9:$G$158,0),1),0)),0)), IFERROR(MIN($D33-SUM($O33:BC33), INDEX(Tbl_Resource_List[Hours Available per Day], MATCH($C33,Tbl_Resource_List[Resource Name],0),1)-SUMIF($C$8:$C32,$C33,BD$8:BD32)),0),0)</f>
        <v>0</v>
      </c>
      <c r="BE33" s="93">
        <f>IF((BE$7&gt;IFERROR(MAX(IFERROR(INDEX(Tbl_Project_List[Start Date],MATCH($A33,Tbl_Project_List[Project Name],0),1)-1,0),IFERROR(INDEX($K$9:$K$158,MATCH($E33,$G$9:$G$158,0),1),0),IFERROR(INDEX($K$9:$K$158,MATCH($F33,$G$9:$G$158,0),1),0)),0)), IFERROR(MIN($D33-SUM($O33:BD33), INDEX(Tbl_Resource_List[Hours Available per Day], MATCH($C33,Tbl_Resource_List[Resource Name],0),1)-SUMIF($C$8:$C32,$C33,BE$8:BE32)),0),0)</f>
        <v>0</v>
      </c>
      <c r="BF33" s="93">
        <f>IF((BF$7&gt;IFERROR(MAX(IFERROR(INDEX(Tbl_Project_List[Start Date],MATCH($A33,Tbl_Project_List[Project Name],0),1)-1,0),IFERROR(INDEX($K$9:$K$158,MATCH($E33,$G$9:$G$158,0),1),0),IFERROR(INDEX($K$9:$K$158,MATCH($F33,$G$9:$G$158,0),1),0)),0)), IFERROR(MIN($D33-SUM($O33:BE33), INDEX(Tbl_Resource_List[Hours Available per Day], MATCH($C33,Tbl_Resource_List[Resource Name],0),1)-SUMIF($C$8:$C32,$C33,BF$8:BF32)),0),0)</f>
        <v>0</v>
      </c>
      <c r="BG33" s="93">
        <f>IF((BG$7&gt;IFERROR(MAX(IFERROR(INDEX(Tbl_Project_List[Start Date],MATCH($A33,Tbl_Project_List[Project Name],0),1)-1,0),IFERROR(INDEX($K$9:$K$158,MATCH($E33,$G$9:$G$158,0),1),0),IFERROR(INDEX($K$9:$K$158,MATCH($F33,$G$9:$G$158,0),1),0)),0)), IFERROR(MIN($D33-SUM($O33:BF33), INDEX(Tbl_Resource_List[Hours Available per Day], MATCH($C33,Tbl_Resource_List[Resource Name],0),1)-SUMIF($C$8:$C32,$C33,BG$8:BG32)),0),0)</f>
        <v>0</v>
      </c>
      <c r="BH33" s="93">
        <f>IF((BH$7&gt;IFERROR(MAX(IFERROR(INDEX(Tbl_Project_List[Start Date],MATCH($A33,Tbl_Project_List[Project Name],0),1)-1,0),IFERROR(INDEX($K$9:$K$158,MATCH($E33,$G$9:$G$158,0),1),0),IFERROR(INDEX($K$9:$K$158,MATCH($F33,$G$9:$G$158,0),1),0)),0)), IFERROR(MIN($D33-SUM($O33:BG33), INDEX(Tbl_Resource_List[Hours Available per Day], MATCH($C33,Tbl_Resource_List[Resource Name],0),1)-SUMIF($C$8:$C32,$C33,BH$8:BH32)),0),0)</f>
        <v>0</v>
      </c>
      <c r="BI33" s="93">
        <f>IF((BI$7&gt;IFERROR(MAX(IFERROR(INDEX(Tbl_Project_List[Start Date],MATCH($A33,Tbl_Project_List[Project Name],0),1)-1,0),IFERROR(INDEX($K$9:$K$158,MATCH($E33,$G$9:$G$158,0),1),0),IFERROR(INDEX($K$9:$K$158,MATCH($F33,$G$9:$G$158,0),1),0)),0)), IFERROR(MIN($D33-SUM($O33:BH33), INDEX(Tbl_Resource_List[Hours Available per Day], MATCH($C33,Tbl_Resource_List[Resource Name],0),1)-SUMIF($C$8:$C32,$C33,BI$8:BI32)),0),0)</f>
        <v>0</v>
      </c>
      <c r="BJ33" s="93">
        <f>IF((BJ$7&gt;IFERROR(MAX(IFERROR(INDEX(Tbl_Project_List[Start Date],MATCH($A33,Tbl_Project_List[Project Name],0),1)-1,0),IFERROR(INDEX($K$9:$K$158,MATCH($E33,$G$9:$G$158,0),1),0),IFERROR(INDEX($K$9:$K$158,MATCH($F33,$G$9:$G$158,0),1),0)),0)), IFERROR(MIN($D33-SUM($O33:BI33), INDEX(Tbl_Resource_List[Hours Available per Day], MATCH($C33,Tbl_Resource_List[Resource Name],0),1)-SUMIF($C$8:$C32,$C33,BJ$8:BJ32)),0),0)</f>
        <v>0</v>
      </c>
      <c r="BK33" s="93">
        <f>IF((BK$7&gt;IFERROR(MAX(IFERROR(INDEX(Tbl_Project_List[Start Date],MATCH($A33,Tbl_Project_List[Project Name],0),1)-1,0),IFERROR(INDEX($K$9:$K$158,MATCH($E33,$G$9:$G$158,0),1),0),IFERROR(INDEX($K$9:$K$158,MATCH($F33,$G$9:$G$158,0),1),0)),0)), IFERROR(MIN($D33-SUM($O33:BJ33), INDEX(Tbl_Resource_List[Hours Available per Day], MATCH($C33,Tbl_Resource_List[Resource Name],0),1)-SUMIF($C$8:$C32,$C33,BK$8:BK32)),0),0)</f>
        <v>0</v>
      </c>
      <c r="BL33" s="93">
        <f>IF((BL$7&gt;IFERROR(MAX(IFERROR(INDEX(Tbl_Project_List[Start Date],MATCH($A33,Tbl_Project_List[Project Name],0),1)-1,0),IFERROR(INDEX($K$9:$K$158,MATCH($E33,$G$9:$G$158,0),1),0),IFERROR(INDEX($K$9:$K$158,MATCH($F33,$G$9:$G$158,0),1),0)),0)), IFERROR(MIN($D33-SUM($O33:BK33), INDEX(Tbl_Resource_List[Hours Available per Day], MATCH($C33,Tbl_Resource_List[Resource Name],0),1)-SUMIF($C$8:$C32,$C33,BL$8:BL32)),0),0)</f>
        <v>0</v>
      </c>
      <c r="BM33" s="93">
        <f>IF((BM$7&gt;IFERROR(MAX(IFERROR(INDEX(Tbl_Project_List[Start Date],MATCH($A33,Tbl_Project_List[Project Name],0),1)-1,0),IFERROR(INDEX($K$9:$K$158,MATCH($E33,$G$9:$G$158,0),1),0),IFERROR(INDEX($K$9:$K$158,MATCH($F33,$G$9:$G$158,0),1),0)),0)), IFERROR(MIN($D33-SUM($O33:BL33), INDEX(Tbl_Resource_List[Hours Available per Day], MATCH($C33,Tbl_Resource_List[Resource Name],0),1)-SUMIF($C$8:$C32,$C33,BM$8:BM32)),0),0)</f>
        <v>0</v>
      </c>
      <c r="BN33" s="93">
        <f>IF((BN$7&gt;IFERROR(MAX(IFERROR(INDEX(Tbl_Project_List[Start Date],MATCH($A33,Tbl_Project_List[Project Name],0),1)-1,0),IFERROR(INDEX($K$9:$K$158,MATCH($E33,$G$9:$G$158,0),1),0),IFERROR(INDEX($K$9:$K$158,MATCH($F33,$G$9:$G$158,0),1),0)),0)), IFERROR(MIN($D33-SUM($O33:BM33), INDEX(Tbl_Resource_List[Hours Available per Day], MATCH($C33,Tbl_Resource_List[Resource Name],0),1)-SUMIF($C$8:$C32,$C33,BN$8:BN32)),0),0)</f>
        <v>0</v>
      </c>
      <c r="BO33" s="93">
        <f>IF((BO$7&gt;IFERROR(MAX(IFERROR(INDEX(Tbl_Project_List[Start Date],MATCH($A33,Tbl_Project_List[Project Name],0),1)-1,0),IFERROR(INDEX($K$9:$K$158,MATCH($E33,$G$9:$G$158,0),1),0),IFERROR(INDEX($K$9:$K$158,MATCH($F33,$G$9:$G$158,0),1),0)),0)), IFERROR(MIN($D33-SUM($O33:BN33), INDEX(Tbl_Resource_List[Hours Available per Day], MATCH($C33,Tbl_Resource_List[Resource Name],0),1)-SUMIF($C$8:$C32,$C33,BO$8:BO32)),0),0)</f>
        <v>0</v>
      </c>
      <c r="BP33" s="93">
        <f>IF((BP$7&gt;IFERROR(MAX(IFERROR(INDEX(Tbl_Project_List[Start Date],MATCH($A33,Tbl_Project_List[Project Name],0),1)-1,0),IFERROR(INDEX($K$9:$K$158,MATCH($E33,$G$9:$G$158,0),1),0),IFERROR(INDEX($K$9:$K$158,MATCH($F33,$G$9:$G$158,0),1),0)),0)), IFERROR(MIN($D33-SUM($O33:BO33), INDEX(Tbl_Resource_List[Hours Available per Day], MATCH($C33,Tbl_Resource_List[Resource Name],0),1)-SUMIF($C$8:$C32,$C33,BP$8:BP32)),0),0)</f>
        <v>0</v>
      </c>
      <c r="BQ33" s="93">
        <f>IF((BQ$7&gt;IFERROR(MAX(IFERROR(INDEX(Tbl_Project_List[Start Date],MATCH($A33,Tbl_Project_List[Project Name],0),1)-1,0),IFERROR(INDEX($K$9:$K$158,MATCH($E33,$G$9:$G$158,0),1),0),IFERROR(INDEX($K$9:$K$158,MATCH($F33,$G$9:$G$158,0),1),0)),0)), IFERROR(MIN($D33-SUM($O33:BP33), INDEX(Tbl_Resource_List[Hours Available per Day], MATCH($C33,Tbl_Resource_List[Resource Name],0),1)-SUMIF($C$8:$C32,$C33,BQ$8:BQ32)),0),0)</f>
        <v>0</v>
      </c>
      <c r="BR33" s="93">
        <f>IF((BR$7&gt;IFERROR(MAX(IFERROR(INDEX(Tbl_Project_List[Start Date],MATCH($A33,Tbl_Project_List[Project Name],0),1)-1,0),IFERROR(INDEX($K$9:$K$158,MATCH($E33,$G$9:$G$158,0),1),0),IFERROR(INDEX($K$9:$K$158,MATCH($F33,$G$9:$G$158,0),1),0)),0)), IFERROR(MIN($D33-SUM($O33:BQ33), INDEX(Tbl_Resource_List[Hours Available per Day], MATCH($C33,Tbl_Resource_List[Resource Name],0),1)-SUMIF($C$8:$C32,$C33,BR$8:BR32)),0),0)</f>
        <v>0</v>
      </c>
      <c r="BS33" s="93">
        <f>IF((BS$7&gt;IFERROR(MAX(IFERROR(INDEX(Tbl_Project_List[Start Date],MATCH($A33,Tbl_Project_List[Project Name],0),1)-1,0),IFERROR(INDEX($K$9:$K$158,MATCH($E33,$G$9:$G$158,0),1),0),IFERROR(INDEX($K$9:$K$158,MATCH($F33,$G$9:$G$158,0),1),0)),0)), IFERROR(MIN($D33-SUM($O33:BR33), INDEX(Tbl_Resource_List[Hours Available per Day], MATCH($C33,Tbl_Resource_List[Resource Name],0),1)-SUMIF($C$8:$C32,$C33,BS$8:BS32)),0),0)</f>
        <v>0</v>
      </c>
      <c r="BT33" s="93">
        <f>IF((BT$7&gt;IFERROR(MAX(IFERROR(INDEX(Tbl_Project_List[Start Date],MATCH($A33,Tbl_Project_List[Project Name],0),1)-1,0),IFERROR(INDEX($K$9:$K$158,MATCH($E33,$G$9:$G$158,0),1),0),IFERROR(INDEX($K$9:$K$158,MATCH($F33,$G$9:$G$158,0),1),0)),0)), IFERROR(MIN($D33-SUM($O33:BS33), INDEX(Tbl_Resource_List[Hours Available per Day], MATCH($C33,Tbl_Resource_List[Resource Name],0),1)-SUMIF($C$8:$C32,$C33,BT$8:BT32)),0),0)</f>
        <v>0</v>
      </c>
      <c r="BU33" s="93">
        <f>IF((BU$7&gt;IFERROR(MAX(IFERROR(INDEX(Tbl_Project_List[Start Date],MATCH($A33,Tbl_Project_List[Project Name],0),1)-1,0),IFERROR(INDEX($K$9:$K$158,MATCH($E33,$G$9:$G$158,0),1),0),IFERROR(INDEX($K$9:$K$158,MATCH($F33,$G$9:$G$158,0),1),0)),0)), IFERROR(MIN($D33-SUM($O33:BT33), INDEX(Tbl_Resource_List[Hours Available per Day], MATCH($C33,Tbl_Resource_List[Resource Name],0),1)-SUMIF($C$8:$C32,$C33,BU$8:BU32)),0),0)</f>
        <v>0</v>
      </c>
      <c r="BV33" s="93">
        <f>IF((BV$7&gt;IFERROR(MAX(IFERROR(INDEX(Tbl_Project_List[Start Date],MATCH($A33,Tbl_Project_List[Project Name],0),1)-1,0),IFERROR(INDEX($K$9:$K$158,MATCH($E33,$G$9:$G$158,0),1),0),IFERROR(INDEX($K$9:$K$158,MATCH($F33,$G$9:$G$158,0),1),0)),0)), IFERROR(MIN($D33-SUM($O33:BU33), INDEX(Tbl_Resource_List[Hours Available per Day], MATCH($C33,Tbl_Resource_List[Resource Name],0),1)-SUMIF($C$8:$C32,$C33,BV$8:BV32)),0),0)</f>
        <v>0</v>
      </c>
      <c r="BW33" s="94">
        <f>IF((BW$7&gt;IFERROR(MAX(IFERROR(INDEX(Tbl_Project_List[Start Date],MATCH($A33,Tbl_Project_List[Project Name],0),1)-1,0),IFERROR(INDEX($K$9:$K$158,MATCH($E33,$G$9:$G$158,0),1),0),IFERROR(INDEX($K$9:$K$158,MATCH($F33,$G$9:$G$158,0),1),0)),0)), IFERROR(MIN($D33-SUM($O33:BV33), INDEX(Tbl_Resource_List[Hours Available per Day], MATCH($C33,Tbl_Resource_List[Resource Name],0),1)-SUMIF($C$8:$C32,$C33,BW$8:BW32)),0),0)</f>
        <v>0</v>
      </c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</row>
    <row r="34" spans="1:105" x14ac:dyDescent="0.25">
      <c r="A34" s="89" t="str">
        <f>IFERROR(IF(ROW(A33)-ROW($A$8)&gt;=COUNTA(Tbl_Task_List[Task Name]),"",INDEX(Tbl_Project_List[],MATCH(SMALL(Tbl_Project_List[[#Data],[Priority]],ROUND(SUMPRODUCT(1/COUNTIF($A$9:A33,$A$9:A33)),0)+((COUNTIF(Tbl_Task_List[[#Data],[Project Name]],A33)=COUNTIF($A$9:$A33,A33))*1)),Tbl_Project_List[[#Data],[Priority]],0),1)),"")</f>
        <v>Tekun</v>
      </c>
      <c r="B34" s="89" t="str">
        <f t="array" ref="B34">IFERROR(INDEX((Tbl_Task_List[[#Data],[Task Name]]), SMALL(IF(A34=(Tbl_Task_List[[#Data],[Project Name]]),ROW(Tbl_Task_List[[#Data],[Project Name]]),""),COUNTIF($A$9:$A34,A34))-ROW(Tbl_Task_List[[#Headers],[Task Name]]),1),"")</f>
        <v>Functionality-Transfer</v>
      </c>
      <c r="C34" s="90" t="str">
        <f t="array" ref="C34">IFERROR(INDEX((Tbl_Task_List[[#Data],[Resource Name]]), SMALL(IF(A34=(Tbl_Task_List[[#Data],[Project Name]]),ROW(Tbl_Task_List[[#Data],[Project Name]]),""),COUNTIF($A$9:$A34,A34))-ROW(Tbl_Task_List[[#Headers],[Resource Name]]),1),"")</f>
        <v>Syed</v>
      </c>
      <c r="D34" s="91">
        <f t="array" ref="D34">IFERROR(INDEX((Tbl_Task_List[[#Data],[Planned Duration (Hours)]]), SMALL(IF(A34=(Tbl_Task_List[[#Data],[Project Name]]),ROW(Tbl_Task_List[[#Data],[Project Name]]),""),COUNTIF($A$9:$A34,A34))-ROW(Tbl_Task_List[[#Headers],[Planned Duration (Hours)]]),1),"")</f>
        <v>6</v>
      </c>
      <c r="E34" s="70" t="str">
        <f t="array" ref="E34">IFERROR(INDEX((Tbl_Task_List[[#Data],[Predecessor 1]]), SMALL(IF(A34=(Tbl_Task_List[[#Data],[Project Name]]),ROW(Tbl_Task_List[[#Data],[Project Name]]),""),COUNTIF($A$9:$A34,A34))-ROW(Tbl_Task_List[[#Headers],[Predecessor 1]]),1),"")</f>
        <v>Tekun Screen Design - Sales</v>
      </c>
      <c r="F34" s="70">
        <f t="array" ref="F34">IFERROR(INDEX((Tbl_Task_List[[#Data],[Predecessor 2]]), SMALL(IF(A34=(Tbl_Task_List[[#Data],[Project Name]]),ROW(Tbl_Task_List[[#Data],[Project Name]]),""),COUNTIF($A$9:$A34,A34))-ROW(Tbl_Task_List[[#Headers],[Predecessor 2]]),1),"")</f>
        <v>0</v>
      </c>
      <c r="G34" s="70" t="str">
        <f t="shared" si="3"/>
        <v>Tekun Functionality-Transfer</v>
      </c>
      <c r="H34" s="75">
        <f>IFERROR(MAX(INDEX(Tbl_Project_List[Start Date],MATCH($A34,Tbl_Project_List[Project Name],0),1), StartDate, IFERROR(WORKDAY(INDEX($K$9:$K$158,MATCH($E34,$G$9:$G$158,0),1),1,Holidays),0),IFERROR(WORKDAY( INDEX($K$9:$K$158,MATCH($F34,$G$9:$G$158,0),1),1,Holidays),0)),"")</f>
        <v>42332</v>
      </c>
      <c r="I34" s="92">
        <f t="shared" si="4"/>
        <v>0</v>
      </c>
      <c r="J34" s="75">
        <f t="array" ref="J34">IF(ISNUMBER(D34),IFERROR(INDEX($A$7:$BW$7,1,SMALL(IF(P34:BW34&gt;0,COLUMN(P34:BW34),""),1)),WORKDAY($BW$7,2,Holidays)),"")</f>
        <v>42332</v>
      </c>
      <c r="K34" s="75">
        <f t="array" ref="K34">IF(ISNUMBER(D34),IF(SUM(P34:BW34)=D34,IFERROR(INDEX($A$7:$BW$7,1,LARGE(IF(P34:BW34&gt;0,COLUMN(P34:BW34),""),1)),""),WORKDAY($BW$7,1,Holidays)),"")</f>
        <v>42333</v>
      </c>
      <c r="L34" s="92">
        <f ca="1">IFERROR(COUNTIF(INDIRECT(ADDRESS(ROW($L34),MATCH($J34,$A$7:$BW$7,0),1,1,)):INDIRECT(ADDRESS(ROW($L34),MATCH(MIN($K34,$BW$7),$A$7:$BW$7,0),1,1,)),0),"")</f>
        <v>0</v>
      </c>
      <c r="M34" s="92">
        <f t="shared" si="5"/>
        <v>6</v>
      </c>
      <c r="N34" s="93">
        <f t="shared" si="6"/>
        <v>1</v>
      </c>
      <c r="O34" s="86"/>
      <c r="P34" s="93">
        <f>IF((P$7&gt;IFERROR(MAX(IFERROR(INDEX(Tbl_Project_List[Start Date],MATCH($A34,Tbl_Project_List[Project Name],0),1)-1,0),IFERROR(INDEX($K$9:$K$158,MATCH($E34,$G$9:$G$158,0),1),0),IFERROR(INDEX($K$9:$K$158,MATCH($F34,$G$9:$G$158,0),1),0)),0)), IFERROR(MIN($D34-SUM($O34:O34), INDEX(Tbl_Resource_List[Hours Available per Day], MATCH($C34,Tbl_Resource_List[Resource Name],0),1)-SUMIF($C$8:$C33,$C34,P$8:P33)),0),0)</f>
        <v>0</v>
      </c>
      <c r="Q34" s="93">
        <f>IF((Q$7&gt;IFERROR(MAX(IFERROR(INDEX(Tbl_Project_List[Start Date],MATCH($A34,Tbl_Project_List[Project Name],0),1)-1,0),IFERROR(INDEX($K$9:$K$158,MATCH($E34,$G$9:$G$158,0),1),0),IFERROR(INDEX($K$9:$K$158,MATCH($F34,$G$9:$G$158,0),1),0)),0)), IFERROR(MIN($D34-SUM($O34:P34), INDEX(Tbl_Resource_List[Hours Available per Day], MATCH($C34,Tbl_Resource_List[Resource Name],0),1)-SUMIF($C$8:$C33,$C34,Q$8:Q33)),0),0)</f>
        <v>2</v>
      </c>
      <c r="R34" s="93">
        <f>IF((R$7&gt;IFERROR(MAX(IFERROR(INDEX(Tbl_Project_List[Start Date],MATCH($A34,Tbl_Project_List[Project Name],0),1)-1,0),IFERROR(INDEX($K$9:$K$158,MATCH($E34,$G$9:$G$158,0),1),0),IFERROR(INDEX($K$9:$K$158,MATCH($F34,$G$9:$G$158,0),1),0)),0)), IFERROR(MIN($D34-SUM($O34:Q34), INDEX(Tbl_Resource_List[Hours Available per Day], MATCH($C34,Tbl_Resource_List[Resource Name],0),1)-SUMIF($C$8:$C33,$C34,R$8:R33)),0),0)</f>
        <v>4</v>
      </c>
      <c r="S34" s="93">
        <f>IF((S$7&gt;IFERROR(MAX(IFERROR(INDEX(Tbl_Project_List[Start Date],MATCH($A34,Tbl_Project_List[Project Name],0),1)-1,0),IFERROR(INDEX($K$9:$K$158,MATCH($E34,$G$9:$G$158,0),1),0),IFERROR(INDEX($K$9:$K$158,MATCH($F34,$G$9:$G$158,0),1),0)),0)), IFERROR(MIN($D34-SUM($O34:R34), INDEX(Tbl_Resource_List[Hours Available per Day], MATCH($C34,Tbl_Resource_List[Resource Name],0),1)-SUMIF($C$8:$C33,$C34,S$8:S33)),0),0)</f>
        <v>0</v>
      </c>
      <c r="T34" s="93">
        <f>IF((T$7&gt;IFERROR(MAX(IFERROR(INDEX(Tbl_Project_List[Start Date],MATCH($A34,Tbl_Project_List[Project Name],0),1)-1,0),IFERROR(INDEX($K$9:$K$158,MATCH($E34,$G$9:$G$158,0),1),0),IFERROR(INDEX($K$9:$K$158,MATCH($F34,$G$9:$G$158,0),1),0)),0)), IFERROR(MIN($D34-SUM($O34:S34), INDEX(Tbl_Resource_List[Hours Available per Day], MATCH($C34,Tbl_Resource_List[Resource Name],0),1)-SUMIF($C$8:$C33,$C34,T$8:T33)),0),0)</f>
        <v>0</v>
      </c>
      <c r="U34" s="93">
        <f>IF((U$7&gt;IFERROR(MAX(IFERROR(INDEX(Tbl_Project_List[Start Date],MATCH($A34,Tbl_Project_List[Project Name],0),1)-1,0),IFERROR(INDEX($K$9:$K$158,MATCH($E34,$G$9:$G$158,0),1),0),IFERROR(INDEX($K$9:$K$158,MATCH($F34,$G$9:$G$158,0),1),0)),0)), IFERROR(MIN($D34-SUM($O34:T34), INDEX(Tbl_Resource_List[Hours Available per Day], MATCH($C34,Tbl_Resource_List[Resource Name],0),1)-SUMIF($C$8:$C33,$C34,U$8:U33)),0),0)</f>
        <v>0</v>
      </c>
      <c r="V34" s="93">
        <f>IF((V$7&gt;IFERROR(MAX(IFERROR(INDEX(Tbl_Project_List[Start Date],MATCH($A34,Tbl_Project_List[Project Name],0),1)-1,0),IFERROR(INDEX($K$9:$K$158,MATCH($E34,$G$9:$G$158,0),1),0),IFERROR(INDEX($K$9:$K$158,MATCH($F34,$G$9:$G$158,0),1),0)),0)), IFERROR(MIN($D34-SUM($O34:U34), INDEX(Tbl_Resource_List[Hours Available per Day], MATCH($C34,Tbl_Resource_List[Resource Name],0),1)-SUMIF($C$8:$C33,$C34,V$8:V33)),0),0)</f>
        <v>0</v>
      </c>
      <c r="W34" s="93">
        <f>IF((W$7&gt;IFERROR(MAX(IFERROR(INDEX(Tbl_Project_List[Start Date],MATCH($A34,Tbl_Project_List[Project Name],0),1)-1,0),IFERROR(INDEX($K$9:$K$158,MATCH($E34,$G$9:$G$158,0),1),0),IFERROR(INDEX($K$9:$K$158,MATCH($F34,$G$9:$G$158,0),1),0)),0)), IFERROR(MIN($D34-SUM($O34:V34), INDEX(Tbl_Resource_List[Hours Available per Day], MATCH($C34,Tbl_Resource_List[Resource Name],0),1)-SUMIF($C$8:$C33,$C34,W$8:W33)),0),0)</f>
        <v>0</v>
      </c>
      <c r="X34" s="93">
        <f>IF((X$7&gt;IFERROR(MAX(IFERROR(INDEX(Tbl_Project_List[Start Date],MATCH($A34,Tbl_Project_List[Project Name],0),1)-1,0),IFERROR(INDEX($K$9:$K$158,MATCH($E34,$G$9:$G$158,0),1),0),IFERROR(INDEX($K$9:$K$158,MATCH($F34,$G$9:$G$158,0),1),0)),0)), IFERROR(MIN($D34-SUM($O34:W34), INDEX(Tbl_Resource_List[Hours Available per Day], MATCH($C34,Tbl_Resource_List[Resource Name],0),1)-SUMIF($C$8:$C33,$C34,X$8:X33)),0),0)</f>
        <v>0</v>
      </c>
      <c r="Y34" s="93">
        <f>IF((Y$7&gt;IFERROR(MAX(IFERROR(INDEX(Tbl_Project_List[Start Date],MATCH($A34,Tbl_Project_List[Project Name],0),1)-1,0),IFERROR(INDEX($K$9:$K$158,MATCH($E34,$G$9:$G$158,0),1),0),IFERROR(INDEX($K$9:$K$158,MATCH($F34,$G$9:$G$158,0),1),0)),0)), IFERROR(MIN($D34-SUM($O34:X34), INDEX(Tbl_Resource_List[Hours Available per Day], MATCH($C34,Tbl_Resource_List[Resource Name],0),1)-SUMIF($C$8:$C33,$C34,Y$8:Y33)),0),0)</f>
        <v>0</v>
      </c>
      <c r="Z34" s="93">
        <f>IF((Z$7&gt;IFERROR(MAX(IFERROR(INDEX(Tbl_Project_List[Start Date],MATCH($A34,Tbl_Project_List[Project Name],0),1)-1,0),IFERROR(INDEX($K$9:$K$158,MATCH($E34,$G$9:$G$158,0),1),0),IFERROR(INDEX($K$9:$K$158,MATCH($F34,$G$9:$G$158,0),1),0)),0)), IFERROR(MIN($D34-SUM($O34:Y34), INDEX(Tbl_Resource_List[Hours Available per Day], MATCH($C34,Tbl_Resource_List[Resource Name],0),1)-SUMIF($C$8:$C33,$C34,Z$8:Z33)),0),0)</f>
        <v>0</v>
      </c>
      <c r="AA34" s="93">
        <f>IF((AA$7&gt;IFERROR(MAX(IFERROR(INDEX(Tbl_Project_List[Start Date],MATCH($A34,Tbl_Project_List[Project Name],0),1)-1,0),IFERROR(INDEX($K$9:$K$158,MATCH($E34,$G$9:$G$158,0),1),0),IFERROR(INDEX($K$9:$K$158,MATCH($F34,$G$9:$G$158,0),1),0)),0)), IFERROR(MIN($D34-SUM($O34:Z34), INDEX(Tbl_Resource_List[Hours Available per Day], MATCH($C34,Tbl_Resource_List[Resource Name],0),1)-SUMIF($C$8:$C33,$C34,AA$8:AA33)),0),0)</f>
        <v>0</v>
      </c>
      <c r="AB34" s="93">
        <f>IF((AB$7&gt;IFERROR(MAX(IFERROR(INDEX(Tbl_Project_List[Start Date],MATCH($A34,Tbl_Project_List[Project Name],0),1)-1,0),IFERROR(INDEX($K$9:$K$158,MATCH($E34,$G$9:$G$158,0),1),0),IFERROR(INDEX($K$9:$K$158,MATCH($F34,$G$9:$G$158,0),1),0)),0)), IFERROR(MIN($D34-SUM($O34:AA34), INDEX(Tbl_Resource_List[Hours Available per Day], MATCH($C34,Tbl_Resource_List[Resource Name],0),1)-SUMIF($C$8:$C33,$C34,AB$8:AB33)),0),0)</f>
        <v>0</v>
      </c>
      <c r="AC34" s="93">
        <f>IF((AC$7&gt;IFERROR(MAX(IFERROR(INDEX(Tbl_Project_List[Start Date],MATCH($A34,Tbl_Project_List[Project Name],0),1)-1,0),IFERROR(INDEX($K$9:$K$158,MATCH($E34,$G$9:$G$158,0),1),0),IFERROR(INDEX($K$9:$K$158,MATCH($F34,$G$9:$G$158,0),1),0)),0)), IFERROR(MIN($D34-SUM($O34:AB34), INDEX(Tbl_Resource_List[Hours Available per Day], MATCH($C34,Tbl_Resource_List[Resource Name],0),1)-SUMIF($C$8:$C33,$C34,AC$8:AC33)),0),0)</f>
        <v>0</v>
      </c>
      <c r="AD34" s="93">
        <f>IF((AD$7&gt;IFERROR(MAX(IFERROR(INDEX(Tbl_Project_List[Start Date],MATCH($A34,Tbl_Project_List[Project Name],0),1)-1,0),IFERROR(INDEX($K$9:$K$158,MATCH($E34,$G$9:$G$158,0),1),0),IFERROR(INDEX($K$9:$K$158,MATCH($F34,$G$9:$G$158,0),1),0)),0)), IFERROR(MIN($D34-SUM($O34:AC34), INDEX(Tbl_Resource_List[Hours Available per Day], MATCH($C34,Tbl_Resource_List[Resource Name],0),1)-SUMIF($C$8:$C33,$C34,AD$8:AD33)),0),0)</f>
        <v>0</v>
      </c>
      <c r="AE34" s="93">
        <f>IF((AE$7&gt;IFERROR(MAX(IFERROR(INDEX(Tbl_Project_List[Start Date],MATCH($A34,Tbl_Project_List[Project Name],0),1)-1,0),IFERROR(INDEX($K$9:$K$158,MATCH($E34,$G$9:$G$158,0),1),0),IFERROR(INDEX($K$9:$K$158,MATCH($F34,$G$9:$G$158,0),1),0)),0)), IFERROR(MIN($D34-SUM($O34:AD34), INDEX(Tbl_Resource_List[Hours Available per Day], MATCH($C34,Tbl_Resource_List[Resource Name],0),1)-SUMIF($C$8:$C33,$C34,AE$8:AE33)),0),0)</f>
        <v>0</v>
      </c>
      <c r="AF34" s="93">
        <f>IF((AF$7&gt;IFERROR(MAX(IFERROR(INDEX(Tbl_Project_List[Start Date],MATCH($A34,Tbl_Project_List[Project Name],0),1)-1,0),IFERROR(INDEX($K$9:$K$158,MATCH($E34,$G$9:$G$158,0),1),0),IFERROR(INDEX($K$9:$K$158,MATCH($F34,$G$9:$G$158,0),1),0)),0)), IFERROR(MIN($D34-SUM($O34:AE34), INDEX(Tbl_Resource_List[Hours Available per Day], MATCH($C34,Tbl_Resource_List[Resource Name],0),1)-SUMIF($C$8:$C33,$C34,AF$8:AF33)),0),0)</f>
        <v>0</v>
      </c>
      <c r="AG34" s="93">
        <f>IF((AG$7&gt;IFERROR(MAX(IFERROR(INDEX(Tbl_Project_List[Start Date],MATCH($A34,Tbl_Project_List[Project Name],0),1)-1,0),IFERROR(INDEX($K$9:$K$158,MATCH($E34,$G$9:$G$158,0),1),0),IFERROR(INDEX($K$9:$K$158,MATCH($F34,$G$9:$G$158,0),1),0)),0)), IFERROR(MIN($D34-SUM($O34:AF34), INDEX(Tbl_Resource_List[Hours Available per Day], MATCH($C34,Tbl_Resource_List[Resource Name],0),1)-SUMIF($C$8:$C33,$C34,AG$8:AG33)),0),0)</f>
        <v>0</v>
      </c>
      <c r="AH34" s="93">
        <f>IF((AH$7&gt;IFERROR(MAX(IFERROR(INDEX(Tbl_Project_List[Start Date],MATCH($A34,Tbl_Project_List[Project Name],0),1)-1,0),IFERROR(INDEX($K$9:$K$158,MATCH($E34,$G$9:$G$158,0),1),0),IFERROR(INDEX($K$9:$K$158,MATCH($F34,$G$9:$G$158,0),1),0)),0)), IFERROR(MIN($D34-SUM($O34:AG34), INDEX(Tbl_Resource_List[Hours Available per Day], MATCH($C34,Tbl_Resource_List[Resource Name],0),1)-SUMIF($C$8:$C33,$C34,AH$8:AH33)),0),0)</f>
        <v>0</v>
      </c>
      <c r="AI34" s="93">
        <f>IF((AI$7&gt;IFERROR(MAX(IFERROR(INDEX(Tbl_Project_List[Start Date],MATCH($A34,Tbl_Project_List[Project Name],0),1)-1,0),IFERROR(INDEX($K$9:$K$158,MATCH($E34,$G$9:$G$158,0),1),0),IFERROR(INDEX($K$9:$K$158,MATCH($F34,$G$9:$G$158,0),1),0)),0)), IFERROR(MIN($D34-SUM($O34:AH34), INDEX(Tbl_Resource_List[Hours Available per Day], MATCH($C34,Tbl_Resource_List[Resource Name],0),1)-SUMIF($C$8:$C33,$C34,AI$8:AI33)),0),0)</f>
        <v>0</v>
      </c>
      <c r="AJ34" s="93">
        <f>IF((AJ$7&gt;IFERROR(MAX(IFERROR(INDEX(Tbl_Project_List[Start Date],MATCH($A34,Tbl_Project_List[Project Name],0),1)-1,0),IFERROR(INDEX($K$9:$K$158,MATCH($E34,$G$9:$G$158,0),1),0),IFERROR(INDEX($K$9:$K$158,MATCH($F34,$G$9:$G$158,0),1),0)),0)), IFERROR(MIN($D34-SUM($O34:AI34), INDEX(Tbl_Resource_List[Hours Available per Day], MATCH($C34,Tbl_Resource_List[Resource Name],0),1)-SUMIF($C$8:$C33,$C34,AJ$8:AJ33)),0),0)</f>
        <v>0</v>
      </c>
      <c r="AK34" s="93">
        <f>IF((AK$7&gt;IFERROR(MAX(IFERROR(INDEX(Tbl_Project_List[Start Date],MATCH($A34,Tbl_Project_List[Project Name],0),1)-1,0),IFERROR(INDEX($K$9:$K$158,MATCH($E34,$G$9:$G$158,0),1),0),IFERROR(INDEX($K$9:$K$158,MATCH($F34,$G$9:$G$158,0),1),0)),0)), IFERROR(MIN($D34-SUM($O34:AJ34), INDEX(Tbl_Resource_List[Hours Available per Day], MATCH($C34,Tbl_Resource_List[Resource Name],0),1)-SUMIF($C$8:$C33,$C34,AK$8:AK33)),0),0)</f>
        <v>0</v>
      </c>
      <c r="AL34" s="93">
        <f>IF((AL$7&gt;IFERROR(MAX(IFERROR(INDEX(Tbl_Project_List[Start Date],MATCH($A34,Tbl_Project_List[Project Name],0),1)-1,0),IFERROR(INDEX($K$9:$K$158,MATCH($E34,$G$9:$G$158,0),1),0),IFERROR(INDEX($K$9:$K$158,MATCH($F34,$G$9:$G$158,0),1),0)),0)), IFERROR(MIN($D34-SUM($O34:AK34), INDEX(Tbl_Resource_List[Hours Available per Day], MATCH($C34,Tbl_Resource_List[Resource Name],0),1)-SUMIF($C$8:$C33,$C34,AL$8:AL33)),0),0)</f>
        <v>0</v>
      </c>
      <c r="AM34" s="93">
        <f>IF((AM$7&gt;IFERROR(MAX(IFERROR(INDEX(Tbl_Project_List[Start Date],MATCH($A34,Tbl_Project_List[Project Name],0),1)-1,0),IFERROR(INDEX($K$9:$K$158,MATCH($E34,$G$9:$G$158,0),1),0),IFERROR(INDEX($K$9:$K$158,MATCH($F34,$G$9:$G$158,0),1),0)),0)), IFERROR(MIN($D34-SUM($O34:AL34), INDEX(Tbl_Resource_List[Hours Available per Day], MATCH($C34,Tbl_Resource_List[Resource Name],0),1)-SUMIF($C$8:$C33,$C34,AM$8:AM33)),0),0)</f>
        <v>0</v>
      </c>
      <c r="AN34" s="93">
        <f>IF((AN$7&gt;IFERROR(MAX(IFERROR(INDEX(Tbl_Project_List[Start Date],MATCH($A34,Tbl_Project_List[Project Name],0),1)-1,0),IFERROR(INDEX($K$9:$K$158,MATCH($E34,$G$9:$G$158,0),1),0),IFERROR(INDEX($K$9:$K$158,MATCH($F34,$G$9:$G$158,0),1),0)),0)), IFERROR(MIN($D34-SUM($O34:AM34), INDEX(Tbl_Resource_List[Hours Available per Day], MATCH($C34,Tbl_Resource_List[Resource Name],0),1)-SUMIF($C$8:$C33,$C34,AN$8:AN33)),0),0)</f>
        <v>0</v>
      </c>
      <c r="AO34" s="93">
        <f>IF((AO$7&gt;IFERROR(MAX(IFERROR(INDEX(Tbl_Project_List[Start Date],MATCH($A34,Tbl_Project_List[Project Name],0),1)-1,0),IFERROR(INDEX($K$9:$K$158,MATCH($E34,$G$9:$G$158,0),1),0),IFERROR(INDEX($K$9:$K$158,MATCH($F34,$G$9:$G$158,0),1),0)),0)), IFERROR(MIN($D34-SUM($O34:AN34), INDEX(Tbl_Resource_List[Hours Available per Day], MATCH($C34,Tbl_Resource_List[Resource Name],0),1)-SUMIF($C$8:$C33,$C34,AO$8:AO33)),0),0)</f>
        <v>0</v>
      </c>
      <c r="AP34" s="93">
        <f>IF((AP$7&gt;IFERROR(MAX(IFERROR(INDEX(Tbl_Project_List[Start Date],MATCH($A34,Tbl_Project_List[Project Name],0),1)-1,0),IFERROR(INDEX($K$9:$K$158,MATCH($E34,$G$9:$G$158,0),1),0),IFERROR(INDEX($K$9:$K$158,MATCH($F34,$G$9:$G$158,0),1),0)),0)), IFERROR(MIN($D34-SUM($O34:AO34), INDEX(Tbl_Resource_List[Hours Available per Day], MATCH($C34,Tbl_Resource_List[Resource Name],0),1)-SUMIF($C$8:$C33,$C34,AP$8:AP33)),0),0)</f>
        <v>0</v>
      </c>
      <c r="AQ34" s="93">
        <f>IF((AQ$7&gt;IFERROR(MAX(IFERROR(INDEX(Tbl_Project_List[Start Date],MATCH($A34,Tbl_Project_List[Project Name],0),1)-1,0),IFERROR(INDEX($K$9:$K$158,MATCH($E34,$G$9:$G$158,0),1),0),IFERROR(INDEX($K$9:$K$158,MATCH($F34,$G$9:$G$158,0),1),0)),0)), IFERROR(MIN($D34-SUM($O34:AP34), INDEX(Tbl_Resource_List[Hours Available per Day], MATCH($C34,Tbl_Resource_List[Resource Name],0),1)-SUMIF($C$8:$C33,$C34,AQ$8:AQ33)),0),0)</f>
        <v>0</v>
      </c>
      <c r="AR34" s="93">
        <f>IF((AR$7&gt;IFERROR(MAX(IFERROR(INDEX(Tbl_Project_List[Start Date],MATCH($A34,Tbl_Project_List[Project Name],0),1)-1,0),IFERROR(INDEX($K$9:$K$158,MATCH($E34,$G$9:$G$158,0),1),0),IFERROR(INDEX($K$9:$K$158,MATCH($F34,$G$9:$G$158,0),1),0)),0)), IFERROR(MIN($D34-SUM($O34:AQ34), INDEX(Tbl_Resource_List[Hours Available per Day], MATCH($C34,Tbl_Resource_List[Resource Name],0),1)-SUMIF($C$8:$C33,$C34,AR$8:AR33)),0),0)</f>
        <v>0</v>
      </c>
      <c r="AS34" s="93">
        <f>IF((AS$7&gt;IFERROR(MAX(IFERROR(INDEX(Tbl_Project_List[Start Date],MATCH($A34,Tbl_Project_List[Project Name],0),1)-1,0),IFERROR(INDEX($K$9:$K$158,MATCH($E34,$G$9:$G$158,0),1),0),IFERROR(INDEX($K$9:$K$158,MATCH($F34,$G$9:$G$158,0),1),0)),0)), IFERROR(MIN($D34-SUM($O34:AR34), INDEX(Tbl_Resource_List[Hours Available per Day], MATCH($C34,Tbl_Resource_List[Resource Name],0),1)-SUMIF($C$8:$C33,$C34,AS$8:AS33)),0),0)</f>
        <v>0</v>
      </c>
      <c r="AT34" s="93">
        <f>IF((AT$7&gt;IFERROR(MAX(IFERROR(INDEX(Tbl_Project_List[Start Date],MATCH($A34,Tbl_Project_List[Project Name],0),1)-1,0),IFERROR(INDEX($K$9:$K$158,MATCH($E34,$G$9:$G$158,0),1),0),IFERROR(INDEX($K$9:$K$158,MATCH($F34,$G$9:$G$158,0),1),0)),0)), IFERROR(MIN($D34-SUM($O34:AS34), INDEX(Tbl_Resource_List[Hours Available per Day], MATCH($C34,Tbl_Resource_List[Resource Name],0),1)-SUMIF($C$8:$C33,$C34,AT$8:AT33)),0),0)</f>
        <v>0</v>
      </c>
      <c r="AU34" s="93">
        <f>IF((AU$7&gt;IFERROR(MAX(IFERROR(INDEX(Tbl_Project_List[Start Date],MATCH($A34,Tbl_Project_List[Project Name],0),1)-1,0),IFERROR(INDEX($K$9:$K$158,MATCH($E34,$G$9:$G$158,0),1),0),IFERROR(INDEX($K$9:$K$158,MATCH($F34,$G$9:$G$158,0),1),0)),0)), IFERROR(MIN($D34-SUM($O34:AT34), INDEX(Tbl_Resource_List[Hours Available per Day], MATCH($C34,Tbl_Resource_List[Resource Name],0),1)-SUMIF($C$8:$C33,$C34,AU$8:AU33)),0),0)</f>
        <v>0</v>
      </c>
      <c r="AV34" s="93">
        <f>IF((AV$7&gt;IFERROR(MAX(IFERROR(INDEX(Tbl_Project_List[Start Date],MATCH($A34,Tbl_Project_List[Project Name],0),1)-1,0),IFERROR(INDEX($K$9:$K$158,MATCH($E34,$G$9:$G$158,0),1),0),IFERROR(INDEX($K$9:$K$158,MATCH($F34,$G$9:$G$158,0),1),0)),0)), IFERROR(MIN($D34-SUM($O34:AU34), INDEX(Tbl_Resource_List[Hours Available per Day], MATCH($C34,Tbl_Resource_List[Resource Name],0),1)-SUMIF($C$8:$C33,$C34,AV$8:AV33)),0),0)</f>
        <v>0</v>
      </c>
      <c r="AW34" s="93">
        <f>IF((AW$7&gt;IFERROR(MAX(IFERROR(INDEX(Tbl_Project_List[Start Date],MATCH($A34,Tbl_Project_List[Project Name],0),1)-1,0),IFERROR(INDEX($K$9:$K$158,MATCH($E34,$G$9:$G$158,0),1),0),IFERROR(INDEX($K$9:$K$158,MATCH($F34,$G$9:$G$158,0),1),0)),0)), IFERROR(MIN($D34-SUM($O34:AV34), INDEX(Tbl_Resource_List[Hours Available per Day], MATCH($C34,Tbl_Resource_List[Resource Name],0),1)-SUMIF($C$8:$C33,$C34,AW$8:AW33)),0),0)</f>
        <v>0</v>
      </c>
      <c r="AX34" s="93">
        <f>IF((AX$7&gt;IFERROR(MAX(IFERROR(INDEX(Tbl_Project_List[Start Date],MATCH($A34,Tbl_Project_List[Project Name],0),1)-1,0),IFERROR(INDEX($K$9:$K$158,MATCH($E34,$G$9:$G$158,0),1),0),IFERROR(INDEX($K$9:$K$158,MATCH($F34,$G$9:$G$158,0),1),0)),0)), IFERROR(MIN($D34-SUM($O34:AW34), INDEX(Tbl_Resource_List[Hours Available per Day], MATCH($C34,Tbl_Resource_List[Resource Name],0),1)-SUMIF($C$8:$C33,$C34,AX$8:AX33)),0),0)</f>
        <v>0</v>
      </c>
      <c r="AY34" s="93">
        <f>IF((AY$7&gt;IFERROR(MAX(IFERROR(INDEX(Tbl_Project_List[Start Date],MATCH($A34,Tbl_Project_List[Project Name],0),1)-1,0),IFERROR(INDEX($K$9:$K$158,MATCH($E34,$G$9:$G$158,0),1),0),IFERROR(INDEX($K$9:$K$158,MATCH($F34,$G$9:$G$158,0),1),0)),0)), IFERROR(MIN($D34-SUM($O34:AX34), INDEX(Tbl_Resource_List[Hours Available per Day], MATCH($C34,Tbl_Resource_List[Resource Name],0),1)-SUMIF($C$8:$C33,$C34,AY$8:AY33)),0),0)</f>
        <v>0</v>
      </c>
      <c r="AZ34" s="93">
        <f>IF((AZ$7&gt;IFERROR(MAX(IFERROR(INDEX(Tbl_Project_List[Start Date],MATCH($A34,Tbl_Project_List[Project Name],0),1)-1,0),IFERROR(INDEX($K$9:$K$158,MATCH($E34,$G$9:$G$158,0),1),0),IFERROR(INDEX($K$9:$K$158,MATCH($F34,$G$9:$G$158,0),1),0)),0)), IFERROR(MIN($D34-SUM($O34:AY34), INDEX(Tbl_Resource_List[Hours Available per Day], MATCH($C34,Tbl_Resource_List[Resource Name],0),1)-SUMIF($C$8:$C33,$C34,AZ$8:AZ33)),0),0)</f>
        <v>0</v>
      </c>
      <c r="BA34" s="93">
        <f>IF((BA$7&gt;IFERROR(MAX(IFERROR(INDEX(Tbl_Project_List[Start Date],MATCH($A34,Tbl_Project_List[Project Name],0),1)-1,0),IFERROR(INDEX($K$9:$K$158,MATCH($E34,$G$9:$G$158,0),1),0),IFERROR(INDEX($K$9:$K$158,MATCH($F34,$G$9:$G$158,0),1),0)),0)), IFERROR(MIN($D34-SUM($O34:AZ34), INDEX(Tbl_Resource_List[Hours Available per Day], MATCH($C34,Tbl_Resource_List[Resource Name],0),1)-SUMIF($C$8:$C33,$C34,BA$8:BA33)),0),0)</f>
        <v>0</v>
      </c>
      <c r="BB34" s="93">
        <f>IF((BB$7&gt;IFERROR(MAX(IFERROR(INDEX(Tbl_Project_List[Start Date],MATCH($A34,Tbl_Project_List[Project Name],0),1)-1,0),IFERROR(INDEX($K$9:$K$158,MATCH($E34,$G$9:$G$158,0),1),0),IFERROR(INDEX($K$9:$K$158,MATCH($F34,$G$9:$G$158,0),1),0)),0)), IFERROR(MIN($D34-SUM($O34:BA34), INDEX(Tbl_Resource_List[Hours Available per Day], MATCH($C34,Tbl_Resource_List[Resource Name],0),1)-SUMIF($C$8:$C33,$C34,BB$8:BB33)),0),0)</f>
        <v>0</v>
      </c>
      <c r="BC34" s="93">
        <f>IF((BC$7&gt;IFERROR(MAX(IFERROR(INDEX(Tbl_Project_List[Start Date],MATCH($A34,Tbl_Project_List[Project Name],0),1)-1,0),IFERROR(INDEX($K$9:$K$158,MATCH($E34,$G$9:$G$158,0),1),0),IFERROR(INDEX($K$9:$K$158,MATCH($F34,$G$9:$G$158,0),1),0)),0)), IFERROR(MIN($D34-SUM($O34:BB34), INDEX(Tbl_Resource_List[Hours Available per Day], MATCH($C34,Tbl_Resource_List[Resource Name],0),1)-SUMIF($C$8:$C33,$C34,BC$8:BC33)),0),0)</f>
        <v>0</v>
      </c>
      <c r="BD34" s="93">
        <f>IF((BD$7&gt;IFERROR(MAX(IFERROR(INDEX(Tbl_Project_List[Start Date],MATCH($A34,Tbl_Project_List[Project Name],0),1)-1,0),IFERROR(INDEX($K$9:$K$158,MATCH($E34,$G$9:$G$158,0),1),0),IFERROR(INDEX($K$9:$K$158,MATCH($F34,$G$9:$G$158,0),1),0)),0)), IFERROR(MIN($D34-SUM($O34:BC34), INDEX(Tbl_Resource_List[Hours Available per Day], MATCH($C34,Tbl_Resource_List[Resource Name],0),1)-SUMIF($C$8:$C33,$C34,BD$8:BD33)),0),0)</f>
        <v>0</v>
      </c>
      <c r="BE34" s="93">
        <f>IF((BE$7&gt;IFERROR(MAX(IFERROR(INDEX(Tbl_Project_List[Start Date],MATCH($A34,Tbl_Project_List[Project Name],0),1)-1,0),IFERROR(INDEX($K$9:$K$158,MATCH($E34,$G$9:$G$158,0),1),0),IFERROR(INDEX($K$9:$K$158,MATCH($F34,$G$9:$G$158,0),1),0)),0)), IFERROR(MIN($D34-SUM($O34:BD34), INDEX(Tbl_Resource_List[Hours Available per Day], MATCH($C34,Tbl_Resource_List[Resource Name],0),1)-SUMIF($C$8:$C33,$C34,BE$8:BE33)),0),0)</f>
        <v>0</v>
      </c>
      <c r="BF34" s="93">
        <f>IF((BF$7&gt;IFERROR(MAX(IFERROR(INDEX(Tbl_Project_List[Start Date],MATCH($A34,Tbl_Project_List[Project Name],0),1)-1,0),IFERROR(INDEX($K$9:$K$158,MATCH($E34,$G$9:$G$158,0),1),0),IFERROR(INDEX($K$9:$K$158,MATCH($F34,$G$9:$G$158,0),1),0)),0)), IFERROR(MIN($D34-SUM($O34:BE34), INDEX(Tbl_Resource_List[Hours Available per Day], MATCH($C34,Tbl_Resource_List[Resource Name],0),1)-SUMIF($C$8:$C33,$C34,BF$8:BF33)),0),0)</f>
        <v>0</v>
      </c>
      <c r="BG34" s="93">
        <f>IF((BG$7&gt;IFERROR(MAX(IFERROR(INDEX(Tbl_Project_List[Start Date],MATCH($A34,Tbl_Project_List[Project Name],0),1)-1,0),IFERROR(INDEX($K$9:$K$158,MATCH($E34,$G$9:$G$158,0),1),0),IFERROR(INDEX($K$9:$K$158,MATCH($F34,$G$9:$G$158,0),1),0)),0)), IFERROR(MIN($D34-SUM($O34:BF34), INDEX(Tbl_Resource_List[Hours Available per Day], MATCH($C34,Tbl_Resource_List[Resource Name],0),1)-SUMIF($C$8:$C33,$C34,BG$8:BG33)),0),0)</f>
        <v>0</v>
      </c>
      <c r="BH34" s="93">
        <f>IF((BH$7&gt;IFERROR(MAX(IFERROR(INDEX(Tbl_Project_List[Start Date],MATCH($A34,Tbl_Project_List[Project Name],0),1)-1,0),IFERROR(INDEX($K$9:$K$158,MATCH($E34,$G$9:$G$158,0),1),0),IFERROR(INDEX($K$9:$K$158,MATCH($F34,$G$9:$G$158,0),1),0)),0)), IFERROR(MIN($D34-SUM($O34:BG34), INDEX(Tbl_Resource_List[Hours Available per Day], MATCH($C34,Tbl_Resource_List[Resource Name],0),1)-SUMIF($C$8:$C33,$C34,BH$8:BH33)),0),0)</f>
        <v>0</v>
      </c>
      <c r="BI34" s="93">
        <f>IF((BI$7&gt;IFERROR(MAX(IFERROR(INDEX(Tbl_Project_List[Start Date],MATCH($A34,Tbl_Project_List[Project Name],0),1)-1,0),IFERROR(INDEX($K$9:$K$158,MATCH($E34,$G$9:$G$158,0),1),0),IFERROR(INDEX($K$9:$K$158,MATCH($F34,$G$9:$G$158,0),1),0)),0)), IFERROR(MIN($D34-SUM($O34:BH34), INDEX(Tbl_Resource_List[Hours Available per Day], MATCH($C34,Tbl_Resource_List[Resource Name],0),1)-SUMIF($C$8:$C33,$C34,BI$8:BI33)),0),0)</f>
        <v>0</v>
      </c>
      <c r="BJ34" s="93">
        <f>IF((BJ$7&gt;IFERROR(MAX(IFERROR(INDEX(Tbl_Project_List[Start Date],MATCH($A34,Tbl_Project_List[Project Name],0),1)-1,0),IFERROR(INDEX($K$9:$K$158,MATCH($E34,$G$9:$G$158,0),1),0),IFERROR(INDEX($K$9:$K$158,MATCH($F34,$G$9:$G$158,0),1),0)),0)), IFERROR(MIN($D34-SUM($O34:BI34), INDEX(Tbl_Resource_List[Hours Available per Day], MATCH($C34,Tbl_Resource_List[Resource Name],0),1)-SUMIF($C$8:$C33,$C34,BJ$8:BJ33)),0),0)</f>
        <v>0</v>
      </c>
      <c r="BK34" s="93">
        <f>IF((BK$7&gt;IFERROR(MAX(IFERROR(INDEX(Tbl_Project_List[Start Date],MATCH($A34,Tbl_Project_List[Project Name],0),1)-1,0),IFERROR(INDEX($K$9:$K$158,MATCH($E34,$G$9:$G$158,0),1),0),IFERROR(INDEX($K$9:$K$158,MATCH($F34,$G$9:$G$158,0),1),0)),0)), IFERROR(MIN($D34-SUM($O34:BJ34), INDEX(Tbl_Resource_List[Hours Available per Day], MATCH($C34,Tbl_Resource_List[Resource Name],0),1)-SUMIF($C$8:$C33,$C34,BK$8:BK33)),0),0)</f>
        <v>0</v>
      </c>
      <c r="BL34" s="93">
        <f>IF((BL$7&gt;IFERROR(MAX(IFERROR(INDEX(Tbl_Project_List[Start Date],MATCH($A34,Tbl_Project_List[Project Name],0),1)-1,0),IFERROR(INDEX($K$9:$K$158,MATCH($E34,$G$9:$G$158,0),1),0),IFERROR(INDEX($K$9:$K$158,MATCH($F34,$G$9:$G$158,0),1),0)),0)), IFERROR(MIN($D34-SUM($O34:BK34), INDEX(Tbl_Resource_List[Hours Available per Day], MATCH($C34,Tbl_Resource_List[Resource Name],0),1)-SUMIF($C$8:$C33,$C34,BL$8:BL33)),0),0)</f>
        <v>0</v>
      </c>
      <c r="BM34" s="93">
        <f>IF((BM$7&gt;IFERROR(MAX(IFERROR(INDEX(Tbl_Project_List[Start Date],MATCH($A34,Tbl_Project_List[Project Name],0),1)-1,0),IFERROR(INDEX($K$9:$K$158,MATCH($E34,$G$9:$G$158,0),1),0),IFERROR(INDEX($K$9:$K$158,MATCH($F34,$G$9:$G$158,0),1),0)),0)), IFERROR(MIN($D34-SUM($O34:BL34), INDEX(Tbl_Resource_List[Hours Available per Day], MATCH($C34,Tbl_Resource_List[Resource Name],0),1)-SUMIF($C$8:$C33,$C34,BM$8:BM33)),0),0)</f>
        <v>0</v>
      </c>
      <c r="BN34" s="93">
        <f>IF((BN$7&gt;IFERROR(MAX(IFERROR(INDEX(Tbl_Project_List[Start Date],MATCH($A34,Tbl_Project_List[Project Name],0),1)-1,0),IFERROR(INDEX($K$9:$K$158,MATCH($E34,$G$9:$G$158,0),1),0),IFERROR(INDEX($K$9:$K$158,MATCH($F34,$G$9:$G$158,0),1),0)),0)), IFERROR(MIN($D34-SUM($O34:BM34), INDEX(Tbl_Resource_List[Hours Available per Day], MATCH($C34,Tbl_Resource_List[Resource Name],0),1)-SUMIF($C$8:$C33,$C34,BN$8:BN33)),0),0)</f>
        <v>0</v>
      </c>
      <c r="BO34" s="93">
        <f>IF((BO$7&gt;IFERROR(MAX(IFERROR(INDEX(Tbl_Project_List[Start Date],MATCH($A34,Tbl_Project_List[Project Name],0),1)-1,0),IFERROR(INDEX($K$9:$K$158,MATCH($E34,$G$9:$G$158,0),1),0),IFERROR(INDEX($K$9:$K$158,MATCH($F34,$G$9:$G$158,0),1),0)),0)), IFERROR(MIN($D34-SUM($O34:BN34), INDEX(Tbl_Resource_List[Hours Available per Day], MATCH($C34,Tbl_Resource_List[Resource Name],0),1)-SUMIF($C$8:$C33,$C34,BO$8:BO33)),0),0)</f>
        <v>0</v>
      </c>
      <c r="BP34" s="93">
        <f>IF((BP$7&gt;IFERROR(MAX(IFERROR(INDEX(Tbl_Project_List[Start Date],MATCH($A34,Tbl_Project_List[Project Name],0),1)-1,0),IFERROR(INDEX($K$9:$K$158,MATCH($E34,$G$9:$G$158,0),1),0),IFERROR(INDEX($K$9:$K$158,MATCH($F34,$G$9:$G$158,0),1),0)),0)), IFERROR(MIN($D34-SUM($O34:BO34), INDEX(Tbl_Resource_List[Hours Available per Day], MATCH($C34,Tbl_Resource_List[Resource Name],0),1)-SUMIF($C$8:$C33,$C34,BP$8:BP33)),0),0)</f>
        <v>0</v>
      </c>
      <c r="BQ34" s="93">
        <f>IF((BQ$7&gt;IFERROR(MAX(IFERROR(INDEX(Tbl_Project_List[Start Date],MATCH($A34,Tbl_Project_List[Project Name],0),1)-1,0),IFERROR(INDEX($K$9:$K$158,MATCH($E34,$G$9:$G$158,0),1),0),IFERROR(INDEX($K$9:$K$158,MATCH($F34,$G$9:$G$158,0),1),0)),0)), IFERROR(MIN($D34-SUM($O34:BP34), INDEX(Tbl_Resource_List[Hours Available per Day], MATCH($C34,Tbl_Resource_List[Resource Name],0),1)-SUMIF($C$8:$C33,$C34,BQ$8:BQ33)),0),0)</f>
        <v>0</v>
      </c>
      <c r="BR34" s="93">
        <f>IF((BR$7&gt;IFERROR(MAX(IFERROR(INDEX(Tbl_Project_List[Start Date],MATCH($A34,Tbl_Project_List[Project Name],0),1)-1,0),IFERROR(INDEX($K$9:$K$158,MATCH($E34,$G$9:$G$158,0),1),0),IFERROR(INDEX($K$9:$K$158,MATCH($F34,$G$9:$G$158,0),1),0)),0)), IFERROR(MIN($D34-SUM($O34:BQ34), INDEX(Tbl_Resource_List[Hours Available per Day], MATCH($C34,Tbl_Resource_List[Resource Name],0),1)-SUMIF($C$8:$C33,$C34,BR$8:BR33)),0),0)</f>
        <v>0</v>
      </c>
      <c r="BS34" s="93">
        <f>IF((BS$7&gt;IFERROR(MAX(IFERROR(INDEX(Tbl_Project_List[Start Date],MATCH($A34,Tbl_Project_List[Project Name],0),1)-1,0),IFERROR(INDEX($K$9:$K$158,MATCH($E34,$G$9:$G$158,0),1),0),IFERROR(INDEX($K$9:$K$158,MATCH($F34,$G$9:$G$158,0),1),0)),0)), IFERROR(MIN($D34-SUM($O34:BR34), INDEX(Tbl_Resource_List[Hours Available per Day], MATCH($C34,Tbl_Resource_List[Resource Name],0),1)-SUMIF($C$8:$C33,$C34,BS$8:BS33)),0),0)</f>
        <v>0</v>
      </c>
      <c r="BT34" s="93">
        <f>IF((BT$7&gt;IFERROR(MAX(IFERROR(INDEX(Tbl_Project_List[Start Date],MATCH($A34,Tbl_Project_List[Project Name],0),1)-1,0),IFERROR(INDEX($K$9:$K$158,MATCH($E34,$G$9:$G$158,0),1),0),IFERROR(INDEX($K$9:$K$158,MATCH($F34,$G$9:$G$158,0),1),0)),0)), IFERROR(MIN($D34-SUM($O34:BS34), INDEX(Tbl_Resource_List[Hours Available per Day], MATCH($C34,Tbl_Resource_List[Resource Name],0),1)-SUMIF($C$8:$C33,$C34,BT$8:BT33)),0),0)</f>
        <v>0</v>
      </c>
      <c r="BU34" s="93">
        <f>IF((BU$7&gt;IFERROR(MAX(IFERROR(INDEX(Tbl_Project_List[Start Date],MATCH($A34,Tbl_Project_List[Project Name],0),1)-1,0),IFERROR(INDEX($K$9:$K$158,MATCH($E34,$G$9:$G$158,0),1),0),IFERROR(INDEX($K$9:$K$158,MATCH($F34,$G$9:$G$158,0),1),0)),0)), IFERROR(MIN($D34-SUM($O34:BT34), INDEX(Tbl_Resource_List[Hours Available per Day], MATCH($C34,Tbl_Resource_List[Resource Name],0),1)-SUMIF($C$8:$C33,$C34,BU$8:BU33)),0),0)</f>
        <v>0</v>
      </c>
      <c r="BV34" s="93">
        <f>IF((BV$7&gt;IFERROR(MAX(IFERROR(INDEX(Tbl_Project_List[Start Date],MATCH($A34,Tbl_Project_List[Project Name],0),1)-1,0),IFERROR(INDEX($K$9:$K$158,MATCH($E34,$G$9:$G$158,0),1),0),IFERROR(INDEX($K$9:$K$158,MATCH($F34,$G$9:$G$158,0),1),0)),0)), IFERROR(MIN($D34-SUM($O34:BU34), INDEX(Tbl_Resource_List[Hours Available per Day], MATCH($C34,Tbl_Resource_List[Resource Name],0),1)-SUMIF($C$8:$C33,$C34,BV$8:BV33)),0),0)</f>
        <v>0</v>
      </c>
      <c r="BW34" s="94">
        <f>IF((BW$7&gt;IFERROR(MAX(IFERROR(INDEX(Tbl_Project_List[Start Date],MATCH($A34,Tbl_Project_List[Project Name],0),1)-1,0),IFERROR(INDEX($K$9:$K$158,MATCH($E34,$G$9:$G$158,0),1),0),IFERROR(INDEX($K$9:$K$158,MATCH($F34,$G$9:$G$158,0),1),0)),0)), IFERROR(MIN($D34-SUM($O34:BV34), INDEX(Tbl_Resource_List[Hours Available per Day], MATCH($C34,Tbl_Resource_List[Resource Name],0),1)-SUMIF($C$8:$C33,$C34,BW$8:BW33)),0),0)</f>
        <v>0</v>
      </c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</row>
    <row r="35" spans="1:105" x14ac:dyDescent="0.25">
      <c r="A35" s="89" t="str">
        <f>IFERROR(IF(ROW(A34)-ROW($A$8)&gt;=COUNTA(Tbl_Task_List[Task Name]),"",INDEX(Tbl_Project_List[],MATCH(SMALL(Tbl_Project_List[[#Data],[Priority]],ROUND(SUMPRODUCT(1/COUNTIF($A$9:A34,$A$9:A34)),0)+((COUNTIF(Tbl_Task_List[[#Data],[Project Name]],A34)=COUNTIF($A$9:$A34,A34))*1)),Tbl_Project_List[[#Data],[Priority]],0),1)),"")</f>
        <v>Tekun</v>
      </c>
      <c r="B35" s="89" t="str">
        <f t="array" ref="B35">IFERROR(INDEX((Tbl_Task_List[[#Data],[Task Name]]), SMALL(IF(A35=(Tbl_Task_List[[#Data],[Project Name]]),ROW(Tbl_Task_List[[#Data],[Project Name]]),""),COUNTIF($A$9:$A35,A35))-ROW(Tbl_Task_List[[#Headers],[Task Name]]),1),"")</f>
        <v>Chart of Account</v>
      </c>
      <c r="C35" s="90" t="str">
        <f t="array" ref="C35">IFERROR(INDEX((Tbl_Task_List[[#Data],[Resource Name]]), SMALL(IF(A35=(Tbl_Task_List[[#Data],[Project Name]]),ROW(Tbl_Task_List[[#Data],[Project Name]]),""),COUNTIF($A$9:$A35,A35))-ROW(Tbl_Task_List[[#Headers],[Resource Name]]),1),"")</f>
        <v>Akmal</v>
      </c>
      <c r="D35" s="91">
        <f t="array" ref="D35">IFERROR(INDEX((Tbl_Task_List[[#Data],[Planned Duration (Hours)]]), SMALL(IF(A35=(Tbl_Task_List[[#Data],[Project Name]]),ROW(Tbl_Task_List[[#Data],[Project Name]]),""),COUNTIF($A$9:$A35,A35))-ROW(Tbl_Task_List[[#Headers],[Planned Duration (Hours)]]),1),"")</f>
        <v>3</v>
      </c>
      <c r="E35" s="70" t="str">
        <f t="array" ref="E35">IFERROR(INDEX((Tbl_Task_List[[#Data],[Predecessor 1]]), SMALL(IF(A35=(Tbl_Task_List[[#Data],[Project Name]]),ROW(Tbl_Task_List[[#Data],[Project Name]]),""),COUNTIF($A$9:$A35,A35))-ROW(Tbl_Task_List[[#Headers],[Predecessor 1]]),1),"")</f>
        <v>Tekun Screen Design - Sales</v>
      </c>
      <c r="F35" s="70">
        <f t="array" ref="F35">IFERROR(INDEX((Tbl_Task_List[[#Data],[Predecessor 2]]), SMALL(IF(A35=(Tbl_Task_List[[#Data],[Project Name]]),ROW(Tbl_Task_List[[#Data],[Project Name]]),""),COUNTIF($A$9:$A35,A35))-ROW(Tbl_Task_List[[#Headers],[Predecessor 2]]),1),"")</f>
        <v>0</v>
      </c>
      <c r="G35" s="70" t="str">
        <f t="shared" si="3"/>
        <v>Tekun Chart of Account</v>
      </c>
      <c r="H35" s="75">
        <f>IFERROR(MAX(INDEX(Tbl_Project_List[Start Date],MATCH($A35,Tbl_Project_List[Project Name],0),1), StartDate, IFERROR(WORKDAY(INDEX($K$9:$K$158,MATCH($E35,$G$9:$G$158,0),1),1,Holidays),0),IFERROR(WORKDAY( INDEX($K$9:$K$158,MATCH($F35,$G$9:$G$158,0),1),1,Holidays),0)),"")</f>
        <v>42332</v>
      </c>
      <c r="I35" s="92">
        <f t="shared" si="4"/>
        <v>0</v>
      </c>
      <c r="J35" s="75">
        <f t="array" ref="J35">IF(ISNUMBER(D35),IFERROR(INDEX($A$7:$BW$7,1,SMALL(IF(P35:BW35&gt;0,COLUMN(P35:BW35),""),1)),WORKDAY($BW$7,2,Holidays)),"")</f>
        <v>42332</v>
      </c>
      <c r="K35" s="75">
        <f t="array" ref="K35">IF(ISNUMBER(D35),IF(SUM(P35:BW35)=D35,IFERROR(INDEX($A$7:$BW$7,1,LARGE(IF(P35:BW35&gt;0,COLUMN(P35:BW35),""),1)),""),WORKDAY($BW$7,1,Holidays)),"")</f>
        <v>42332</v>
      </c>
      <c r="L35" s="92">
        <f ca="1">IFERROR(COUNTIF(INDIRECT(ADDRESS(ROW($L35),MATCH($J35,$A$7:$BW$7,0),1,1,)):INDIRECT(ADDRESS(ROW($L35),MATCH(MIN($K35,$BW$7),$A$7:$BW$7,0),1,1,)),0),"")</f>
        <v>0</v>
      </c>
      <c r="M35" s="92">
        <f t="shared" si="5"/>
        <v>3</v>
      </c>
      <c r="N35" s="93">
        <f t="shared" si="6"/>
        <v>1</v>
      </c>
      <c r="O35" s="86"/>
      <c r="P35" s="93">
        <f>IF((P$7&gt;IFERROR(MAX(IFERROR(INDEX(Tbl_Project_List[Start Date],MATCH($A35,Tbl_Project_List[Project Name],0),1)-1,0),IFERROR(INDEX($K$9:$K$158,MATCH($E35,$G$9:$G$158,0),1),0),IFERROR(INDEX($K$9:$K$158,MATCH($F35,$G$9:$G$158,0),1),0)),0)), IFERROR(MIN($D35-SUM($O35:O35), INDEX(Tbl_Resource_List[Hours Available per Day], MATCH($C35,Tbl_Resource_List[Resource Name],0),1)-SUMIF($C$8:$C34,$C35,P$8:P34)),0),0)</f>
        <v>0</v>
      </c>
      <c r="Q35" s="93">
        <f>IF((Q$7&gt;IFERROR(MAX(IFERROR(INDEX(Tbl_Project_List[Start Date],MATCH($A35,Tbl_Project_List[Project Name],0),1)-1,0),IFERROR(INDEX($K$9:$K$158,MATCH($E35,$G$9:$G$158,0),1),0),IFERROR(INDEX($K$9:$K$158,MATCH($F35,$G$9:$G$158,0),1),0)),0)), IFERROR(MIN($D35-SUM($O35:P35), INDEX(Tbl_Resource_List[Hours Available per Day], MATCH($C35,Tbl_Resource_List[Resource Name],0),1)-SUMIF($C$8:$C34,$C35,Q$8:Q34)),0),0)</f>
        <v>3</v>
      </c>
      <c r="R35" s="93">
        <f>IF((R$7&gt;IFERROR(MAX(IFERROR(INDEX(Tbl_Project_List[Start Date],MATCH($A35,Tbl_Project_List[Project Name],0),1)-1,0),IFERROR(INDEX($K$9:$K$158,MATCH($E35,$G$9:$G$158,0),1),0),IFERROR(INDEX($K$9:$K$158,MATCH($F35,$G$9:$G$158,0),1),0)),0)), IFERROR(MIN($D35-SUM($O35:Q35), INDEX(Tbl_Resource_List[Hours Available per Day], MATCH($C35,Tbl_Resource_List[Resource Name],0),1)-SUMIF($C$8:$C34,$C35,R$8:R34)),0),0)</f>
        <v>0</v>
      </c>
      <c r="S35" s="93">
        <f>IF((S$7&gt;IFERROR(MAX(IFERROR(INDEX(Tbl_Project_List[Start Date],MATCH($A35,Tbl_Project_List[Project Name],0),1)-1,0),IFERROR(INDEX($K$9:$K$158,MATCH($E35,$G$9:$G$158,0),1),0),IFERROR(INDEX($K$9:$K$158,MATCH($F35,$G$9:$G$158,0),1),0)),0)), IFERROR(MIN($D35-SUM($O35:R35), INDEX(Tbl_Resource_List[Hours Available per Day], MATCH($C35,Tbl_Resource_List[Resource Name],0),1)-SUMIF($C$8:$C34,$C35,S$8:S34)),0),0)</f>
        <v>0</v>
      </c>
      <c r="T35" s="93">
        <f>IF((T$7&gt;IFERROR(MAX(IFERROR(INDEX(Tbl_Project_List[Start Date],MATCH($A35,Tbl_Project_List[Project Name],0),1)-1,0),IFERROR(INDEX($K$9:$K$158,MATCH($E35,$G$9:$G$158,0),1),0),IFERROR(INDEX($K$9:$K$158,MATCH($F35,$G$9:$G$158,0),1),0)),0)), IFERROR(MIN($D35-SUM($O35:S35), INDEX(Tbl_Resource_List[Hours Available per Day], MATCH($C35,Tbl_Resource_List[Resource Name],0),1)-SUMIF($C$8:$C34,$C35,T$8:T34)),0),0)</f>
        <v>0</v>
      </c>
      <c r="U35" s="93">
        <f>IF((U$7&gt;IFERROR(MAX(IFERROR(INDEX(Tbl_Project_List[Start Date],MATCH($A35,Tbl_Project_List[Project Name],0),1)-1,0),IFERROR(INDEX($K$9:$K$158,MATCH($E35,$G$9:$G$158,0),1),0),IFERROR(INDEX($K$9:$K$158,MATCH($F35,$G$9:$G$158,0),1),0)),0)), IFERROR(MIN($D35-SUM($O35:T35), INDEX(Tbl_Resource_List[Hours Available per Day], MATCH($C35,Tbl_Resource_List[Resource Name],0),1)-SUMIF($C$8:$C34,$C35,U$8:U34)),0),0)</f>
        <v>0</v>
      </c>
      <c r="V35" s="93">
        <f>IF((V$7&gt;IFERROR(MAX(IFERROR(INDEX(Tbl_Project_List[Start Date],MATCH($A35,Tbl_Project_List[Project Name],0),1)-1,0),IFERROR(INDEX($K$9:$K$158,MATCH($E35,$G$9:$G$158,0),1),0),IFERROR(INDEX($K$9:$K$158,MATCH($F35,$G$9:$G$158,0),1),0)),0)), IFERROR(MIN($D35-SUM($O35:U35), INDEX(Tbl_Resource_List[Hours Available per Day], MATCH($C35,Tbl_Resource_List[Resource Name],0),1)-SUMIF($C$8:$C34,$C35,V$8:V34)),0),0)</f>
        <v>0</v>
      </c>
      <c r="W35" s="93">
        <f>IF((W$7&gt;IFERROR(MAX(IFERROR(INDEX(Tbl_Project_List[Start Date],MATCH($A35,Tbl_Project_List[Project Name],0),1)-1,0),IFERROR(INDEX($K$9:$K$158,MATCH($E35,$G$9:$G$158,0),1),0),IFERROR(INDEX($K$9:$K$158,MATCH($F35,$G$9:$G$158,0),1),0)),0)), IFERROR(MIN($D35-SUM($O35:V35), INDEX(Tbl_Resource_List[Hours Available per Day], MATCH($C35,Tbl_Resource_List[Resource Name],0),1)-SUMIF($C$8:$C34,$C35,W$8:W34)),0),0)</f>
        <v>0</v>
      </c>
      <c r="X35" s="93">
        <f>IF((X$7&gt;IFERROR(MAX(IFERROR(INDEX(Tbl_Project_List[Start Date],MATCH($A35,Tbl_Project_List[Project Name],0),1)-1,0),IFERROR(INDEX($K$9:$K$158,MATCH($E35,$G$9:$G$158,0),1),0),IFERROR(INDEX($K$9:$K$158,MATCH($F35,$G$9:$G$158,0),1),0)),0)), IFERROR(MIN($D35-SUM($O35:W35), INDEX(Tbl_Resource_List[Hours Available per Day], MATCH($C35,Tbl_Resource_List[Resource Name],0),1)-SUMIF($C$8:$C34,$C35,X$8:X34)),0),0)</f>
        <v>0</v>
      </c>
      <c r="Y35" s="93">
        <f>IF((Y$7&gt;IFERROR(MAX(IFERROR(INDEX(Tbl_Project_List[Start Date],MATCH($A35,Tbl_Project_List[Project Name],0),1)-1,0),IFERROR(INDEX($K$9:$K$158,MATCH($E35,$G$9:$G$158,0),1),0),IFERROR(INDEX($K$9:$K$158,MATCH($F35,$G$9:$G$158,0),1),0)),0)), IFERROR(MIN($D35-SUM($O35:X35), INDEX(Tbl_Resource_List[Hours Available per Day], MATCH($C35,Tbl_Resource_List[Resource Name],0),1)-SUMIF($C$8:$C34,$C35,Y$8:Y34)),0),0)</f>
        <v>0</v>
      </c>
      <c r="Z35" s="93">
        <f>IF((Z$7&gt;IFERROR(MAX(IFERROR(INDEX(Tbl_Project_List[Start Date],MATCH($A35,Tbl_Project_List[Project Name],0),1)-1,0),IFERROR(INDEX($K$9:$K$158,MATCH($E35,$G$9:$G$158,0),1),0),IFERROR(INDEX($K$9:$K$158,MATCH($F35,$G$9:$G$158,0),1),0)),0)), IFERROR(MIN($D35-SUM($O35:Y35), INDEX(Tbl_Resource_List[Hours Available per Day], MATCH($C35,Tbl_Resource_List[Resource Name],0),1)-SUMIF($C$8:$C34,$C35,Z$8:Z34)),0),0)</f>
        <v>0</v>
      </c>
      <c r="AA35" s="93">
        <f>IF((AA$7&gt;IFERROR(MAX(IFERROR(INDEX(Tbl_Project_List[Start Date],MATCH($A35,Tbl_Project_List[Project Name],0),1)-1,0),IFERROR(INDEX($K$9:$K$158,MATCH($E35,$G$9:$G$158,0),1),0),IFERROR(INDEX($K$9:$K$158,MATCH($F35,$G$9:$G$158,0),1),0)),0)), IFERROR(MIN($D35-SUM($O35:Z35), INDEX(Tbl_Resource_List[Hours Available per Day], MATCH($C35,Tbl_Resource_List[Resource Name],0),1)-SUMIF($C$8:$C34,$C35,AA$8:AA34)),0),0)</f>
        <v>0</v>
      </c>
      <c r="AB35" s="93">
        <f>IF((AB$7&gt;IFERROR(MAX(IFERROR(INDEX(Tbl_Project_List[Start Date],MATCH($A35,Tbl_Project_List[Project Name],0),1)-1,0),IFERROR(INDEX($K$9:$K$158,MATCH($E35,$G$9:$G$158,0),1),0),IFERROR(INDEX($K$9:$K$158,MATCH($F35,$G$9:$G$158,0),1),0)),0)), IFERROR(MIN($D35-SUM($O35:AA35), INDEX(Tbl_Resource_List[Hours Available per Day], MATCH($C35,Tbl_Resource_List[Resource Name],0),1)-SUMIF($C$8:$C34,$C35,AB$8:AB34)),0),0)</f>
        <v>0</v>
      </c>
      <c r="AC35" s="93">
        <f>IF((AC$7&gt;IFERROR(MAX(IFERROR(INDEX(Tbl_Project_List[Start Date],MATCH($A35,Tbl_Project_List[Project Name],0),1)-1,0),IFERROR(INDEX($K$9:$K$158,MATCH($E35,$G$9:$G$158,0),1),0),IFERROR(INDEX($K$9:$K$158,MATCH($F35,$G$9:$G$158,0),1),0)),0)), IFERROR(MIN($D35-SUM($O35:AB35), INDEX(Tbl_Resource_List[Hours Available per Day], MATCH($C35,Tbl_Resource_List[Resource Name],0),1)-SUMIF($C$8:$C34,$C35,AC$8:AC34)),0),0)</f>
        <v>0</v>
      </c>
      <c r="AD35" s="93">
        <f>IF((AD$7&gt;IFERROR(MAX(IFERROR(INDEX(Tbl_Project_List[Start Date],MATCH($A35,Tbl_Project_List[Project Name],0),1)-1,0),IFERROR(INDEX($K$9:$K$158,MATCH($E35,$G$9:$G$158,0),1),0),IFERROR(INDEX($K$9:$K$158,MATCH($F35,$G$9:$G$158,0),1),0)),0)), IFERROR(MIN($D35-SUM($O35:AC35), INDEX(Tbl_Resource_List[Hours Available per Day], MATCH($C35,Tbl_Resource_List[Resource Name],0),1)-SUMIF($C$8:$C34,$C35,AD$8:AD34)),0),0)</f>
        <v>0</v>
      </c>
      <c r="AE35" s="93">
        <f>IF((AE$7&gt;IFERROR(MAX(IFERROR(INDEX(Tbl_Project_List[Start Date],MATCH($A35,Tbl_Project_List[Project Name],0),1)-1,0),IFERROR(INDEX($K$9:$K$158,MATCH($E35,$G$9:$G$158,0),1),0),IFERROR(INDEX($K$9:$K$158,MATCH($F35,$G$9:$G$158,0),1),0)),0)), IFERROR(MIN($D35-SUM($O35:AD35), INDEX(Tbl_Resource_List[Hours Available per Day], MATCH($C35,Tbl_Resource_List[Resource Name],0),1)-SUMIF($C$8:$C34,$C35,AE$8:AE34)),0),0)</f>
        <v>0</v>
      </c>
      <c r="AF35" s="93">
        <f>IF((AF$7&gt;IFERROR(MAX(IFERROR(INDEX(Tbl_Project_List[Start Date],MATCH($A35,Tbl_Project_List[Project Name],0),1)-1,0),IFERROR(INDEX($K$9:$K$158,MATCH($E35,$G$9:$G$158,0),1),0),IFERROR(INDEX($K$9:$K$158,MATCH($F35,$G$9:$G$158,0),1),0)),0)), IFERROR(MIN($D35-SUM($O35:AE35), INDEX(Tbl_Resource_List[Hours Available per Day], MATCH($C35,Tbl_Resource_List[Resource Name],0),1)-SUMIF($C$8:$C34,$C35,AF$8:AF34)),0),0)</f>
        <v>0</v>
      </c>
      <c r="AG35" s="93">
        <f>IF((AG$7&gt;IFERROR(MAX(IFERROR(INDEX(Tbl_Project_List[Start Date],MATCH($A35,Tbl_Project_List[Project Name],0),1)-1,0),IFERROR(INDEX($K$9:$K$158,MATCH($E35,$G$9:$G$158,0),1),0),IFERROR(INDEX($K$9:$K$158,MATCH($F35,$G$9:$G$158,0),1),0)),0)), IFERROR(MIN($D35-SUM($O35:AF35), INDEX(Tbl_Resource_List[Hours Available per Day], MATCH($C35,Tbl_Resource_List[Resource Name],0),1)-SUMIF($C$8:$C34,$C35,AG$8:AG34)),0),0)</f>
        <v>0</v>
      </c>
      <c r="AH35" s="93">
        <f>IF((AH$7&gt;IFERROR(MAX(IFERROR(INDEX(Tbl_Project_List[Start Date],MATCH($A35,Tbl_Project_List[Project Name],0),1)-1,0),IFERROR(INDEX($K$9:$K$158,MATCH($E35,$G$9:$G$158,0),1),0),IFERROR(INDEX($K$9:$K$158,MATCH($F35,$G$9:$G$158,0),1),0)),0)), IFERROR(MIN($D35-SUM($O35:AG35), INDEX(Tbl_Resource_List[Hours Available per Day], MATCH($C35,Tbl_Resource_List[Resource Name],0),1)-SUMIF($C$8:$C34,$C35,AH$8:AH34)),0),0)</f>
        <v>0</v>
      </c>
      <c r="AI35" s="93">
        <f>IF((AI$7&gt;IFERROR(MAX(IFERROR(INDEX(Tbl_Project_List[Start Date],MATCH($A35,Tbl_Project_List[Project Name],0),1)-1,0),IFERROR(INDEX($K$9:$K$158,MATCH($E35,$G$9:$G$158,0),1),0),IFERROR(INDEX($K$9:$K$158,MATCH($F35,$G$9:$G$158,0),1),0)),0)), IFERROR(MIN($D35-SUM($O35:AH35), INDEX(Tbl_Resource_List[Hours Available per Day], MATCH($C35,Tbl_Resource_List[Resource Name],0),1)-SUMIF($C$8:$C34,$C35,AI$8:AI34)),0),0)</f>
        <v>0</v>
      </c>
      <c r="AJ35" s="93">
        <f>IF((AJ$7&gt;IFERROR(MAX(IFERROR(INDEX(Tbl_Project_List[Start Date],MATCH($A35,Tbl_Project_List[Project Name],0),1)-1,0),IFERROR(INDEX($K$9:$K$158,MATCH($E35,$G$9:$G$158,0),1),0),IFERROR(INDEX($K$9:$K$158,MATCH($F35,$G$9:$G$158,0),1),0)),0)), IFERROR(MIN($D35-SUM($O35:AI35), INDEX(Tbl_Resource_List[Hours Available per Day], MATCH($C35,Tbl_Resource_List[Resource Name],0),1)-SUMIF($C$8:$C34,$C35,AJ$8:AJ34)),0),0)</f>
        <v>0</v>
      </c>
      <c r="AK35" s="93">
        <f>IF((AK$7&gt;IFERROR(MAX(IFERROR(INDEX(Tbl_Project_List[Start Date],MATCH($A35,Tbl_Project_List[Project Name],0),1)-1,0),IFERROR(INDEX($K$9:$K$158,MATCH($E35,$G$9:$G$158,0),1),0),IFERROR(INDEX($K$9:$K$158,MATCH($F35,$G$9:$G$158,0),1),0)),0)), IFERROR(MIN($D35-SUM($O35:AJ35), INDEX(Tbl_Resource_List[Hours Available per Day], MATCH($C35,Tbl_Resource_List[Resource Name],0),1)-SUMIF($C$8:$C34,$C35,AK$8:AK34)),0),0)</f>
        <v>0</v>
      </c>
      <c r="AL35" s="93">
        <f>IF((AL$7&gt;IFERROR(MAX(IFERROR(INDEX(Tbl_Project_List[Start Date],MATCH($A35,Tbl_Project_List[Project Name],0),1)-1,0),IFERROR(INDEX($K$9:$K$158,MATCH($E35,$G$9:$G$158,0),1),0),IFERROR(INDEX($K$9:$K$158,MATCH($F35,$G$9:$G$158,0),1),0)),0)), IFERROR(MIN($D35-SUM($O35:AK35), INDEX(Tbl_Resource_List[Hours Available per Day], MATCH($C35,Tbl_Resource_List[Resource Name],0),1)-SUMIF($C$8:$C34,$C35,AL$8:AL34)),0),0)</f>
        <v>0</v>
      </c>
      <c r="AM35" s="93">
        <f>IF((AM$7&gt;IFERROR(MAX(IFERROR(INDEX(Tbl_Project_List[Start Date],MATCH($A35,Tbl_Project_List[Project Name],0),1)-1,0),IFERROR(INDEX($K$9:$K$158,MATCH($E35,$G$9:$G$158,0),1),0),IFERROR(INDEX($K$9:$K$158,MATCH($F35,$G$9:$G$158,0),1),0)),0)), IFERROR(MIN($D35-SUM($O35:AL35), INDEX(Tbl_Resource_List[Hours Available per Day], MATCH($C35,Tbl_Resource_List[Resource Name],0),1)-SUMIF($C$8:$C34,$C35,AM$8:AM34)),0),0)</f>
        <v>0</v>
      </c>
      <c r="AN35" s="93">
        <f>IF((AN$7&gt;IFERROR(MAX(IFERROR(INDEX(Tbl_Project_List[Start Date],MATCH($A35,Tbl_Project_List[Project Name],0),1)-1,0),IFERROR(INDEX($K$9:$K$158,MATCH($E35,$G$9:$G$158,0),1),0),IFERROR(INDEX($K$9:$K$158,MATCH($F35,$G$9:$G$158,0),1),0)),0)), IFERROR(MIN($D35-SUM($O35:AM35), INDEX(Tbl_Resource_List[Hours Available per Day], MATCH($C35,Tbl_Resource_List[Resource Name],0),1)-SUMIF($C$8:$C34,$C35,AN$8:AN34)),0),0)</f>
        <v>0</v>
      </c>
      <c r="AO35" s="93">
        <f>IF((AO$7&gt;IFERROR(MAX(IFERROR(INDEX(Tbl_Project_List[Start Date],MATCH($A35,Tbl_Project_List[Project Name],0),1)-1,0),IFERROR(INDEX($K$9:$K$158,MATCH($E35,$G$9:$G$158,0),1),0),IFERROR(INDEX($K$9:$K$158,MATCH($F35,$G$9:$G$158,0),1),0)),0)), IFERROR(MIN($D35-SUM($O35:AN35), INDEX(Tbl_Resource_List[Hours Available per Day], MATCH($C35,Tbl_Resource_List[Resource Name],0),1)-SUMIF($C$8:$C34,$C35,AO$8:AO34)),0),0)</f>
        <v>0</v>
      </c>
      <c r="AP35" s="93">
        <f>IF((AP$7&gt;IFERROR(MAX(IFERROR(INDEX(Tbl_Project_List[Start Date],MATCH($A35,Tbl_Project_List[Project Name],0),1)-1,0),IFERROR(INDEX($K$9:$K$158,MATCH($E35,$G$9:$G$158,0),1),0),IFERROR(INDEX($K$9:$K$158,MATCH($F35,$G$9:$G$158,0),1),0)),0)), IFERROR(MIN($D35-SUM($O35:AO35), INDEX(Tbl_Resource_List[Hours Available per Day], MATCH($C35,Tbl_Resource_List[Resource Name],0),1)-SUMIF($C$8:$C34,$C35,AP$8:AP34)),0),0)</f>
        <v>0</v>
      </c>
      <c r="AQ35" s="93">
        <f>IF((AQ$7&gt;IFERROR(MAX(IFERROR(INDEX(Tbl_Project_List[Start Date],MATCH($A35,Tbl_Project_List[Project Name],0),1)-1,0),IFERROR(INDEX($K$9:$K$158,MATCH($E35,$G$9:$G$158,0),1),0),IFERROR(INDEX($K$9:$K$158,MATCH($F35,$G$9:$G$158,0),1),0)),0)), IFERROR(MIN($D35-SUM($O35:AP35), INDEX(Tbl_Resource_List[Hours Available per Day], MATCH($C35,Tbl_Resource_List[Resource Name],0),1)-SUMIF($C$8:$C34,$C35,AQ$8:AQ34)),0),0)</f>
        <v>0</v>
      </c>
      <c r="AR35" s="93">
        <f>IF((AR$7&gt;IFERROR(MAX(IFERROR(INDEX(Tbl_Project_List[Start Date],MATCH($A35,Tbl_Project_List[Project Name],0),1)-1,0),IFERROR(INDEX($K$9:$K$158,MATCH($E35,$G$9:$G$158,0),1),0),IFERROR(INDEX($K$9:$K$158,MATCH($F35,$G$9:$G$158,0),1),0)),0)), IFERROR(MIN($D35-SUM($O35:AQ35), INDEX(Tbl_Resource_List[Hours Available per Day], MATCH($C35,Tbl_Resource_List[Resource Name],0),1)-SUMIF($C$8:$C34,$C35,AR$8:AR34)),0),0)</f>
        <v>0</v>
      </c>
      <c r="AS35" s="93">
        <f>IF((AS$7&gt;IFERROR(MAX(IFERROR(INDEX(Tbl_Project_List[Start Date],MATCH($A35,Tbl_Project_List[Project Name],0),1)-1,0),IFERROR(INDEX($K$9:$K$158,MATCH($E35,$G$9:$G$158,0),1),0),IFERROR(INDEX($K$9:$K$158,MATCH($F35,$G$9:$G$158,0),1),0)),0)), IFERROR(MIN($D35-SUM($O35:AR35), INDEX(Tbl_Resource_List[Hours Available per Day], MATCH($C35,Tbl_Resource_List[Resource Name],0),1)-SUMIF($C$8:$C34,$C35,AS$8:AS34)),0),0)</f>
        <v>0</v>
      </c>
      <c r="AT35" s="93">
        <f>IF((AT$7&gt;IFERROR(MAX(IFERROR(INDEX(Tbl_Project_List[Start Date],MATCH($A35,Tbl_Project_List[Project Name],0),1)-1,0),IFERROR(INDEX($K$9:$K$158,MATCH($E35,$G$9:$G$158,0),1),0),IFERROR(INDEX($K$9:$K$158,MATCH($F35,$G$9:$G$158,0),1),0)),0)), IFERROR(MIN($D35-SUM($O35:AS35), INDEX(Tbl_Resource_List[Hours Available per Day], MATCH($C35,Tbl_Resource_List[Resource Name],0),1)-SUMIF($C$8:$C34,$C35,AT$8:AT34)),0),0)</f>
        <v>0</v>
      </c>
      <c r="AU35" s="93">
        <f>IF((AU$7&gt;IFERROR(MAX(IFERROR(INDEX(Tbl_Project_List[Start Date],MATCH($A35,Tbl_Project_List[Project Name],0),1)-1,0),IFERROR(INDEX($K$9:$K$158,MATCH($E35,$G$9:$G$158,0),1),0),IFERROR(INDEX($K$9:$K$158,MATCH($F35,$G$9:$G$158,0),1),0)),0)), IFERROR(MIN($D35-SUM($O35:AT35), INDEX(Tbl_Resource_List[Hours Available per Day], MATCH($C35,Tbl_Resource_List[Resource Name],0),1)-SUMIF($C$8:$C34,$C35,AU$8:AU34)),0),0)</f>
        <v>0</v>
      </c>
      <c r="AV35" s="93">
        <f>IF((AV$7&gt;IFERROR(MAX(IFERROR(INDEX(Tbl_Project_List[Start Date],MATCH($A35,Tbl_Project_List[Project Name],0),1)-1,0),IFERROR(INDEX($K$9:$K$158,MATCH($E35,$G$9:$G$158,0),1),0),IFERROR(INDEX($K$9:$K$158,MATCH($F35,$G$9:$G$158,0),1),0)),0)), IFERROR(MIN($D35-SUM($O35:AU35), INDEX(Tbl_Resource_List[Hours Available per Day], MATCH($C35,Tbl_Resource_List[Resource Name],0),1)-SUMIF($C$8:$C34,$C35,AV$8:AV34)),0),0)</f>
        <v>0</v>
      </c>
      <c r="AW35" s="93">
        <f>IF((AW$7&gt;IFERROR(MAX(IFERROR(INDEX(Tbl_Project_List[Start Date],MATCH($A35,Tbl_Project_List[Project Name],0),1)-1,0),IFERROR(INDEX($K$9:$K$158,MATCH($E35,$G$9:$G$158,0),1),0),IFERROR(INDEX($K$9:$K$158,MATCH($F35,$G$9:$G$158,0),1),0)),0)), IFERROR(MIN($D35-SUM($O35:AV35), INDEX(Tbl_Resource_List[Hours Available per Day], MATCH($C35,Tbl_Resource_List[Resource Name],0),1)-SUMIF($C$8:$C34,$C35,AW$8:AW34)),0),0)</f>
        <v>0</v>
      </c>
      <c r="AX35" s="93">
        <f>IF((AX$7&gt;IFERROR(MAX(IFERROR(INDEX(Tbl_Project_List[Start Date],MATCH($A35,Tbl_Project_List[Project Name],0),1)-1,0),IFERROR(INDEX($K$9:$K$158,MATCH($E35,$G$9:$G$158,0),1),0),IFERROR(INDEX($K$9:$K$158,MATCH($F35,$G$9:$G$158,0),1),0)),0)), IFERROR(MIN($D35-SUM($O35:AW35), INDEX(Tbl_Resource_List[Hours Available per Day], MATCH($C35,Tbl_Resource_List[Resource Name],0),1)-SUMIF($C$8:$C34,$C35,AX$8:AX34)),0),0)</f>
        <v>0</v>
      </c>
      <c r="AY35" s="93">
        <f>IF((AY$7&gt;IFERROR(MAX(IFERROR(INDEX(Tbl_Project_List[Start Date],MATCH($A35,Tbl_Project_List[Project Name],0),1)-1,0),IFERROR(INDEX($K$9:$K$158,MATCH($E35,$G$9:$G$158,0),1),0),IFERROR(INDEX($K$9:$K$158,MATCH($F35,$G$9:$G$158,0),1),0)),0)), IFERROR(MIN($D35-SUM($O35:AX35), INDEX(Tbl_Resource_List[Hours Available per Day], MATCH($C35,Tbl_Resource_List[Resource Name],0),1)-SUMIF($C$8:$C34,$C35,AY$8:AY34)),0),0)</f>
        <v>0</v>
      </c>
      <c r="AZ35" s="93">
        <f>IF((AZ$7&gt;IFERROR(MAX(IFERROR(INDEX(Tbl_Project_List[Start Date],MATCH($A35,Tbl_Project_List[Project Name],0),1)-1,0),IFERROR(INDEX($K$9:$K$158,MATCH($E35,$G$9:$G$158,0),1),0),IFERROR(INDEX($K$9:$K$158,MATCH($F35,$G$9:$G$158,0),1),0)),0)), IFERROR(MIN($D35-SUM($O35:AY35), INDEX(Tbl_Resource_List[Hours Available per Day], MATCH($C35,Tbl_Resource_List[Resource Name],0),1)-SUMIF($C$8:$C34,$C35,AZ$8:AZ34)),0),0)</f>
        <v>0</v>
      </c>
      <c r="BA35" s="93">
        <f>IF((BA$7&gt;IFERROR(MAX(IFERROR(INDEX(Tbl_Project_List[Start Date],MATCH($A35,Tbl_Project_List[Project Name],0),1)-1,0),IFERROR(INDEX($K$9:$K$158,MATCH($E35,$G$9:$G$158,0),1),0),IFERROR(INDEX($K$9:$K$158,MATCH($F35,$G$9:$G$158,0),1),0)),0)), IFERROR(MIN($D35-SUM($O35:AZ35), INDEX(Tbl_Resource_List[Hours Available per Day], MATCH($C35,Tbl_Resource_List[Resource Name],0),1)-SUMIF($C$8:$C34,$C35,BA$8:BA34)),0),0)</f>
        <v>0</v>
      </c>
      <c r="BB35" s="93">
        <f>IF((BB$7&gt;IFERROR(MAX(IFERROR(INDEX(Tbl_Project_List[Start Date],MATCH($A35,Tbl_Project_List[Project Name],0),1)-1,0),IFERROR(INDEX($K$9:$K$158,MATCH($E35,$G$9:$G$158,0),1),0),IFERROR(INDEX($K$9:$K$158,MATCH($F35,$G$9:$G$158,0),1),0)),0)), IFERROR(MIN($D35-SUM($O35:BA35), INDEX(Tbl_Resource_List[Hours Available per Day], MATCH($C35,Tbl_Resource_List[Resource Name],0),1)-SUMIF($C$8:$C34,$C35,BB$8:BB34)),0),0)</f>
        <v>0</v>
      </c>
      <c r="BC35" s="93">
        <f>IF((BC$7&gt;IFERROR(MAX(IFERROR(INDEX(Tbl_Project_List[Start Date],MATCH($A35,Tbl_Project_List[Project Name],0),1)-1,0),IFERROR(INDEX($K$9:$K$158,MATCH($E35,$G$9:$G$158,0),1),0),IFERROR(INDEX($K$9:$K$158,MATCH($F35,$G$9:$G$158,0),1),0)),0)), IFERROR(MIN($D35-SUM($O35:BB35), INDEX(Tbl_Resource_List[Hours Available per Day], MATCH($C35,Tbl_Resource_List[Resource Name],0),1)-SUMIF($C$8:$C34,$C35,BC$8:BC34)),0),0)</f>
        <v>0</v>
      </c>
      <c r="BD35" s="93">
        <f>IF((BD$7&gt;IFERROR(MAX(IFERROR(INDEX(Tbl_Project_List[Start Date],MATCH($A35,Tbl_Project_List[Project Name],0),1)-1,0),IFERROR(INDEX($K$9:$K$158,MATCH($E35,$G$9:$G$158,0),1),0),IFERROR(INDEX($K$9:$K$158,MATCH($F35,$G$9:$G$158,0),1),0)),0)), IFERROR(MIN($D35-SUM($O35:BC35), INDEX(Tbl_Resource_List[Hours Available per Day], MATCH($C35,Tbl_Resource_List[Resource Name],0),1)-SUMIF($C$8:$C34,$C35,BD$8:BD34)),0),0)</f>
        <v>0</v>
      </c>
      <c r="BE35" s="93">
        <f>IF((BE$7&gt;IFERROR(MAX(IFERROR(INDEX(Tbl_Project_List[Start Date],MATCH($A35,Tbl_Project_List[Project Name],0),1)-1,0),IFERROR(INDEX($K$9:$K$158,MATCH($E35,$G$9:$G$158,0),1),0),IFERROR(INDEX($K$9:$K$158,MATCH($F35,$G$9:$G$158,0),1),0)),0)), IFERROR(MIN($D35-SUM($O35:BD35), INDEX(Tbl_Resource_List[Hours Available per Day], MATCH($C35,Tbl_Resource_List[Resource Name],0),1)-SUMIF($C$8:$C34,$C35,BE$8:BE34)),0),0)</f>
        <v>0</v>
      </c>
      <c r="BF35" s="93">
        <f>IF((BF$7&gt;IFERROR(MAX(IFERROR(INDEX(Tbl_Project_List[Start Date],MATCH($A35,Tbl_Project_List[Project Name],0),1)-1,0),IFERROR(INDEX($K$9:$K$158,MATCH($E35,$G$9:$G$158,0),1),0),IFERROR(INDEX($K$9:$K$158,MATCH($F35,$G$9:$G$158,0),1),0)),0)), IFERROR(MIN($D35-SUM($O35:BE35), INDEX(Tbl_Resource_List[Hours Available per Day], MATCH($C35,Tbl_Resource_List[Resource Name],0),1)-SUMIF($C$8:$C34,$C35,BF$8:BF34)),0),0)</f>
        <v>0</v>
      </c>
      <c r="BG35" s="93">
        <f>IF((BG$7&gt;IFERROR(MAX(IFERROR(INDEX(Tbl_Project_List[Start Date],MATCH($A35,Tbl_Project_List[Project Name],0),1)-1,0),IFERROR(INDEX($K$9:$K$158,MATCH($E35,$G$9:$G$158,0),1),0),IFERROR(INDEX($K$9:$K$158,MATCH($F35,$G$9:$G$158,0),1),0)),0)), IFERROR(MIN($D35-SUM($O35:BF35), INDEX(Tbl_Resource_List[Hours Available per Day], MATCH($C35,Tbl_Resource_List[Resource Name],0),1)-SUMIF($C$8:$C34,$C35,BG$8:BG34)),0),0)</f>
        <v>0</v>
      </c>
      <c r="BH35" s="93">
        <f>IF((BH$7&gt;IFERROR(MAX(IFERROR(INDEX(Tbl_Project_List[Start Date],MATCH($A35,Tbl_Project_List[Project Name],0),1)-1,0),IFERROR(INDEX($K$9:$K$158,MATCH($E35,$G$9:$G$158,0),1),0),IFERROR(INDEX($K$9:$K$158,MATCH($F35,$G$9:$G$158,0),1),0)),0)), IFERROR(MIN($D35-SUM($O35:BG35), INDEX(Tbl_Resource_List[Hours Available per Day], MATCH($C35,Tbl_Resource_List[Resource Name],0),1)-SUMIF($C$8:$C34,$C35,BH$8:BH34)),0),0)</f>
        <v>0</v>
      </c>
      <c r="BI35" s="93">
        <f>IF((BI$7&gt;IFERROR(MAX(IFERROR(INDEX(Tbl_Project_List[Start Date],MATCH($A35,Tbl_Project_List[Project Name],0),1)-1,0),IFERROR(INDEX($K$9:$K$158,MATCH($E35,$G$9:$G$158,0),1),0),IFERROR(INDEX($K$9:$K$158,MATCH($F35,$G$9:$G$158,0),1),0)),0)), IFERROR(MIN($D35-SUM($O35:BH35), INDEX(Tbl_Resource_List[Hours Available per Day], MATCH($C35,Tbl_Resource_List[Resource Name],0),1)-SUMIF($C$8:$C34,$C35,BI$8:BI34)),0),0)</f>
        <v>0</v>
      </c>
      <c r="BJ35" s="93">
        <f>IF((BJ$7&gt;IFERROR(MAX(IFERROR(INDEX(Tbl_Project_List[Start Date],MATCH($A35,Tbl_Project_List[Project Name],0),1)-1,0),IFERROR(INDEX($K$9:$K$158,MATCH($E35,$G$9:$G$158,0),1),0),IFERROR(INDEX($K$9:$K$158,MATCH($F35,$G$9:$G$158,0),1),0)),0)), IFERROR(MIN($D35-SUM($O35:BI35), INDEX(Tbl_Resource_List[Hours Available per Day], MATCH($C35,Tbl_Resource_List[Resource Name],0),1)-SUMIF($C$8:$C34,$C35,BJ$8:BJ34)),0),0)</f>
        <v>0</v>
      </c>
      <c r="BK35" s="93">
        <f>IF((BK$7&gt;IFERROR(MAX(IFERROR(INDEX(Tbl_Project_List[Start Date],MATCH($A35,Tbl_Project_List[Project Name],0),1)-1,0),IFERROR(INDEX($K$9:$K$158,MATCH($E35,$G$9:$G$158,0),1),0),IFERROR(INDEX($K$9:$K$158,MATCH($F35,$G$9:$G$158,0),1),0)),0)), IFERROR(MIN($D35-SUM($O35:BJ35), INDEX(Tbl_Resource_List[Hours Available per Day], MATCH($C35,Tbl_Resource_List[Resource Name],0),1)-SUMIF($C$8:$C34,$C35,BK$8:BK34)),0),0)</f>
        <v>0</v>
      </c>
      <c r="BL35" s="93">
        <f>IF((BL$7&gt;IFERROR(MAX(IFERROR(INDEX(Tbl_Project_List[Start Date],MATCH($A35,Tbl_Project_List[Project Name],0),1)-1,0),IFERROR(INDEX($K$9:$K$158,MATCH($E35,$G$9:$G$158,0),1),0),IFERROR(INDEX($K$9:$K$158,MATCH($F35,$G$9:$G$158,0),1),0)),0)), IFERROR(MIN($D35-SUM($O35:BK35), INDEX(Tbl_Resource_List[Hours Available per Day], MATCH($C35,Tbl_Resource_List[Resource Name],0),1)-SUMIF($C$8:$C34,$C35,BL$8:BL34)),0),0)</f>
        <v>0</v>
      </c>
      <c r="BM35" s="93">
        <f>IF((BM$7&gt;IFERROR(MAX(IFERROR(INDEX(Tbl_Project_List[Start Date],MATCH($A35,Tbl_Project_List[Project Name],0),1)-1,0),IFERROR(INDEX($K$9:$K$158,MATCH($E35,$G$9:$G$158,0),1),0),IFERROR(INDEX($K$9:$K$158,MATCH($F35,$G$9:$G$158,0),1),0)),0)), IFERROR(MIN($D35-SUM($O35:BL35), INDEX(Tbl_Resource_List[Hours Available per Day], MATCH($C35,Tbl_Resource_List[Resource Name],0),1)-SUMIF($C$8:$C34,$C35,BM$8:BM34)),0),0)</f>
        <v>0</v>
      </c>
      <c r="BN35" s="93">
        <f>IF((BN$7&gt;IFERROR(MAX(IFERROR(INDEX(Tbl_Project_List[Start Date],MATCH($A35,Tbl_Project_List[Project Name],0),1)-1,0),IFERROR(INDEX($K$9:$K$158,MATCH($E35,$G$9:$G$158,0),1),0),IFERROR(INDEX($K$9:$K$158,MATCH($F35,$G$9:$G$158,0),1),0)),0)), IFERROR(MIN($D35-SUM($O35:BM35), INDEX(Tbl_Resource_List[Hours Available per Day], MATCH($C35,Tbl_Resource_List[Resource Name],0),1)-SUMIF($C$8:$C34,$C35,BN$8:BN34)),0),0)</f>
        <v>0</v>
      </c>
      <c r="BO35" s="93">
        <f>IF((BO$7&gt;IFERROR(MAX(IFERROR(INDEX(Tbl_Project_List[Start Date],MATCH($A35,Tbl_Project_List[Project Name],0),1)-1,0),IFERROR(INDEX($K$9:$K$158,MATCH($E35,$G$9:$G$158,0),1),0),IFERROR(INDEX($K$9:$K$158,MATCH($F35,$G$9:$G$158,0),1),0)),0)), IFERROR(MIN($D35-SUM($O35:BN35), INDEX(Tbl_Resource_List[Hours Available per Day], MATCH($C35,Tbl_Resource_List[Resource Name],0),1)-SUMIF($C$8:$C34,$C35,BO$8:BO34)),0),0)</f>
        <v>0</v>
      </c>
      <c r="BP35" s="93">
        <f>IF((BP$7&gt;IFERROR(MAX(IFERROR(INDEX(Tbl_Project_List[Start Date],MATCH($A35,Tbl_Project_List[Project Name],0),1)-1,0),IFERROR(INDEX($K$9:$K$158,MATCH($E35,$G$9:$G$158,0),1),0),IFERROR(INDEX($K$9:$K$158,MATCH($F35,$G$9:$G$158,0),1),0)),0)), IFERROR(MIN($D35-SUM($O35:BO35), INDEX(Tbl_Resource_List[Hours Available per Day], MATCH($C35,Tbl_Resource_List[Resource Name],0),1)-SUMIF($C$8:$C34,$C35,BP$8:BP34)),0),0)</f>
        <v>0</v>
      </c>
      <c r="BQ35" s="93">
        <f>IF((BQ$7&gt;IFERROR(MAX(IFERROR(INDEX(Tbl_Project_List[Start Date],MATCH($A35,Tbl_Project_List[Project Name],0),1)-1,0),IFERROR(INDEX($K$9:$K$158,MATCH($E35,$G$9:$G$158,0),1),0),IFERROR(INDEX($K$9:$K$158,MATCH($F35,$G$9:$G$158,0),1),0)),0)), IFERROR(MIN($D35-SUM($O35:BP35), INDEX(Tbl_Resource_List[Hours Available per Day], MATCH($C35,Tbl_Resource_List[Resource Name],0),1)-SUMIF($C$8:$C34,$C35,BQ$8:BQ34)),0),0)</f>
        <v>0</v>
      </c>
      <c r="BR35" s="93">
        <f>IF((BR$7&gt;IFERROR(MAX(IFERROR(INDEX(Tbl_Project_List[Start Date],MATCH($A35,Tbl_Project_List[Project Name],0),1)-1,0),IFERROR(INDEX($K$9:$K$158,MATCH($E35,$G$9:$G$158,0),1),0),IFERROR(INDEX($K$9:$K$158,MATCH($F35,$G$9:$G$158,0),1),0)),0)), IFERROR(MIN($D35-SUM($O35:BQ35), INDEX(Tbl_Resource_List[Hours Available per Day], MATCH($C35,Tbl_Resource_List[Resource Name],0),1)-SUMIF($C$8:$C34,$C35,BR$8:BR34)),0),0)</f>
        <v>0</v>
      </c>
      <c r="BS35" s="93">
        <f>IF((BS$7&gt;IFERROR(MAX(IFERROR(INDEX(Tbl_Project_List[Start Date],MATCH($A35,Tbl_Project_List[Project Name],0),1)-1,0),IFERROR(INDEX($K$9:$K$158,MATCH($E35,$G$9:$G$158,0),1),0),IFERROR(INDEX($K$9:$K$158,MATCH($F35,$G$9:$G$158,0),1),0)),0)), IFERROR(MIN($D35-SUM($O35:BR35), INDEX(Tbl_Resource_List[Hours Available per Day], MATCH($C35,Tbl_Resource_List[Resource Name],0),1)-SUMIF($C$8:$C34,$C35,BS$8:BS34)),0),0)</f>
        <v>0</v>
      </c>
      <c r="BT35" s="93">
        <f>IF((BT$7&gt;IFERROR(MAX(IFERROR(INDEX(Tbl_Project_List[Start Date],MATCH($A35,Tbl_Project_List[Project Name],0),1)-1,0),IFERROR(INDEX($K$9:$K$158,MATCH($E35,$G$9:$G$158,0),1),0),IFERROR(INDEX($K$9:$K$158,MATCH($F35,$G$9:$G$158,0),1),0)),0)), IFERROR(MIN($D35-SUM($O35:BS35), INDEX(Tbl_Resource_List[Hours Available per Day], MATCH($C35,Tbl_Resource_List[Resource Name],0),1)-SUMIF($C$8:$C34,$C35,BT$8:BT34)),0),0)</f>
        <v>0</v>
      </c>
      <c r="BU35" s="93">
        <f>IF((BU$7&gt;IFERROR(MAX(IFERROR(INDEX(Tbl_Project_List[Start Date],MATCH($A35,Tbl_Project_List[Project Name],0),1)-1,0),IFERROR(INDEX($K$9:$K$158,MATCH($E35,$G$9:$G$158,0),1),0),IFERROR(INDEX($K$9:$K$158,MATCH($F35,$G$9:$G$158,0),1),0)),0)), IFERROR(MIN($D35-SUM($O35:BT35), INDEX(Tbl_Resource_List[Hours Available per Day], MATCH($C35,Tbl_Resource_List[Resource Name],0),1)-SUMIF($C$8:$C34,$C35,BU$8:BU34)),0),0)</f>
        <v>0</v>
      </c>
      <c r="BV35" s="93">
        <f>IF((BV$7&gt;IFERROR(MAX(IFERROR(INDEX(Tbl_Project_List[Start Date],MATCH($A35,Tbl_Project_List[Project Name],0),1)-1,0),IFERROR(INDEX($K$9:$K$158,MATCH($E35,$G$9:$G$158,0),1),0),IFERROR(INDEX($K$9:$K$158,MATCH($F35,$G$9:$G$158,0),1),0)),0)), IFERROR(MIN($D35-SUM($O35:BU35), INDEX(Tbl_Resource_List[Hours Available per Day], MATCH($C35,Tbl_Resource_List[Resource Name],0),1)-SUMIF($C$8:$C34,$C35,BV$8:BV34)),0),0)</f>
        <v>0</v>
      </c>
      <c r="BW35" s="94">
        <f>IF((BW$7&gt;IFERROR(MAX(IFERROR(INDEX(Tbl_Project_List[Start Date],MATCH($A35,Tbl_Project_List[Project Name],0),1)-1,0),IFERROR(INDEX($K$9:$K$158,MATCH($E35,$G$9:$G$158,0),1),0),IFERROR(INDEX($K$9:$K$158,MATCH($F35,$G$9:$G$158,0),1),0)),0)), IFERROR(MIN($D35-SUM($O35:BV35), INDEX(Tbl_Resource_List[Hours Available per Day], MATCH($C35,Tbl_Resource_List[Resource Name],0),1)-SUMIF($C$8:$C34,$C35,BW$8:BW34)),0),0)</f>
        <v>0</v>
      </c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</row>
    <row r="36" spans="1:105" x14ac:dyDescent="0.25">
      <c r="A36" s="89" t="str">
        <f>IFERROR(IF(ROW(A35)-ROW($A$8)&gt;=COUNTA(Tbl_Task_List[Task Name]),"",INDEX(Tbl_Project_List[],MATCH(SMALL(Tbl_Project_List[[#Data],[Priority]],ROUND(SUMPRODUCT(1/COUNTIF($A$9:A35,$A$9:A35)),0)+((COUNTIF(Tbl_Task_List[[#Data],[Project Name]],A35)=COUNTIF($A$9:$A35,A35))*1)),Tbl_Project_List[[#Data],[Priority]],0),1)),"")</f>
        <v>Tekun</v>
      </c>
      <c r="B36" s="89" t="str">
        <f t="array" ref="B36">IFERROR(INDEX((Tbl_Task_List[[#Data],[Task Name]]), SMALL(IF(A36=(Tbl_Task_List[[#Data],[Project Name]]),ROW(Tbl_Task_List[[#Data],[Project Name]]),""),COUNTIF($A$9:$A36,A36))-ROW(Tbl_Task_List[[#Headers],[Task Name]]),1),"")</f>
        <v>Report-P&amp;L</v>
      </c>
      <c r="C36" s="90">
        <f t="array" ref="C36">IFERROR(INDEX((Tbl_Task_List[[#Data],[Resource Name]]), SMALL(IF(A36=(Tbl_Task_List[[#Data],[Project Name]]),ROW(Tbl_Task_List[[#Data],[Project Name]]),""),COUNTIF($A$9:$A36,A36))-ROW(Tbl_Task_List[[#Headers],[Resource Name]]),1),"")</f>
        <v>0</v>
      </c>
      <c r="D36" s="91">
        <f t="array" ref="D36">IFERROR(INDEX((Tbl_Task_List[[#Data],[Planned Duration (Hours)]]), SMALL(IF(A36=(Tbl_Task_List[[#Data],[Project Name]]),ROW(Tbl_Task_List[[#Data],[Project Name]]),""),COUNTIF($A$9:$A36,A36))-ROW(Tbl_Task_List[[#Headers],[Planned Duration (Hours)]]),1),"")</f>
        <v>0</v>
      </c>
      <c r="E36" s="70">
        <f t="array" ref="E36">IFERROR(INDEX((Tbl_Task_List[[#Data],[Predecessor 1]]), SMALL(IF(A36=(Tbl_Task_List[[#Data],[Project Name]]),ROW(Tbl_Task_List[[#Data],[Project Name]]),""),COUNTIF($A$9:$A36,A36))-ROW(Tbl_Task_List[[#Headers],[Predecessor 1]]),1),"")</f>
        <v>0</v>
      </c>
      <c r="F36" s="70">
        <f t="array" ref="F36">IFERROR(INDEX((Tbl_Task_List[[#Data],[Predecessor 2]]), SMALL(IF(A36=(Tbl_Task_List[[#Data],[Project Name]]),ROW(Tbl_Task_List[[#Data],[Project Name]]),""),COUNTIF($A$9:$A36,A36))-ROW(Tbl_Task_List[[#Headers],[Predecessor 2]]),1),"")</f>
        <v>0</v>
      </c>
      <c r="G36" s="70" t="str">
        <f t="shared" si="3"/>
        <v>Tekun Report-P&amp;L</v>
      </c>
      <c r="H36" s="75">
        <f>IFERROR(MAX(INDEX(Tbl_Project_List[Start Date],MATCH($A36,Tbl_Project_List[Project Name],0),1), StartDate, IFERROR(WORKDAY(INDEX($K$9:$K$158,MATCH($E36,$G$9:$G$158,0),1),1,Holidays),0),IFERROR(WORKDAY( INDEX($K$9:$K$158,MATCH($F36,$G$9:$G$158,0),1),1,Holidays),0)),"")</f>
        <v>42331</v>
      </c>
      <c r="I36" s="92">
        <f t="shared" si="4"/>
        <v>59</v>
      </c>
      <c r="J36" s="75">
        <f t="array" ref="J36">IF(ISNUMBER(D36),IFERROR(INDEX($A$7:$BW$7,1,SMALL(IF(P36:BW36&gt;0,COLUMN(P36:BW36),""),1)),WORKDAY($BW$7,2,Holidays)),"")</f>
        <v>42416</v>
      </c>
      <c r="K36" s="75" t="str">
        <f t="array" ref="K36">IF(ISNUMBER(D36),IF(SUM(P36:BW36)=D36,IFERROR(INDEX($A$7:$BW$7,1,LARGE(IF(P36:BW36&gt;0,COLUMN(P36:BW36),""),1)),""),WORKDAY($BW$7,1,Holidays)),"")</f>
        <v/>
      </c>
      <c r="L36" s="92" t="str">
        <f ca="1">IFERROR(COUNTIF(INDIRECT(ADDRESS(ROW($L36),MATCH($J36,$A$7:$BW$7,0),1,1,)):INDIRECT(ADDRESS(ROW($L36),MATCH(MIN($K36,$BW$7),$A$7:$BW$7,0),1,1,)),0),"")</f>
        <v/>
      </c>
      <c r="M36" s="92">
        <f t="shared" si="5"/>
        <v>0</v>
      </c>
      <c r="N36" s="93">
        <f t="shared" si="6"/>
        <v>1</v>
      </c>
      <c r="O36" s="86"/>
      <c r="P36" s="93">
        <f>IF((P$7&gt;IFERROR(MAX(IFERROR(INDEX(Tbl_Project_List[Start Date],MATCH($A36,Tbl_Project_List[Project Name],0),1)-1,0),IFERROR(INDEX($K$9:$K$158,MATCH($E36,$G$9:$G$158,0),1),0),IFERROR(INDEX($K$9:$K$158,MATCH($F36,$G$9:$G$158,0),1),0)),0)), IFERROR(MIN($D36-SUM($O36:O36), INDEX(Tbl_Resource_List[Hours Available per Day], MATCH($C36,Tbl_Resource_List[Resource Name],0),1)-SUMIF($C$8:$C35,$C36,P$8:P35)),0),0)</f>
        <v>0</v>
      </c>
      <c r="Q36" s="93">
        <f>IF((Q$7&gt;IFERROR(MAX(IFERROR(INDEX(Tbl_Project_List[Start Date],MATCH($A36,Tbl_Project_List[Project Name],0),1)-1,0),IFERROR(INDEX($K$9:$K$158,MATCH($E36,$G$9:$G$158,0),1),0),IFERROR(INDEX($K$9:$K$158,MATCH($F36,$G$9:$G$158,0),1),0)),0)), IFERROR(MIN($D36-SUM($O36:P36), INDEX(Tbl_Resource_List[Hours Available per Day], MATCH($C36,Tbl_Resource_List[Resource Name],0),1)-SUMIF($C$8:$C35,$C36,Q$8:Q35)),0),0)</f>
        <v>0</v>
      </c>
      <c r="R36" s="93">
        <f>IF((R$7&gt;IFERROR(MAX(IFERROR(INDEX(Tbl_Project_List[Start Date],MATCH($A36,Tbl_Project_List[Project Name],0),1)-1,0),IFERROR(INDEX($K$9:$K$158,MATCH($E36,$G$9:$G$158,0),1),0),IFERROR(INDEX($K$9:$K$158,MATCH($F36,$G$9:$G$158,0),1),0)),0)), IFERROR(MIN($D36-SUM($O36:Q36), INDEX(Tbl_Resource_List[Hours Available per Day], MATCH($C36,Tbl_Resource_List[Resource Name],0),1)-SUMIF($C$8:$C35,$C36,R$8:R35)),0),0)</f>
        <v>0</v>
      </c>
      <c r="S36" s="93">
        <f>IF((S$7&gt;IFERROR(MAX(IFERROR(INDEX(Tbl_Project_List[Start Date],MATCH($A36,Tbl_Project_List[Project Name],0),1)-1,0),IFERROR(INDEX($K$9:$K$158,MATCH($E36,$G$9:$G$158,0),1),0),IFERROR(INDEX($K$9:$K$158,MATCH($F36,$G$9:$G$158,0),1),0)),0)), IFERROR(MIN($D36-SUM($O36:R36), INDEX(Tbl_Resource_List[Hours Available per Day], MATCH($C36,Tbl_Resource_List[Resource Name],0),1)-SUMIF($C$8:$C35,$C36,S$8:S35)),0),0)</f>
        <v>0</v>
      </c>
      <c r="T36" s="93">
        <f>IF((T$7&gt;IFERROR(MAX(IFERROR(INDEX(Tbl_Project_List[Start Date],MATCH($A36,Tbl_Project_List[Project Name],0),1)-1,0),IFERROR(INDEX($K$9:$K$158,MATCH($E36,$G$9:$G$158,0),1),0),IFERROR(INDEX($K$9:$K$158,MATCH($F36,$G$9:$G$158,0),1),0)),0)), IFERROR(MIN($D36-SUM($O36:S36), INDEX(Tbl_Resource_List[Hours Available per Day], MATCH($C36,Tbl_Resource_List[Resource Name],0),1)-SUMIF($C$8:$C35,$C36,T$8:T35)),0),0)</f>
        <v>0</v>
      </c>
      <c r="U36" s="93">
        <f>IF((U$7&gt;IFERROR(MAX(IFERROR(INDEX(Tbl_Project_List[Start Date],MATCH($A36,Tbl_Project_List[Project Name],0),1)-1,0),IFERROR(INDEX($K$9:$K$158,MATCH($E36,$G$9:$G$158,0),1),0),IFERROR(INDEX($K$9:$K$158,MATCH($F36,$G$9:$G$158,0),1),0)),0)), IFERROR(MIN($D36-SUM($O36:T36), INDEX(Tbl_Resource_List[Hours Available per Day], MATCH($C36,Tbl_Resource_List[Resource Name],0),1)-SUMIF($C$8:$C35,$C36,U$8:U35)),0),0)</f>
        <v>0</v>
      </c>
      <c r="V36" s="93">
        <f>IF((V$7&gt;IFERROR(MAX(IFERROR(INDEX(Tbl_Project_List[Start Date],MATCH($A36,Tbl_Project_List[Project Name],0),1)-1,0),IFERROR(INDEX($K$9:$K$158,MATCH($E36,$G$9:$G$158,0),1),0),IFERROR(INDEX($K$9:$K$158,MATCH($F36,$G$9:$G$158,0),1),0)),0)), IFERROR(MIN($D36-SUM($O36:U36), INDEX(Tbl_Resource_List[Hours Available per Day], MATCH($C36,Tbl_Resource_List[Resource Name],0),1)-SUMIF($C$8:$C35,$C36,V$8:V35)),0),0)</f>
        <v>0</v>
      </c>
      <c r="W36" s="93">
        <f>IF((W$7&gt;IFERROR(MAX(IFERROR(INDEX(Tbl_Project_List[Start Date],MATCH($A36,Tbl_Project_List[Project Name],0),1)-1,0),IFERROR(INDEX($K$9:$K$158,MATCH($E36,$G$9:$G$158,0),1),0),IFERROR(INDEX($K$9:$K$158,MATCH($F36,$G$9:$G$158,0),1),0)),0)), IFERROR(MIN($D36-SUM($O36:V36), INDEX(Tbl_Resource_List[Hours Available per Day], MATCH($C36,Tbl_Resource_List[Resource Name],0),1)-SUMIF($C$8:$C35,$C36,W$8:W35)),0),0)</f>
        <v>0</v>
      </c>
      <c r="X36" s="93">
        <f>IF((X$7&gt;IFERROR(MAX(IFERROR(INDEX(Tbl_Project_List[Start Date],MATCH($A36,Tbl_Project_List[Project Name],0),1)-1,0),IFERROR(INDEX($K$9:$K$158,MATCH($E36,$G$9:$G$158,0),1),0),IFERROR(INDEX($K$9:$K$158,MATCH($F36,$G$9:$G$158,0),1),0)),0)), IFERROR(MIN($D36-SUM($O36:W36), INDEX(Tbl_Resource_List[Hours Available per Day], MATCH($C36,Tbl_Resource_List[Resource Name],0),1)-SUMIF($C$8:$C35,$C36,X$8:X35)),0),0)</f>
        <v>0</v>
      </c>
      <c r="Y36" s="93">
        <f>IF((Y$7&gt;IFERROR(MAX(IFERROR(INDEX(Tbl_Project_List[Start Date],MATCH($A36,Tbl_Project_List[Project Name],0),1)-1,0),IFERROR(INDEX($K$9:$K$158,MATCH($E36,$G$9:$G$158,0),1),0),IFERROR(INDEX($K$9:$K$158,MATCH($F36,$G$9:$G$158,0),1),0)),0)), IFERROR(MIN($D36-SUM($O36:X36), INDEX(Tbl_Resource_List[Hours Available per Day], MATCH($C36,Tbl_Resource_List[Resource Name],0),1)-SUMIF($C$8:$C35,$C36,Y$8:Y35)),0),0)</f>
        <v>0</v>
      </c>
      <c r="Z36" s="93">
        <f>IF((Z$7&gt;IFERROR(MAX(IFERROR(INDEX(Tbl_Project_List[Start Date],MATCH($A36,Tbl_Project_List[Project Name],0),1)-1,0),IFERROR(INDEX($K$9:$K$158,MATCH($E36,$G$9:$G$158,0),1),0),IFERROR(INDEX($K$9:$K$158,MATCH($F36,$G$9:$G$158,0),1),0)),0)), IFERROR(MIN($D36-SUM($O36:Y36), INDEX(Tbl_Resource_List[Hours Available per Day], MATCH($C36,Tbl_Resource_List[Resource Name],0),1)-SUMIF($C$8:$C35,$C36,Z$8:Z35)),0),0)</f>
        <v>0</v>
      </c>
      <c r="AA36" s="93">
        <f>IF((AA$7&gt;IFERROR(MAX(IFERROR(INDEX(Tbl_Project_List[Start Date],MATCH($A36,Tbl_Project_List[Project Name],0),1)-1,0),IFERROR(INDEX($K$9:$K$158,MATCH($E36,$G$9:$G$158,0),1),0),IFERROR(INDEX($K$9:$K$158,MATCH($F36,$G$9:$G$158,0),1),0)),0)), IFERROR(MIN($D36-SUM($O36:Z36), INDEX(Tbl_Resource_List[Hours Available per Day], MATCH($C36,Tbl_Resource_List[Resource Name],0),1)-SUMIF($C$8:$C35,$C36,AA$8:AA35)),0),0)</f>
        <v>0</v>
      </c>
      <c r="AB36" s="93">
        <f>IF((AB$7&gt;IFERROR(MAX(IFERROR(INDEX(Tbl_Project_List[Start Date],MATCH($A36,Tbl_Project_List[Project Name],0),1)-1,0),IFERROR(INDEX($K$9:$K$158,MATCH($E36,$G$9:$G$158,0),1),0),IFERROR(INDEX($K$9:$K$158,MATCH($F36,$G$9:$G$158,0),1),0)),0)), IFERROR(MIN($D36-SUM($O36:AA36), INDEX(Tbl_Resource_List[Hours Available per Day], MATCH($C36,Tbl_Resource_List[Resource Name],0),1)-SUMIF($C$8:$C35,$C36,AB$8:AB35)),0),0)</f>
        <v>0</v>
      </c>
      <c r="AC36" s="93">
        <f>IF((AC$7&gt;IFERROR(MAX(IFERROR(INDEX(Tbl_Project_List[Start Date],MATCH($A36,Tbl_Project_List[Project Name],0),1)-1,0),IFERROR(INDEX($K$9:$K$158,MATCH($E36,$G$9:$G$158,0),1),0),IFERROR(INDEX($K$9:$K$158,MATCH($F36,$G$9:$G$158,0),1),0)),0)), IFERROR(MIN($D36-SUM($O36:AB36), INDEX(Tbl_Resource_List[Hours Available per Day], MATCH($C36,Tbl_Resource_List[Resource Name],0),1)-SUMIF($C$8:$C35,$C36,AC$8:AC35)),0),0)</f>
        <v>0</v>
      </c>
      <c r="AD36" s="93">
        <f>IF((AD$7&gt;IFERROR(MAX(IFERROR(INDEX(Tbl_Project_List[Start Date],MATCH($A36,Tbl_Project_List[Project Name],0),1)-1,0),IFERROR(INDEX($K$9:$K$158,MATCH($E36,$G$9:$G$158,0),1),0),IFERROR(INDEX($K$9:$K$158,MATCH($F36,$G$9:$G$158,0),1),0)),0)), IFERROR(MIN($D36-SUM($O36:AC36), INDEX(Tbl_Resource_List[Hours Available per Day], MATCH($C36,Tbl_Resource_List[Resource Name],0),1)-SUMIF($C$8:$C35,$C36,AD$8:AD35)),0),0)</f>
        <v>0</v>
      </c>
      <c r="AE36" s="93">
        <f>IF((AE$7&gt;IFERROR(MAX(IFERROR(INDEX(Tbl_Project_List[Start Date],MATCH($A36,Tbl_Project_List[Project Name],0),1)-1,0),IFERROR(INDEX($K$9:$K$158,MATCH($E36,$G$9:$G$158,0),1),0),IFERROR(INDEX($K$9:$K$158,MATCH($F36,$G$9:$G$158,0),1),0)),0)), IFERROR(MIN($D36-SUM($O36:AD36), INDEX(Tbl_Resource_List[Hours Available per Day], MATCH($C36,Tbl_Resource_List[Resource Name],0),1)-SUMIF($C$8:$C35,$C36,AE$8:AE35)),0),0)</f>
        <v>0</v>
      </c>
      <c r="AF36" s="93">
        <f>IF((AF$7&gt;IFERROR(MAX(IFERROR(INDEX(Tbl_Project_List[Start Date],MATCH($A36,Tbl_Project_List[Project Name],0),1)-1,0),IFERROR(INDEX($K$9:$K$158,MATCH($E36,$G$9:$G$158,0),1),0),IFERROR(INDEX($K$9:$K$158,MATCH($F36,$G$9:$G$158,0),1),0)),0)), IFERROR(MIN($D36-SUM($O36:AE36), INDEX(Tbl_Resource_List[Hours Available per Day], MATCH($C36,Tbl_Resource_List[Resource Name],0),1)-SUMIF($C$8:$C35,$C36,AF$8:AF35)),0),0)</f>
        <v>0</v>
      </c>
      <c r="AG36" s="93">
        <f>IF((AG$7&gt;IFERROR(MAX(IFERROR(INDEX(Tbl_Project_List[Start Date],MATCH($A36,Tbl_Project_List[Project Name],0),1)-1,0),IFERROR(INDEX($K$9:$K$158,MATCH($E36,$G$9:$G$158,0),1),0),IFERROR(INDEX($K$9:$K$158,MATCH($F36,$G$9:$G$158,0),1),0)),0)), IFERROR(MIN($D36-SUM($O36:AF36), INDEX(Tbl_Resource_List[Hours Available per Day], MATCH($C36,Tbl_Resource_List[Resource Name],0),1)-SUMIF($C$8:$C35,$C36,AG$8:AG35)),0),0)</f>
        <v>0</v>
      </c>
      <c r="AH36" s="93">
        <f>IF((AH$7&gt;IFERROR(MAX(IFERROR(INDEX(Tbl_Project_List[Start Date],MATCH($A36,Tbl_Project_List[Project Name],0),1)-1,0),IFERROR(INDEX($K$9:$K$158,MATCH($E36,$G$9:$G$158,0),1),0),IFERROR(INDEX($K$9:$K$158,MATCH($F36,$G$9:$G$158,0),1),0)),0)), IFERROR(MIN($D36-SUM($O36:AG36), INDEX(Tbl_Resource_List[Hours Available per Day], MATCH($C36,Tbl_Resource_List[Resource Name],0),1)-SUMIF($C$8:$C35,$C36,AH$8:AH35)),0),0)</f>
        <v>0</v>
      </c>
      <c r="AI36" s="93">
        <f>IF((AI$7&gt;IFERROR(MAX(IFERROR(INDEX(Tbl_Project_List[Start Date],MATCH($A36,Tbl_Project_List[Project Name],0),1)-1,0),IFERROR(INDEX($K$9:$K$158,MATCH($E36,$G$9:$G$158,0),1),0),IFERROR(INDEX($K$9:$K$158,MATCH($F36,$G$9:$G$158,0),1),0)),0)), IFERROR(MIN($D36-SUM($O36:AH36), INDEX(Tbl_Resource_List[Hours Available per Day], MATCH($C36,Tbl_Resource_List[Resource Name],0),1)-SUMIF($C$8:$C35,$C36,AI$8:AI35)),0),0)</f>
        <v>0</v>
      </c>
      <c r="AJ36" s="93">
        <f>IF((AJ$7&gt;IFERROR(MAX(IFERROR(INDEX(Tbl_Project_List[Start Date],MATCH($A36,Tbl_Project_List[Project Name],0),1)-1,0),IFERROR(INDEX($K$9:$K$158,MATCH($E36,$G$9:$G$158,0),1),0),IFERROR(INDEX($K$9:$K$158,MATCH($F36,$G$9:$G$158,0),1),0)),0)), IFERROR(MIN($D36-SUM($O36:AI36), INDEX(Tbl_Resource_List[Hours Available per Day], MATCH($C36,Tbl_Resource_List[Resource Name],0),1)-SUMIF($C$8:$C35,$C36,AJ$8:AJ35)),0),0)</f>
        <v>0</v>
      </c>
      <c r="AK36" s="93">
        <f>IF((AK$7&gt;IFERROR(MAX(IFERROR(INDEX(Tbl_Project_List[Start Date],MATCH($A36,Tbl_Project_List[Project Name],0),1)-1,0),IFERROR(INDEX($K$9:$K$158,MATCH($E36,$G$9:$G$158,0),1),0),IFERROR(INDEX($K$9:$K$158,MATCH($F36,$G$9:$G$158,0),1),0)),0)), IFERROR(MIN($D36-SUM($O36:AJ36), INDEX(Tbl_Resource_List[Hours Available per Day], MATCH($C36,Tbl_Resource_List[Resource Name],0),1)-SUMIF($C$8:$C35,$C36,AK$8:AK35)),0),0)</f>
        <v>0</v>
      </c>
      <c r="AL36" s="93">
        <f>IF((AL$7&gt;IFERROR(MAX(IFERROR(INDEX(Tbl_Project_List[Start Date],MATCH($A36,Tbl_Project_List[Project Name],0),1)-1,0),IFERROR(INDEX($K$9:$K$158,MATCH($E36,$G$9:$G$158,0),1),0),IFERROR(INDEX($K$9:$K$158,MATCH($F36,$G$9:$G$158,0),1),0)),0)), IFERROR(MIN($D36-SUM($O36:AK36), INDEX(Tbl_Resource_List[Hours Available per Day], MATCH($C36,Tbl_Resource_List[Resource Name],0),1)-SUMIF($C$8:$C35,$C36,AL$8:AL35)),0),0)</f>
        <v>0</v>
      </c>
      <c r="AM36" s="93">
        <f>IF((AM$7&gt;IFERROR(MAX(IFERROR(INDEX(Tbl_Project_List[Start Date],MATCH($A36,Tbl_Project_List[Project Name],0),1)-1,0),IFERROR(INDEX($K$9:$K$158,MATCH($E36,$G$9:$G$158,0),1),0),IFERROR(INDEX($K$9:$K$158,MATCH($F36,$G$9:$G$158,0),1),0)),0)), IFERROR(MIN($D36-SUM($O36:AL36), INDEX(Tbl_Resource_List[Hours Available per Day], MATCH($C36,Tbl_Resource_List[Resource Name],0),1)-SUMIF($C$8:$C35,$C36,AM$8:AM35)),0),0)</f>
        <v>0</v>
      </c>
      <c r="AN36" s="93">
        <f>IF((AN$7&gt;IFERROR(MAX(IFERROR(INDEX(Tbl_Project_List[Start Date],MATCH($A36,Tbl_Project_List[Project Name],0),1)-1,0),IFERROR(INDEX($K$9:$K$158,MATCH($E36,$G$9:$G$158,0),1),0),IFERROR(INDEX($K$9:$K$158,MATCH($F36,$G$9:$G$158,0),1),0)),0)), IFERROR(MIN($D36-SUM($O36:AM36), INDEX(Tbl_Resource_List[Hours Available per Day], MATCH($C36,Tbl_Resource_List[Resource Name],0),1)-SUMIF($C$8:$C35,$C36,AN$8:AN35)),0),0)</f>
        <v>0</v>
      </c>
      <c r="AO36" s="93">
        <f>IF((AO$7&gt;IFERROR(MAX(IFERROR(INDEX(Tbl_Project_List[Start Date],MATCH($A36,Tbl_Project_List[Project Name],0),1)-1,0),IFERROR(INDEX($K$9:$K$158,MATCH($E36,$G$9:$G$158,0),1),0),IFERROR(INDEX($K$9:$K$158,MATCH($F36,$G$9:$G$158,0),1),0)),0)), IFERROR(MIN($D36-SUM($O36:AN36), INDEX(Tbl_Resource_List[Hours Available per Day], MATCH($C36,Tbl_Resource_List[Resource Name],0),1)-SUMIF($C$8:$C35,$C36,AO$8:AO35)),0),0)</f>
        <v>0</v>
      </c>
      <c r="AP36" s="93">
        <f>IF((AP$7&gt;IFERROR(MAX(IFERROR(INDEX(Tbl_Project_List[Start Date],MATCH($A36,Tbl_Project_List[Project Name],0),1)-1,0),IFERROR(INDEX($K$9:$K$158,MATCH($E36,$G$9:$G$158,0),1),0),IFERROR(INDEX($K$9:$K$158,MATCH($F36,$G$9:$G$158,0),1),0)),0)), IFERROR(MIN($D36-SUM($O36:AO36), INDEX(Tbl_Resource_List[Hours Available per Day], MATCH($C36,Tbl_Resource_List[Resource Name],0),1)-SUMIF($C$8:$C35,$C36,AP$8:AP35)),0),0)</f>
        <v>0</v>
      </c>
      <c r="AQ36" s="93">
        <f>IF((AQ$7&gt;IFERROR(MAX(IFERROR(INDEX(Tbl_Project_List[Start Date],MATCH($A36,Tbl_Project_List[Project Name],0),1)-1,0),IFERROR(INDEX($K$9:$K$158,MATCH($E36,$G$9:$G$158,0),1),0),IFERROR(INDEX($K$9:$K$158,MATCH($F36,$G$9:$G$158,0),1),0)),0)), IFERROR(MIN($D36-SUM($O36:AP36), INDEX(Tbl_Resource_List[Hours Available per Day], MATCH($C36,Tbl_Resource_List[Resource Name],0),1)-SUMIF($C$8:$C35,$C36,AQ$8:AQ35)),0),0)</f>
        <v>0</v>
      </c>
      <c r="AR36" s="93">
        <f>IF((AR$7&gt;IFERROR(MAX(IFERROR(INDEX(Tbl_Project_List[Start Date],MATCH($A36,Tbl_Project_List[Project Name],0),1)-1,0),IFERROR(INDEX($K$9:$K$158,MATCH($E36,$G$9:$G$158,0),1),0),IFERROR(INDEX($K$9:$K$158,MATCH($F36,$G$9:$G$158,0),1),0)),0)), IFERROR(MIN($D36-SUM($O36:AQ36), INDEX(Tbl_Resource_List[Hours Available per Day], MATCH($C36,Tbl_Resource_List[Resource Name],0),1)-SUMIF($C$8:$C35,$C36,AR$8:AR35)),0),0)</f>
        <v>0</v>
      </c>
      <c r="AS36" s="93">
        <f>IF((AS$7&gt;IFERROR(MAX(IFERROR(INDEX(Tbl_Project_List[Start Date],MATCH($A36,Tbl_Project_List[Project Name],0),1)-1,0),IFERROR(INDEX($K$9:$K$158,MATCH($E36,$G$9:$G$158,0),1),0),IFERROR(INDEX($K$9:$K$158,MATCH($F36,$G$9:$G$158,0),1),0)),0)), IFERROR(MIN($D36-SUM($O36:AR36), INDEX(Tbl_Resource_List[Hours Available per Day], MATCH($C36,Tbl_Resource_List[Resource Name],0),1)-SUMIF($C$8:$C35,$C36,AS$8:AS35)),0),0)</f>
        <v>0</v>
      </c>
      <c r="AT36" s="93">
        <f>IF((AT$7&gt;IFERROR(MAX(IFERROR(INDEX(Tbl_Project_List[Start Date],MATCH($A36,Tbl_Project_List[Project Name],0),1)-1,0),IFERROR(INDEX($K$9:$K$158,MATCH($E36,$G$9:$G$158,0),1),0),IFERROR(INDEX($K$9:$K$158,MATCH($F36,$G$9:$G$158,0),1),0)),0)), IFERROR(MIN($D36-SUM($O36:AS36), INDEX(Tbl_Resource_List[Hours Available per Day], MATCH($C36,Tbl_Resource_List[Resource Name],0),1)-SUMIF($C$8:$C35,$C36,AT$8:AT35)),0),0)</f>
        <v>0</v>
      </c>
      <c r="AU36" s="93">
        <f>IF((AU$7&gt;IFERROR(MAX(IFERROR(INDEX(Tbl_Project_List[Start Date],MATCH($A36,Tbl_Project_List[Project Name],0),1)-1,0),IFERROR(INDEX($K$9:$K$158,MATCH($E36,$G$9:$G$158,0),1),0),IFERROR(INDEX($K$9:$K$158,MATCH($F36,$G$9:$G$158,0),1),0)),0)), IFERROR(MIN($D36-SUM($O36:AT36), INDEX(Tbl_Resource_List[Hours Available per Day], MATCH($C36,Tbl_Resource_List[Resource Name],0),1)-SUMIF($C$8:$C35,$C36,AU$8:AU35)),0),0)</f>
        <v>0</v>
      </c>
      <c r="AV36" s="93">
        <f>IF((AV$7&gt;IFERROR(MAX(IFERROR(INDEX(Tbl_Project_List[Start Date],MATCH($A36,Tbl_Project_List[Project Name],0),1)-1,0),IFERROR(INDEX($K$9:$K$158,MATCH($E36,$G$9:$G$158,0),1),0),IFERROR(INDEX($K$9:$K$158,MATCH($F36,$G$9:$G$158,0),1),0)),0)), IFERROR(MIN($D36-SUM($O36:AU36), INDEX(Tbl_Resource_List[Hours Available per Day], MATCH($C36,Tbl_Resource_List[Resource Name],0),1)-SUMIF($C$8:$C35,$C36,AV$8:AV35)),0),0)</f>
        <v>0</v>
      </c>
      <c r="AW36" s="93">
        <f>IF((AW$7&gt;IFERROR(MAX(IFERROR(INDEX(Tbl_Project_List[Start Date],MATCH($A36,Tbl_Project_List[Project Name],0),1)-1,0),IFERROR(INDEX($K$9:$K$158,MATCH($E36,$G$9:$G$158,0),1),0),IFERROR(INDEX($K$9:$K$158,MATCH($F36,$G$9:$G$158,0),1),0)),0)), IFERROR(MIN($D36-SUM($O36:AV36), INDEX(Tbl_Resource_List[Hours Available per Day], MATCH($C36,Tbl_Resource_List[Resource Name],0),1)-SUMIF($C$8:$C35,$C36,AW$8:AW35)),0),0)</f>
        <v>0</v>
      </c>
      <c r="AX36" s="93">
        <f>IF((AX$7&gt;IFERROR(MAX(IFERROR(INDEX(Tbl_Project_List[Start Date],MATCH($A36,Tbl_Project_List[Project Name],0),1)-1,0),IFERROR(INDEX($K$9:$K$158,MATCH($E36,$G$9:$G$158,0),1),0),IFERROR(INDEX($K$9:$K$158,MATCH($F36,$G$9:$G$158,0),1),0)),0)), IFERROR(MIN($D36-SUM($O36:AW36), INDEX(Tbl_Resource_List[Hours Available per Day], MATCH($C36,Tbl_Resource_List[Resource Name],0),1)-SUMIF($C$8:$C35,$C36,AX$8:AX35)),0),0)</f>
        <v>0</v>
      </c>
      <c r="AY36" s="93">
        <f>IF((AY$7&gt;IFERROR(MAX(IFERROR(INDEX(Tbl_Project_List[Start Date],MATCH($A36,Tbl_Project_List[Project Name],0),1)-1,0),IFERROR(INDEX($K$9:$K$158,MATCH($E36,$G$9:$G$158,0),1),0),IFERROR(INDEX($K$9:$K$158,MATCH($F36,$G$9:$G$158,0),1),0)),0)), IFERROR(MIN($D36-SUM($O36:AX36), INDEX(Tbl_Resource_List[Hours Available per Day], MATCH($C36,Tbl_Resource_List[Resource Name],0),1)-SUMIF($C$8:$C35,$C36,AY$8:AY35)),0),0)</f>
        <v>0</v>
      </c>
      <c r="AZ36" s="93">
        <f>IF((AZ$7&gt;IFERROR(MAX(IFERROR(INDEX(Tbl_Project_List[Start Date],MATCH($A36,Tbl_Project_List[Project Name],0),1)-1,0),IFERROR(INDEX($K$9:$K$158,MATCH($E36,$G$9:$G$158,0),1),0),IFERROR(INDEX($K$9:$K$158,MATCH($F36,$G$9:$G$158,0),1),0)),0)), IFERROR(MIN($D36-SUM($O36:AY36), INDEX(Tbl_Resource_List[Hours Available per Day], MATCH($C36,Tbl_Resource_List[Resource Name],0),1)-SUMIF($C$8:$C35,$C36,AZ$8:AZ35)),0),0)</f>
        <v>0</v>
      </c>
      <c r="BA36" s="93">
        <f>IF((BA$7&gt;IFERROR(MAX(IFERROR(INDEX(Tbl_Project_List[Start Date],MATCH($A36,Tbl_Project_List[Project Name],0),1)-1,0),IFERROR(INDEX($K$9:$K$158,MATCH($E36,$G$9:$G$158,0),1),0),IFERROR(INDEX($K$9:$K$158,MATCH($F36,$G$9:$G$158,0),1),0)),0)), IFERROR(MIN($D36-SUM($O36:AZ36), INDEX(Tbl_Resource_List[Hours Available per Day], MATCH($C36,Tbl_Resource_List[Resource Name],0),1)-SUMIF($C$8:$C35,$C36,BA$8:BA35)),0),0)</f>
        <v>0</v>
      </c>
      <c r="BB36" s="93">
        <f>IF((BB$7&gt;IFERROR(MAX(IFERROR(INDEX(Tbl_Project_List[Start Date],MATCH($A36,Tbl_Project_List[Project Name],0),1)-1,0),IFERROR(INDEX($K$9:$K$158,MATCH($E36,$G$9:$G$158,0),1),0),IFERROR(INDEX($K$9:$K$158,MATCH($F36,$G$9:$G$158,0),1),0)),0)), IFERROR(MIN($D36-SUM($O36:BA36), INDEX(Tbl_Resource_List[Hours Available per Day], MATCH($C36,Tbl_Resource_List[Resource Name],0),1)-SUMIF($C$8:$C35,$C36,BB$8:BB35)),0),0)</f>
        <v>0</v>
      </c>
      <c r="BC36" s="93">
        <f>IF((BC$7&gt;IFERROR(MAX(IFERROR(INDEX(Tbl_Project_List[Start Date],MATCH($A36,Tbl_Project_List[Project Name],0),1)-1,0),IFERROR(INDEX($K$9:$K$158,MATCH($E36,$G$9:$G$158,0),1),0),IFERROR(INDEX($K$9:$K$158,MATCH($F36,$G$9:$G$158,0),1),0)),0)), IFERROR(MIN($D36-SUM($O36:BB36), INDEX(Tbl_Resource_List[Hours Available per Day], MATCH($C36,Tbl_Resource_List[Resource Name],0),1)-SUMIF($C$8:$C35,$C36,BC$8:BC35)),0),0)</f>
        <v>0</v>
      </c>
      <c r="BD36" s="93">
        <f>IF((BD$7&gt;IFERROR(MAX(IFERROR(INDEX(Tbl_Project_List[Start Date],MATCH($A36,Tbl_Project_List[Project Name],0),1)-1,0),IFERROR(INDEX($K$9:$K$158,MATCH($E36,$G$9:$G$158,0),1),0),IFERROR(INDEX($K$9:$K$158,MATCH($F36,$G$9:$G$158,0),1),0)),0)), IFERROR(MIN($D36-SUM($O36:BC36), INDEX(Tbl_Resource_List[Hours Available per Day], MATCH($C36,Tbl_Resource_List[Resource Name],0),1)-SUMIF($C$8:$C35,$C36,BD$8:BD35)),0),0)</f>
        <v>0</v>
      </c>
      <c r="BE36" s="93">
        <f>IF((BE$7&gt;IFERROR(MAX(IFERROR(INDEX(Tbl_Project_List[Start Date],MATCH($A36,Tbl_Project_List[Project Name],0),1)-1,0),IFERROR(INDEX($K$9:$K$158,MATCH($E36,$G$9:$G$158,0),1),0),IFERROR(INDEX($K$9:$K$158,MATCH($F36,$G$9:$G$158,0),1),0)),0)), IFERROR(MIN($D36-SUM($O36:BD36), INDEX(Tbl_Resource_List[Hours Available per Day], MATCH($C36,Tbl_Resource_List[Resource Name],0),1)-SUMIF($C$8:$C35,$C36,BE$8:BE35)),0),0)</f>
        <v>0</v>
      </c>
      <c r="BF36" s="93">
        <f>IF((BF$7&gt;IFERROR(MAX(IFERROR(INDEX(Tbl_Project_List[Start Date],MATCH($A36,Tbl_Project_List[Project Name],0),1)-1,0),IFERROR(INDEX($K$9:$K$158,MATCH($E36,$G$9:$G$158,0),1),0),IFERROR(INDEX($K$9:$K$158,MATCH($F36,$G$9:$G$158,0),1),0)),0)), IFERROR(MIN($D36-SUM($O36:BE36), INDEX(Tbl_Resource_List[Hours Available per Day], MATCH($C36,Tbl_Resource_List[Resource Name],0),1)-SUMIF($C$8:$C35,$C36,BF$8:BF35)),0),0)</f>
        <v>0</v>
      </c>
      <c r="BG36" s="93">
        <f>IF((BG$7&gt;IFERROR(MAX(IFERROR(INDEX(Tbl_Project_List[Start Date],MATCH($A36,Tbl_Project_List[Project Name],0),1)-1,0),IFERROR(INDEX($K$9:$K$158,MATCH($E36,$G$9:$G$158,0),1),0),IFERROR(INDEX($K$9:$K$158,MATCH($F36,$G$9:$G$158,0),1),0)),0)), IFERROR(MIN($D36-SUM($O36:BF36), INDEX(Tbl_Resource_List[Hours Available per Day], MATCH($C36,Tbl_Resource_List[Resource Name],0),1)-SUMIF($C$8:$C35,$C36,BG$8:BG35)),0),0)</f>
        <v>0</v>
      </c>
      <c r="BH36" s="93">
        <f>IF((BH$7&gt;IFERROR(MAX(IFERROR(INDEX(Tbl_Project_List[Start Date],MATCH($A36,Tbl_Project_List[Project Name],0),1)-1,0),IFERROR(INDEX($K$9:$K$158,MATCH($E36,$G$9:$G$158,0),1),0),IFERROR(INDEX($K$9:$K$158,MATCH($F36,$G$9:$G$158,0),1),0)),0)), IFERROR(MIN($D36-SUM($O36:BG36), INDEX(Tbl_Resource_List[Hours Available per Day], MATCH($C36,Tbl_Resource_List[Resource Name],0),1)-SUMIF($C$8:$C35,$C36,BH$8:BH35)),0),0)</f>
        <v>0</v>
      </c>
      <c r="BI36" s="93">
        <f>IF((BI$7&gt;IFERROR(MAX(IFERROR(INDEX(Tbl_Project_List[Start Date],MATCH($A36,Tbl_Project_List[Project Name],0),1)-1,0),IFERROR(INDEX($K$9:$K$158,MATCH($E36,$G$9:$G$158,0),1),0),IFERROR(INDEX($K$9:$K$158,MATCH($F36,$G$9:$G$158,0),1),0)),0)), IFERROR(MIN($D36-SUM($O36:BH36), INDEX(Tbl_Resource_List[Hours Available per Day], MATCH($C36,Tbl_Resource_List[Resource Name],0),1)-SUMIF($C$8:$C35,$C36,BI$8:BI35)),0),0)</f>
        <v>0</v>
      </c>
      <c r="BJ36" s="93">
        <f>IF((BJ$7&gt;IFERROR(MAX(IFERROR(INDEX(Tbl_Project_List[Start Date],MATCH($A36,Tbl_Project_List[Project Name],0),1)-1,0),IFERROR(INDEX($K$9:$K$158,MATCH($E36,$G$9:$G$158,0),1),0),IFERROR(INDEX($K$9:$K$158,MATCH($F36,$G$9:$G$158,0),1),0)),0)), IFERROR(MIN($D36-SUM($O36:BI36), INDEX(Tbl_Resource_List[Hours Available per Day], MATCH($C36,Tbl_Resource_List[Resource Name],0),1)-SUMIF($C$8:$C35,$C36,BJ$8:BJ35)),0),0)</f>
        <v>0</v>
      </c>
      <c r="BK36" s="93">
        <f>IF((BK$7&gt;IFERROR(MAX(IFERROR(INDEX(Tbl_Project_List[Start Date],MATCH($A36,Tbl_Project_List[Project Name],0),1)-1,0),IFERROR(INDEX($K$9:$K$158,MATCH($E36,$G$9:$G$158,0),1),0),IFERROR(INDEX($K$9:$K$158,MATCH($F36,$G$9:$G$158,0),1),0)),0)), IFERROR(MIN($D36-SUM($O36:BJ36), INDEX(Tbl_Resource_List[Hours Available per Day], MATCH($C36,Tbl_Resource_List[Resource Name],0),1)-SUMIF($C$8:$C35,$C36,BK$8:BK35)),0),0)</f>
        <v>0</v>
      </c>
      <c r="BL36" s="93">
        <f>IF((BL$7&gt;IFERROR(MAX(IFERROR(INDEX(Tbl_Project_List[Start Date],MATCH($A36,Tbl_Project_List[Project Name],0),1)-1,0),IFERROR(INDEX($K$9:$K$158,MATCH($E36,$G$9:$G$158,0),1),0),IFERROR(INDEX($K$9:$K$158,MATCH($F36,$G$9:$G$158,0),1),0)),0)), IFERROR(MIN($D36-SUM($O36:BK36), INDEX(Tbl_Resource_List[Hours Available per Day], MATCH($C36,Tbl_Resource_List[Resource Name],0),1)-SUMIF($C$8:$C35,$C36,BL$8:BL35)),0),0)</f>
        <v>0</v>
      </c>
      <c r="BM36" s="93">
        <f>IF((BM$7&gt;IFERROR(MAX(IFERROR(INDEX(Tbl_Project_List[Start Date],MATCH($A36,Tbl_Project_List[Project Name],0),1)-1,0),IFERROR(INDEX($K$9:$K$158,MATCH($E36,$G$9:$G$158,0),1),0),IFERROR(INDEX($K$9:$K$158,MATCH($F36,$G$9:$G$158,0),1),0)),0)), IFERROR(MIN($D36-SUM($O36:BL36), INDEX(Tbl_Resource_List[Hours Available per Day], MATCH($C36,Tbl_Resource_List[Resource Name],0),1)-SUMIF($C$8:$C35,$C36,BM$8:BM35)),0),0)</f>
        <v>0</v>
      </c>
      <c r="BN36" s="93">
        <f>IF((BN$7&gt;IFERROR(MAX(IFERROR(INDEX(Tbl_Project_List[Start Date],MATCH($A36,Tbl_Project_List[Project Name],0),1)-1,0),IFERROR(INDEX($K$9:$K$158,MATCH($E36,$G$9:$G$158,0),1),0),IFERROR(INDEX($K$9:$K$158,MATCH($F36,$G$9:$G$158,0),1),0)),0)), IFERROR(MIN($D36-SUM($O36:BM36), INDEX(Tbl_Resource_List[Hours Available per Day], MATCH($C36,Tbl_Resource_List[Resource Name],0),1)-SUMIF($C$8:$C35,$C36,BN$8:BN35)),0),0)</f>
        <v>0</v>
      </c>
      <c r="BO36" s="93">
        <f>IF((BO$7&gt;IFERROR(MAX(IFERROR(INDEX(Tbl_Project_List[Start Date],MATCH($A36,Tbl_Project_List[Project Name],0),1)-1,0),IFERROR(INDEX($K$9:$K$158,MATCH($E36,$G$9:$G$158,0),1),0),IFERROR(INDEX($K$9:$K$158,MATCH($F36,$G$9:$G$158,0),1),0)),0)), IFERROR(MIN($D36-SUM($O36:BN36), INDEX(Tbl_Resource_List[Hours Available per Day], MATCH($C36,Tbl_Resource_List[Resource Name],0),1)-SUMIF($C$8:$C35,$C36,BO$8:BO35)),0),0)</f>
        <v>0</v>
      </c>
      <c r="BP36" s="93">
        <f>IF((BP$7&gt;IFERROR(MAX(IFERROR(INDEX(Tbl_Project_List[Start Date],MATCH($A36,Tbl_Project_List[Project Name],0),1)-1,0),IFERROR(INDEX($K$9:$K$158,MATCH($E36,$G$9:$G$158,0),1),0),IFERROR(INDEX($K$9:$K$158,MATCH($F36,$G$9:$G$158,0),1),0)),0)), IFERROR(MIN($D36-SUM($O36:BO36), INDEX(Tbl_Resource_List[Hours Available per Day], MATCH($C36,Tbl_Resource_List[Resource Name],0),1)-SUMIF($C$8:$C35,$C36,BP$8:BP35)),0),0)</f>
        <v>0</v>
      </c>
      <c r="BQ36" s="93">
        <f>IF((BQ$7&gt;IFERROR(MAX(IFERROR(INDEX(Tbl_Project_List[Start Date],MATCH($A36,Tbl_Project_List[Project Name],0),1)-1,0),IFERROR(INDEX($K$9:$K$158,MATCH($E36,$G$9:$G$158,0),1),0),IFERROR(INDEX($K$9:$K$158,MATCH($F36,$G$9:$G$158,0),1),0)),0)), IFERROR(MIN($D36-SUM($O36:BP36), INDEX(Tbl_Resource_List[Hours Available per Day], MATCH($C36,Tbl_Resource_List[Resource Name],0),1)-SUMIF($C$8:$C35,$C36,BQ$8:BQ35)),0),0)</f>
        <v>0</v>
      </c>
      <c r="BR36" s="93">
        <f>IF((BR$7&gt;IFERROR(MAX(IFERROR(INDEX(Tbl_Project_List[Start Date],MATCH($A36,Tbl_Project_List[Project Name],0),1)-1,0),IFERROR(INDEX($K$9:$K$158,MATCH($E36,$G$9:$G$158,0),1),0),IFERROR(INDEX($K$9:$K$158,MATCH($F36,$G$9:$G$158,0),1),0)),0)), IFERROR(MIN($D36-SUM($O36:BQ36), INDEX(Tbl_Resource_List[Hours Available per Day], MATCH($C36,Tbl_Resource_List[Resource Name],0),1)-SUMIF($C$8:$C35,$C36,BR$8:BR35)),0),0)</f>
        <v>0</v>
      </c>
      <c r="BS36" s="93">
        <f>IF((BS$7&gt;IFERROR(MAX(IFERROR(INDEX(Tbl_Project_List[Start Date],MATCH($A36,Tbl_Project_List[Project Name],0),1)-1,0),IFERROR(INDEX($K$9:$K$158,MATCH($E36,$G$9:$G$158,0),1),0),IFERROR(INDEX($K$9:$K$158,MATCH($F36,$G$9:$G$158,0),1),0)),0)), IFERROR(MIN($D36-SUM($O36:BR36), INDEX(Tbl_Resource_List[Hours Available per Day], MATCH($C36,Tbl_Resource_List[Resource Name],0),1)-SUMIF($C$8:$C35,$C36,BS$8:BS35)),0),0)</f>
        <v>0</v>
      </c>
      <c r="BT36" s="93">
        <f>IF((BT$7&gt;IFERROR(MAX(IFERROR(INDEX(Tbl_Project_List[Start Date],MATCH($A36,Tbl_Project_List[Project Name],0),1)-1,0),IFERROR(INDEX($K$9:$K$158,MATCH($E36,$G$9:$G$158,0),1),0),IFERROR(INDEX($K$9:$K$158,MATCH($F36,$G$9:$G$158,0),1),0)),0)), IFERROR(MIN($D36-SUM($O36:BS36), INDEX(Tbl_Resource_List[Hours Available per Day], MATCH($C36,Tbl_Resource_List[Resource Name],0),1)-SUMIF($C$8:$C35,$C36,BT$8:BT35)),0),0)</f>
        <v>0</v>
      </c>
      <c r="BU36" s="93">
        <f>IF((BU$7&gt;IFERROR(MAX(IFERROR(INDEX(Tbl_Project_List[Start Date],MATCH($A36,Tbl_Project_List[Project Name],0),1)-1,0),IFERROR(INDEX($K$9:$K$158,MATCH($E36,$G$9:$G$158,0),1),0),IFERROR(INDEX($K$9:$K$158,MATCH($F36,$G$9:$G$158,0),1),0)),0)), IFERROR(MIN($D36-SUM($O36:BT36), INDEX(Tbl_Resource_List[Hours Available per Day], MATCH($C36,Tbl_Resource_List[Resource Name],0),1)-SUMIF($C$8:$C35,$C36,BU$8:BU35)),0),0)</f>
        <v>0</v>
      </c>
      <c r="BV36" s="93">
        <f>IF((BV$7&gt;IFERROR(MAX(IFERROR(INDEX(Tbl_Project_List[Start Date],MATCH($A36,Tbl_Project_List[Project Name],0),1)-1,0),IFERROR(INDEX($K$9:$K$158,MATCH($E36,$G$9:$G$158,0),1),0),IFERROR(INDEX($K$9:$K$158,MATCH($F36,$G$9:$G$158,0),1),0)),0)), IFERROR(MIN($D36-SUM($O36:BU36), INDEX(Tbl_Resource_List[Hours Available per Day], MATCH($C36,Tbl_Resource_List[Resource Name],0),1)-SUMIF($C$8:$C35,$C36,BV$8:BV35)),0),0)</f>
        <v>0</v>
      </c>
      <c r="BW36" s="94">
        <f>IF((BW$7&gt;IFERROR(MAX(IFERROR(INDEX(Tbl_Project_List[Start Date],MATCH($A36,Tbl_Project_List[Project Name],0),1)-1,0),IFERROR(INDEX($K$9:$K$158,MATCH($E36,$G$9:$G$158,0),1),0),IFERROR(INDEX($K$9:$K$158,MATCH($F36,$G$9:$G$158,0),1),0)),0)), IFERROR(MIN($D36-SUM($O36:BV36), INDEX(Tbl_Resource_List[Hours Available per Day], MATCH($C36,Tbl_Resource_List[Resource Name],0),1)-SUMIF($C$8:$C35,$C36,BW$8:BW35)),0),0)</f>
        <v>0</v>
      </c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5"/>
      <c r="CO36" s="9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</row>
    <row r="37" spans="1:105" x14ac:dyDescent="0.25">
      <c r="A37" s="89" t="str">
        <f>IFERROR(IF(ROW(A36)-ROW($A$8)&gt;=COUNTA(Tbl_Task_List[Task Name]),"",INDEX(Tbl_Project_List[],MATCH(SMALL(Tbl_Project_List[[#Data],[Priority]],ROUND(SUMPRODUCT(1/COUNTIF($A$9:A36,$A$9:A36)),0)+((COUNTIF(Tbl_Task_List[[#Data],[Project Name]],A36)=COUNTIF($A$9:$A36,A36))*1)),Tbl_Project_List[[#Data],[Priority]],0),1)),"")</f>
        <v>Tekun</v>
      </c>
      <c r="B37" s="89" t="str">
        <f t="array" ref="B37">IFERROR(INDEX((Tbl_Task_List[[#Data],[Task Name]]), SMALL(IF(A37=(Tbl_Task_List[[#Data],[Project Name]]),ROW(Tbl_Task_List[[#Data],[Project Name]]),""),COUNTIF($A$9:$A37,A37))-ROW(Tbl_Task_List[[#Headers],[Task Name]]),1),"")</f>
        <v>Report-Balance Sheet</v>
      </c>
      <c r="C37" s="90">
        <f t="array" ref="C37">IFERROR(INDEX((Tbl_Task_List[[#Data],[Resource Name]]), SMALL(IF(A37=(Tbl_Task_List[[#Data],[Project Name]]),ROW(Tbl_Task_List[[#Data],[Project Name]]),""),COUNTIF($A$9:$A37,A37))-ROW(Tbl_Task_List[[#Headers],[Resource Name]]),1),"")</f>
        <v>0</v>
      </c>
      <c r="D37" s="91">
        <f t="array" ref="D37">IFERROR(INDEX((Tbl_Task_List[[#Data],[Planned Duration (Hours)]]), SMALL(IF(A37=(Tbl_Task_List[[#Data],[Project Name]]),ROW(Tbl_Task_List[[#Data],[Project Name]]),""),COUNTIF($A$9:$A37,A37))-ROW(Tbl_Task_List[[#Headers],[Planned Duration (Hours)]]),1),"")</f>
        <v>0</v>
      </c>
      <c r="E37" s="70">
        <f t="array" ref="E37">IFERROR(INDEX((Tbl_Task_List[[#Data],[Predecessor 1]]), SMALL(IF(A37=(Tbl_Task_List[[#Data],[Project Name]]),ROW(Tbl_Task_List[[#Data],[Project Name]]),""),COUNTIF($A$9:$A37,A37))-ROW(Tbl_Task_List[[#Headers],[Predecessor 1]]),1),"")</f>
        <v>0</v>
      </c>
      <c r="F37" s="70">
        <f t="array" ref="F37">IFERROR(INDEX((Tbl_Task_List[[#Data],[Predecessor 2]]), SMALL(IF(A37=(Tbl_Task_List[[#Data],[Project Name]]),ROW(Tbl_Task_List[[#Data],[Project Name]]),""),COUNTIF($A$9:$A37,A37))-ROW(Tbl_Task_List[[#Headers],[Predecessor 2]]),1),"")</f>
        <v>0</v>
      </c>
      <c r="G37" s="70" t="str">
        <f t="shared" si="3"/>
        <v>Tekun Report-Balance Sheet</v>
      </c>
      <c r="H37" s="75">
        <f>IFERROR(MAX(INDEX(Tbl_Project_List[Start Date],MATCH($A37,Tbl_Project_List[Project Name],0),1), StartDate, IFERROR(WORKDAY(INDEX($K$9:$K$158,MATCH($E37,$G$9:$G$158,0),1),1,Holidays),0),IFERROR(WORKDAY( INDEX($K$9:$K$158,MATCH($F37,$G$9:$G$158,0),1),1,Holidays),0)),"")</f>
        <v>42331</v>
      </c>
      <c r="I37" s="92">
        <f t="shared" si="4"/>
        <v>59</v>
      </c>
      <c r="J37" s="75">
        <f t="array" ref="J37">IF(ISNUMBER(D37),IFERROR(INDEX($A$7:$BW$7,1,SMALL(IF(P37:BW37&gt;0,COLUMN(P37:BW37),""),1)),WORKDAY($BW$7,2,Holidays)),"")</f>
        <v>42416</v>
      </c>
      <c r="K37" s="75" t="str">
        <f t="array" ref="K37">IF(ISNUMBER(D37),IF(SUM(P37:BW37)=D37,IFERROR(INDEX($A$7:$BW$7,1,LARGE(IF(P37:BW37&gt;0,COLUMN(P37:BW37),""),1)),""),WORKDAY($BW$7,1,Holidays)),"")</f>
        <v/>
      </c>
      <c r="L37" s="92" t="str">
        <f ca="1">IFERROR(COUNTIF(INDIRECT(ADDRESS(ROW($L37),MATCH($J37,$A$7:$BW$7,0),1,1,)):INDIRECT(ADDRESS(ROW($L37),MATCH(MIN($K37,$BW$7),$A$7:$BW$7,0),1,1,)),0),"")</f>
        <v/>
      </c>
      <c r="M37" s="92">
        <f t="shared" si="5"/>
        <v>0</v>
      </c>
      <c r="N37" s="93">
        <f t="shared" si="6"/>
        <v>1</v>
      </c>
      <c r="O37" s="86"/>
      <c r="P37" s="93">
        <f>IF((P$7&gt;IFERROR(MAX(IFERROR(INDEX(Tbl_Project_List[Start Date],MATCH($A37,Tbl_Project_List[Project Name],0),1)-1,0),IFERROR(INDEX($K$9:$K$158,MATCH($E37,$G$9:$G$158,0),1),0),IFERROR(INDEX($K$9:$K$158,MATCH($F37,$G$9:$G$158,0),1),0)),0)), IFERROR(MIN($D37-SUM($O37:O37), INDEX(Tbl_Resource_List[Hours Available per Day], MATCH($C37,Tbl_Resource_List[Resource Name],0),1)-SUMIF($C$8:$C36,$C37,P$8:P36)),0),0)</f>
        <v>0</v>
      </c>
      <c r="Q37" s="93">
        <f>IF((Q$7&gt;IFERROR(MAX(IFERROR(INDEX(Tbl_Project_List[Start Date],MATCH($A37,Tbl_Project_List[Project Name],0),1)-1,0),IFERROR(INDEX($K$9:$K$158,MATCH($E37,$G$9:$G$158,0),1),0),IFERROR(INDEX($K$9:$K$158,MATCH($F37,$G$9:$G$158,0),1),0)),0)), IFERROR(MIN($D37-SUM($O37:P37), INDEX(Tbl_Resource_List[Hours Available per Day], MATCH($C37,Tbl_Resource_List[Resource Name],0),1)-SUMIF($C$8:$C36,$C37,Q$8:Q36)),0),0)</f>
        <v>0</v>
      </c>
      <c r="R37" s="93">
        <f>IF((R$7&gt;IFERROR(MAX(IFERROR(INDEX(Tbl_Project_List[Start Date],MATCH($A37,Tbl_Project_List[Project Name],0),1)-1,0),IFERROR(INDEX($K$9:$K$158,MATCH($E37,$G$9:$G$158,0),1),0),IFERROR(INDEX($K$9:$K$158,MATCH($F37,$G$9:$G$158,0),1),0)),0)), IFERROR(MIN($D37-SUM($O37:Q37), INDEX(Tbl_Resource_List[Hours Available per Day], MATCH($C37,Tbl_Resource_List[Resource Name],0),1)-SUMIF($C$8:$C36,$C37,R$8:R36)),0),0)</f>
        <v>0</v>
      </c>
      <c r="S37" s="93">
        <f>IF((S$7&gt;IFERROR(MAX(IFERROR(INDEX(Tbl_Project_List[Start Date],MATCH($A37,Tbl_Project_List[Project Name],0),1)-1,0),IFERROR(INDEX($K$9:$K$158,MATCH($E37,$G$9:$G$158,0),1),0),IFERROR(INDEX($K$9:$K$158,MATCH($F37,$G$9:$G$158,0),1),0)),0)), IFERROR(MIN($D37-SUM($O37:R37), INDEX(Tbl_Resource_List[Hours Available per Day], MATCH($C37,Tbl_Resource_List[Resource Name],0),1)-SUMIF($C$8:$C36,$C37,S$8:S36)),0),0)</f>
        <v>0</v>
      </c>
      <c r="T37" s="93">
        <f>IF((T$7&gt;IFERROR(MAX(IFERROR(INDEX(Tbl_Project_List[Start Date],MATCH($A37,Tbl_Project_List[Project Name],0),1)-1,0),IFERROR(INDEX($K$9:$K$158,MATCH($E37,$G$9:$G$158,0),1),0),IFERROR(INDEX($K$9:$K$158,MATCH($F37,$G$9:$G$158,0),1),0)),0)), IFERROR(MIN($D37-SUM($O37:S37), INDEX(Tbl_Resource_List[Hours Available per Day], MATCH($C37,Tbl_Resource_List[Resource Name],0),1)-SUMIF($C$8:$C36,$C37,T$8:T36)),0),0)</f>
        <v>0</v>
      </c>
      <c r="U37" s="93">
        <f>IF((U$7&gt;IFERROR(MAX(IFERROR(INDEX(Tbl_Project_List[Start Date],MATCH($A37,Tbl_Project_List[Project Name],0),1)-1,0),IFERROR(INDEX($K$9:$K$158,MATCH($E37,$G$9:$G$158,0),1),0),IFERROR(INDEX($K$9:$K$158,MATCH($F37,$G$9:$G$158,0),1),0)),0)), IFERROR(MIN($D37-SUM($O37:T37), INDEX(Tbl_Resource_List[Hours Available per Day], MATCH($C37,Tbl_Resource_List[Resource Name],0),1)-SUMIF($C$8:$C36,$C37,U$8:U36)),0),0)</f>
        <v>0</v>
      </c>
      <c r="V37" s="93">
        <f>IF((V$7&gt;IFERROR(MAX(IFERROR(INDEX(Tbl_Project_List[Start Date],MATCH($A37,Tbl_Project_List[Project Name],0),1)-1,0),IFERROR(INDEX($K$9:$K$158,MATCH($E37,$G$9:$G$158,0),1),0),IFERROR(INDEX($K$9:$K$158,MATCH($F37,$G$9:$G$158,0),1),0)),0)), IFERROR(MIN($D37-SUM($O37:U37), INDEX(Tbl_Resource_List[Hours Available per Day], MATCH($C37,Tbl_Resource_List[Resource Name],0),1)-SUMIF($C$8:$C36,$C37,V$8:V36)),0),0)</f>
        <v>0</v>
      </c>
      <c r="W37" s="93">
        <f>IF((W$7&gt;IFERROR(MAX(IFERROR(INDEX(Tbl_Project_List[Start Date],MATCH($A37,Tbl_Project_List[Project Name],0),1)-1,0),IFERROR(INDEX($K$9:$K$158,MATCH($E37,$G$9:$G$158,0),1),0),IFERROR(INDEX($K$9:$K$158,MATCH($F37,$G$9:$G$158,0),1),0)),0)), IFERROR(MIN($D37-SUM($O37:V37), INDEX(Tbl_Resource_List[Hours Available per Day], MATCH($C37,Tbl_Resource_List[Resource Name],0),1)-SUMIF($C$8:$C36,$C37,W$8:W36)),0),0)</f>
        <v>0</v>
      </c>
      <c r="X37" s="93">
        <f>IF((X$7&gt;IFERROR(MAX(IFERROR(INDEX(Tbl_Project_List[Start Date],MATCH($A37,Tbl_Project_List[Project Name],0),1)-1,0),IFERROR(INDEX($K$9:$K$158,MATCH($E37,$G$9:$G$158,0),1),0),IFERROR(INDEX($K$9:$K$158,MATCH($F37,$G$9:$G$158,0),1),0)),0)), IFERROR(MIN($D37-SUM($O37:W37), INDEX(Tbl_Resource_List[Hours Available per Day], MATCH($C37,Tbl_Resource_List[Resource Name],0),1)-SUMIF($C$8:$C36,$C37,X$8:X36)),0),0)</f>
        <v>0</v>
      </c>
      <c r="Y37" s="93">
        <f>IF((Y$7&gt;IFERROR(MAX(IFERROR(INDEX(Tbl_Project_List[Start Date],MATCH($A37,Tbl_Project_List[Project Name],0),1)-1,0),IFERROR(INDEX($K$9:$K$158,MATCH($E37,$G$9:$G$158,0),1),0),IFERROR(INDEX($K$9:$K$158,MATCH($F37,$G$9:$G$158,0),1),0)),0)), IFERROR(MIN($D37-SUM($O37:X37), INDEX(Tbl_Resource_List[Hours Available per Day], MATCH($C37,Tbl_Resource_List[Resource Name],0),1)-SUMIF($C$8:$C36,$C37,Y$8:Y36)),0),0)</f>
        <v>0</v>
      </c>
      <c r="Z37" s="93">
        <f>IF((Z$7&gt;IFERROR(MAX(IFERROR(INDEX(Tbl_Project_List[Start Date],MATCH($A37,Tbl_Project_List[Project Name],0),1)-1,0),IFERROR(INDEX($K$9:$K$158,MATCH($E37,$G$9:$G$158,0),1),0),IFERROR(INDEX($K$9:$K$158,MATCH($F37,$G$9:$G$158,0),1),0)),0)), IFERROR(MIN($D37-SUM($O37:Y37), INDEX(Tbl_Resource_List[Hours Available per Day], MATCH($C37,Tbl_Resource_List[Resource Name],0),1)-SUMIF($C$8:$C36,$C37,Z$8:Z36)),0),0)</f>
        <v>0</v>
      </c>
      <c r="AA37" s="93">
        <f>IF((AA$7&gt;IFERROR(MAX(IFERROR(INDEX(Tbl_Project_List[Start Date],MATCH($A37,Tbl_Project_List[Project Name],0),1)-1,0),IFERROR(INDEX($K$9:$K$158,MATCH($E37,$G$9:$G$158,0),1),0),IFERROR(INDEX($K$9:$K$158,MATCH($F37,$G$9:$G$158,0),1),0)),0)), IFERROR(MIN($D37-SUM($O37:Z37), INDEX(Tbl_Resource_List[Hours Available per Day], MATCH($C37,Tbl_Resource_List[Resource Name],0),1)-SUMIF($C$8:$C36,$C37,AA$8:AA36)),0),0)</f>
        <v>0</v>
      </c>
      <c r="AB37" s="93">
        <f>IF((AB$7&gt;IFERROR(MAX(IFERROR(INDEX(Tbl_Project_List[Start Date],MATCH($A37,Tbl_Project_List[Project Name],0),1)-1,0),IFERROR(INDEX($K$9:$K$158,MATCH($E37,$G$9:$G$158,0),1),0),IFERROR(INDEX($K$9:$K$158,MATCH($F37,$G$9:$G$158,0),1),0)),0)), IFERROR(MIN($D37-SUM($O37:AA37), INDEX(Tbl_Resource_List[Hours Available per Day], MATCH($C37,Tbl_Resource_List[Resource Name],0),1)-SUMIF($C$8:$C36,$C37,AB$8:AB36)),0),0)</f>
        <v>0</v>
      </c>
      <c r="AC37" s="93">
        <f>IF((AC$7&gt;IFERROR(MAX(IFERROR(INDEX(Tbl_Project_List[Start Date],MATCH($A37,Tbl_Project_List[Project Name],0),1)-1,0),IFERROR(INDEX($K$9:$K$158,MATCH($E37,$G$9:$G$158,0),1),0),IFERROR(INDEX($K$9:$K$158,MATCH($F37,$G$9:$G$158,0),1),0)),0)), IFERROR(MIN($D37-SUM($O37:AB37), INDEX(Tbl_Resource_List[Hours Available per Day], MATCH($C37,Tbl_Resource_List[Resource Name],0),1)-SUMIF($C$8:$C36,$C37,AC$8:AC36)),0),0)</f>
        <v>0</v>
      </c>
      <c r="AD37" s="93">
        <f>IF((AD$7&gt;IFERROR(MAX(IFERROR(INDEX(Tbl_Project_List[Start Date],MATCH($A37,Tbl_Project_List[Project Name],0),1)-1,0),IFERROR(INDEX($K$9:$K$158,MATCH($E37,$G$9:$G$158,0),1),0),IFERROR(INDEX($K$9:$K$158,MATCH($F37,$G$9:$G$158,0),1),0)),0)), IFERROR(MIN($D37-SUM($O37:AC37), INDEX(Tbl_Resource_List[Hours Available per Day], MATCH($C37,Tbl_Resource_List[Resource Name],0),1)-SUMIF($C$8:$C36,$C37,AD$8:AD36)),0),0)</f>
        <v>0</v>
      </c>
      <c r="AE37" s="93">
        <f>IF((AE$7&gt;IFERROR(MAX(IFERROR(INDEX(Tbl_Project_List[Start Date],MATCH($A37,Tbl_Project_List[Project Name],0),1)-1,0),IFERROR(INDEX($K$9:$K$158,MATCH($E37,$G$9:$G$158,0),1),0),IFERROR(INDEX($K$9:$K$158,MATCH($F37,$G$9:$G$158,0),1),0)),0)), IFERROR(MIN($D37-SUM($O37:AD37), INDEX(Tbl_Resource_List[Hours Available per Day], MATCH($C37,Tbl_Resource_List[Resource Name],0),1)-SUMIF($C$8:$C36,$C37,AE$8:AE36)),0),0)</f>
        <v>0</v>
      </c>
      <c r="AF37" s="93">
        <f>IF((AF$7&gt;IFERROR(MAX(IFERROR(INDEX(Tbl_Project_List[Start Date],MATCH($A37,Tbl_Project_List[Project Name],0),1)-1,0),IFERROR(INDEX($K$9:$K$158,MATCH($E37,$G$9:$G$158,0),1),0),IFERROR(INDEX($K$9:$K$158,MATCH($F37,$G$9:$G$158,0),1),0)),0)), IFERROR(MIN($D37-SUM($O37:AE37), INDEX(Tbl_Resource_List[Hours Available per Day], MATCH($C37,Tbl_Resource_List[Resource Name],0),1)-SUMIF($C$8:$C36,$C37,AF$8:AF36)),0),0)</f>
        <v>0</v>
      </c>
      <c r="AG37" s="93">
        <f>IF((AG$7&gt;IFERROR(MAX(IFERROR(INDEX(Tbl_Project_List[Start Date],MATCH($A37,Tbl_Project_List[Project Name],0),1)-1,0),IFERROR(INDEX($K$9:$K$158,MATCH($E37,$G$9:$G$158,0),1),0),IFERROR(INDEX($K$9:$K$158,MATCH($F37,$G$9:$G$158,0),1),0)),0)), IFERROR(MIN($D37-SUM($O37:AF37), INDEX(Tbl_Resource_List[Hours Available per Day], MATCH($C37,Tbl_Resource_List[Resource Name],0),1)-SUMIF($C$8:$C36,$C37,AG$8:AG36)),0),0)</f>
        <v>0</v>
      </c>
      <c r="AH37" s="93">
        <f>IF((AH$7&gt;IFERROR(MAX(IFERROR(INDEX(Tbl_Project_List[Start Date],MATCH($A37,Tbl_Project_List[Project Name],0),1)-1,0),IFERROR(INDEX($K$9:$K$158,MATCH($E37,$G$9:$G$158,0),1),0),IFERROR(INDEX($K$9:$K$158,MATCH($F37,$G$9:$G$158,0),1),0)),0)), IFERROR(MIN($D37-SUM($O37:AG37), INDEX(Tbl_Resource_List[Hours Available per Day], MATCH($C37,Tbl_Resource_List[Resource Name],0),1)-SUMIF($C$8:$C36,$C37,AH$8:AH36)),0),0)</f>
        <v>0</v>
      </c>
      <c r="AI37" s="93">
        <f>IF((AI$7&gt;IFERROR(MAX(IFERROR(INDEX(Tbl_Project_List[Start Date],MATCH($A37,Tbl_Project_List[Project Name],0),1)-1,0),IFERROR(INDEX($K$9:$K$158,MATCH($E37,$G$9:$G$158,0),1),0),IFERROR(INDEX($K$9:$K$158,MATCH($F37,$G$9:$G$158,0),1),0)),0)), IFERROR(MIN($D37-SUM($O37:AH37), INDEX(Tbl_Resource_List[Hours Available per Day], MATCH($C37,Tbl_Resource_List[Resource Name],0),1)-SUMIF($C$8:$C36,$C37,AI$8:AI36)),0),0)</f>
        <v>0</v>
      </c>
      <c r="AJ37" s="93">
        <f>IF((AJ$7&gt;IFERROR(MAX(IFERROR(INDEX(Tbl_Project_List[Start Date],MATCH($A37,Tbl_Project_List[Project Name],0),1)-1,0),IFERROR(INDEX($K$9:$K$158,MATCH($E37,$G$9:$G$158,0),1),0),IFERROR(INDEX($K$9:$K$158,MATCH($F37,$G$9:$G$158,0),1),0)),0)), IFERROR(MIN($D37-SUM($O37:AI37), INDEX(Tbl_Resource_List[Hours Available per Day], MATCH($C37,Tbl_Resource_List[Resource Name],0),1)-SUMIF($C$8:$C36,$C37,AJ$8:AJ36)),0),0)</f>
        <v>0</v>
      </c>
      <c r="AK37" s="93">
        <f>IF((AK$7&gt;IFERROR(MAX(IFERROR(INDEX(Tbl_Project_List[Start Date],MATCH($A37,Tbl_Project_List[Project Name],0),1)-1,0),IFERROR(INDEX($K$9:$K$158,MATCH($E37,$G$9:$G$158,0),1),0),IFERROR(INDEX($K$9:$K$158,MATCH($F37,$G$9:$G$158,0),1),0)),0)), IFERROR(MIN($D37-SUM($O37:AJ37), INDEX(Tbl_Resource_List[Hours Available per Day], MATCH($C37,Tbl_Resource_List[Resource Name],0),1)-SUMIF($C$8:$C36,$C37,AK$8:AK36)),0),0)</f>
        <v>0</v>
      </c>
      <c r="AL37" s="93">
        <f>IF((AL$7&gt;IFERROR(MAX(IFERROR(INDEX(Tbl_Project_List[Start Date],MATCH($A37,Tbl_Project_List[Project Name],0),1)-1,0),IFERROR(INDEX($K$9:$K$158,MATCH($E37,$G$9:$G$158,0),1),0),IFERROR(INDEX($K$9:$K$158,MATCH($F37,$G$9:$G$158,0),1),0)),0)), IFERROR(MIN($D37-SUM($O37:AK37), INDEX(Tbl_Resource_List[Hours Available per Day], MATCH($C37,Tbl_Resource_List[Resource Name],0),1)-SUMIF($C$8:$C36,$C37,AL$8:AL36)),0),0)</f>
        <v>0</v>
      </c>
      <c r="AM37" s="93">
        <f>IF((AM$7&gt;IFERROR(MAX(IFERROR(INDEX(Tbl_Project_List[Start Date],MATCH($A37,Tbl_Project_List[Project Name],0),1)-1,0),IFERROR(INDEX($K$9:$K$158,MATCH($E37,$G$9:$G$158,0),1),0),IFERROR(INDEX($K$9:$K$158,MATCH($F37,$G$9:$G$158,0),1),0)),0)), IFERROR(MIN($D37-SUM($O37:AL37), INDEX(Tbl_Resource_List[Hours Available per Day], MATCH($C37,Tbl_Resource_List[Resource Name],0),1)-SUMIF($C$8:$C36,$C37,AM$8:AM36)),0),0)</f>
        <v>0</v>
      </c>
      <c r="AN37" s="93">
        <f>IF((AN$7&gt;IFERROR(MAX(IFERROR(INDEX(Tbl_Project_List[Start Date],MATCH($A37,Tbl_Project_List[Project Name],0),1)-1,0),IFERROR(INDEX($K$9:$K$158,MATCH($E37,$G$9:$G$158,0),1),0),IFERROR(INDEX($K$9:$K$158,MATCH($F37,$G$9:$G$158,0),1),0)),0)), IFERROR(MIN($D37-SUM($O37:AM37), INDEX(Tbl_Resource_List[Hours Available per Day], MATCH($C37,Tbl_Resource_List[Resource Name],0),1)-SUMIF($C$8:$C36,$C37,AN$8:AN36)),0),0)</f>
        <v>0</v>
      </c>
      <c r="AO37" s="93">
        <f>IF((AO$7&gt;IFERROR(MAX(IFERROR(INDEX(Tbl_Project_List[Start Date],MATCH($A37,Tbl_Project_List[Project Name],0),1)-1,0),IFERROR(INDEX($K$9:$K$158,MATCH($E37,$G$9:$G$158,0),1),0),IFERROR(INDEX($K$9:$K$158,MATCH($F37,$G$9:$G$158,0),1),0)),0)), IFERROR(MIN($D37-SUM($O37:AN37), INDEX(Tbl_Resource_List[Hours Available per Day], MATCH($C37,Tbl_Resource_List[Resource Name],0),1)-SUMIF($C$8:$C36,$C37,AO$8:AO36)),0),0)</f>
        <v>0</v>
      </c>
      <c r="AP37" s="93">
        <f>IF((AP$7&gt;IFERROR(MAX(IFERROR(INDEX(Tbl_Project_List[Start Date],MATCH($A37,Tbl_Project_List[Project Name],0),1)-1,0),IFERROR(INDEX($K$9:$K$158,MATCH($E37,$G$9:$G$158,0),1),0),IFERROR(INDEX($K$9:$K$158,MATCH($F37,$G$9:$G$158,0),1),0)),0)), IFERROR(MIN($D37-SUM($O37:AO37), INDEX(Tbl_Resource_List[Hours Available per Day], MATCH($C37,Tbl_Resource_List[Resource Name],0),1)-SUMIF($C$8:$C36,$C37,AP$8:AP36)),0),0)</f>
        <v>0</v>
      </c>
      <c r="AQ37" s="93">
        <f>IF((AQ$7&gt;IFERROR(MAX(IFERROR(INDEX(Tbl_Project_List[Start Date],MATCH($A37,Tbl_Project_List[Project Name],0),1)-1,0),IFERROR(INDEX($K$9:$K$158,MATCH($E37,$G$9:$G$158,0),1),0),IFERROR(INDEX($K$9:$K$158,MATCH($F37,$G$9:$G$158,0),1),0)),0)), IFERROR(MIN($D37-SUM($O37:AP37), INDEX(Tbl_Resource_List[Hours Available per Day], MATCH($C37,Tbl_Resource_List[Resource Name],0),1)-SUMIF($C$8:$C36,$C37,AQ$8:AQ36)),0),0)</f>
        <v>0</v>
      </c>
      <c r="AR37" s="93">
        <f>IF((AR$7&gt;IFERROR(MAX(IFERROR(INDEX(Tbl_Project_List[Start Date],MATCH($A37,Tbl_Project_List[Project Name],0),1)-1,0),IFERROR(INDEX($K$9:$K$158,MATCH($E37,$G$9:$G$158,0),1),0),IFERROR(INDEX($K$9:$K$158,MATCH($F37,$G$9:$G$158,0),1),0)),0)), IFERROR(MIN($D37-SUM($O37:AQ37), INDEX(Tbl_Resource_List[Hours Available per Day], MATCH($C37,Tbl_Resource_List[Resource Name],0),1)-SUMIF($C$8:$C36,$C37,AR$8:AR36)),0),0)</f>
        <v>0</v>
      </c>
      <c r="AS37" s="93">
        <f>IF((AS$7&gt;IFERROR(MAX(IFERROR(INDEX(Tbl_Project_List[Start Date],MATCH($A37,Tbl_Project_List[Project Name],0),1)-1,0),IFERROR(INDEX($K$9:$K$158,MATCH($E37,$G$9:$G$158,0),1),0),IFERROR(INDEX($K$9:$K$158,MATCH($F37,$G$9:$G$158,0),1),0)),0)), IFERROR(MIN($D37-SUM($O37:AR37), INDEX(Tbl_Resource_List[Hours Available per Day], MATCH($C37,Tbl_Resource_List[Resource Name],0),1)-SUMIF($C$8:$C36,$C37,AS$8:AS36)),0),0)</f>
        <v>0</v>
      </c>
      <c r="AT37" s="93">
        <f>IF((AT$7&gt;IFERROR(MAX(IFERROR(INDEX(Tbl_Project_List[Start Date],MATCH($A37,Tbl_Project_List[Project Name],0),1)-1,0),IFERROR(INDEX($K$9:$K$158,MATCH($E37,$G$9:$G$158,0),1),0),IFERROR(INDEX($K$9:$K$158,MATCH($F37,$G$9:$G$158,0),1),0)),0)), IFERROR(MIN($D37-SUM($O37:AS37), INDEX(Tbl_Resource_List[Hours Available per Day], MATCH($C37,Tbl_Resource_List[Resource Name],0),1)-SUMIF($C$8:$C36,$C37,AT$8:AT36)),0),0)</f>
        <v>0</v>
      </c>
      <c r="AU37" s="93">
        <f>IF((AU$7&gt;IFERROR(MAX(IFERROR(INDEX(Tbl_Project_List[Start Date],MATCH($A37,Tbl_Project_List[Project Name],0),1)-1,0),IFERROR(INDEX($K$9:$K$158,MATCH($E37,$G$9:$G$158,0),1),0),IFERROR(INDEX($K$9:$K$158,MATCH($F37,$G$9:$G$158,0),1),0)),0)), IFERROR(MIN($D37-SUM($O37:AT37), INDEX(Tbl_Resource_List[Hours Available per Day], MATCH($C37,Tbl_Resource_List[Resource Name],0),1)-SUMIF($C$8:$C36,$C37,AU$8:AU36)),0),0)</f>
        <v>0</v>
      </c>
      <c r="AV37" s="93">
        <f>IF((AV$7&gt;IFERROR(MAX(IFERROR(INDEX(Tbl_Project_List[Start Date],MATCH($A37,Tbl_Project_List[Project Name],0),1)-1,0),IFERROR(INDEX($K$9:$K$158,MATCH($E37,$G$9:$G$158,0),1),0),IFERROR(INDEX($K$9:$K$158,MATCH($F37,$G$9:$G$158,0),1),0)),0)), IFERROR(MIN($D37-SUM($O37:AU37), INDEX(Tbl_Resource_List[Hours Available per Day], MATCH($C37,Tbl_Resource_List[Resource Name],0),1)-SUMIF($C$8:$C36,$C37,AV$8:AV36)),0),0)</f>
        <v>0</v>
      </c>
      <c r="AW37" s="93">
        <f>IF((AW$7&gt;IFERROR(MAX(IFERROR(INDEX(Tbl_Project_List[Start Date],MATCH($A37,Tbl_Project_List[Project Name],0),1)-1,0),IFERROR(INDEX($K$9:$K$158,MATCH($E37,$G$9:$G$158,0),1),0),IFERROR(INDEX($K$9:$K$158,MATCH($F37,$G$9:$G$158,0),1),0)),0)), IFERROR(MIN($D37-SUM($O37:AV37), INDEX(Tbl_Resource_List[Hours Available per Day], MATCH($C37,Tbl_Resource_List[Resource Name],0),1)-SUMIF($C$8:$C36,$C37,AW$8:AW36)),0),0)</f>
        <v>0</v>
      </c>
      <c r="AX37" s="93">
        <f>IF((AX$7&gt;IFERROR(MAX(IFERROR(INDEX(Tbl_Project_List[Start Date],MATCH($A37,Tbl_Project_List[Project Name],0),1)-1,0),IFERROR(INDEX($K$9:$K$158,MATCH($E37,$G$9:$G$158,0),1),0),IFERROR(INDEX($K$9:$K$158,MATCH($F37,$G$9:$G$158,0),1),0)),0)), IFERROR(MIN($D37-SUM($O37:AW37), INDEX(Tbl_Resource_List[Hours Available per Day], MATCH($C37,Tbl_Resource_List[Resource Name],0),1)-SUMIF($C$8:$C36,$C37,AX$8:AX36)),0),0)</f>
        <v>0</v>
      </c>
      <c r="AY37" s="93">
        <f>IF((AY$7&gt;IFERROR(MAX(IFERROR(INDEX(Tbl_Project_List[Start Date],MATCH($A37,Tbl_Project_List[Project Name],0),1)-1,0),IFERROR(INDEX($K$9:$K$158,MATCH($E37,$G$9:$G$158,0),1),0),IFERROR(INDEX($K$9:$K$158,MATCH($F37,$G$9:$G$158,0),1),0)),0)), IFERROR(MIN($D37-SUM($O37:AX37), INDEX(Tbl_Resource_List[Hours Available per Day], MATCH($C37,Tbl_Resource_List[Resource Name],0),1)-SUMIF($C$8:$C36,$C37,AY$8:AY36)),0),0)</f>
        <v>0</v>
      </c>
      <c r="AZ37" s="93">
        <f>IF((AZ$7&gt;IFERROR(MAX(IFERROR(INDEX(Tbl_Project_List[Start Date],MATCH($A37,Tbl_Project_List[Project Name],0),1)-1,0),IFERROR(INDEX($K$9:$K$158,MATCH($E37,$G$9:$G$158,0),1),0),IFERROR(INDEX($K$9:$K$158,MATCH($F37,$G$9:$G$158,0),1),0)),0)), IFERROR(MIN($D37-SUM($O37:AY37), INDEX(Tbl_Resource_List[Hours Available per Day], MATCH($C37,Tbl_Resource_List[Resource Name],0),1)-SUMIF($C$8:$C36,$C37,AZ$8:AZ36)),0),0)</f>
        <v>0</v>
      </c>
      <c r="BA37" s="93">
        <f>IF((BA$7&gt;IFERROR(MAX(IFERROR(INDEX(Tbl_Project_List[Start Date],MATCH($A37,Tbl_Project_List[Project Name],0),1)-1,0),IFERROR(INDEX($K$9:$K$158,MATCH($E37,$G$9:$G$158,0),1),0),IFERROR(INDEX($K$9:$K$158,MATCH($F37,$G$9:$G$158,0),1),0)),0)), IFERROR(MIN($D37-SUM($O37:AZ37), INDEX(Tbl_Resource_List[Hours Available per Day], MATCH($C37,Tbl_Resource_List[Resource Name],0),1)-SUMIF($C$8:$C36,$C37,BA$8:BA36)),0),0)</f>
        <v>0</v>
      </c>
      <c r="BB37" s="93">
        <f>IF((BB$7&gt;IFERROR(MAX(IFERROR(INDEX(Tbl_Project_List[Start Date],MATCH($A37,Tbl_Project_List[Project Name],0),1)-1,0),IFERROR(INDEX($K$9:$K$158,MATCH($E37,$G$9:$G$158,0),1),0),IFERROR(INDEX($K$9:$K$158,MATCH($F37,$G$9:$G$158,0),1),0)),0)), IFERROR(MIN($D37-SUM($O37:BA37), INDEX(Tbl_Resource_List[Hours Available per Day], MATCH($C37,Tbl_Resource_List[Resource Name],0),1)-SUMIF($C$8:$C36,$C37,BB$8:BB36)),0),0)</f>
        <v>0</v>
      </c>
      <c r="BC37" s="93">
        <f>IF((BC$7&gt;IFERROR(MAX(IFERROR(INDEX(Tbl_Project_List[Start Date],MATCH($A37,Tbl_Project_List[Project Name],0),1)-1,0),IFERROR(INDEX($K$9:$K$158,MATCH($E37,$G$9:$G$158,0),1),0),IFERROR(INDEX($K$9:$K$158,MATCH($F37,$G$9:$G$158,0),1),0)),0)), IFERROR(MIN($D37-SUM($O37:BB37), INDEX(Tbl_Resource_List[Hours Available per Day], MATCH($C37,Tbl_Resource_List[Resource Name],0),1)-SUMIF($C$8:$C36,$C37,BC$8:BC36)),0),0)</f>
        <v>0</v>
      </c>
      <c r="BD37" s="93">
        <f>IF((BD$7&gt;IFERROR(MAX(IFERROR(INDEX(Tbl_Project_List[Start Date],MATCH($A37,Tbl_Project_List[Project Name],0),1)-1,0),IFERROR(INDEX($K$9:$K$158,MATCH($E37,$G$9:$G$158,0),1),0),IFERROR(INDEX($K$9:$K$158,MATCH($F37,$G$9:$G$158,0),1),0)),0)), IFERROR(MIN($D37-SUM($O37:BC37), INDEX(Tbl_Resource_List[Hours Available per Day], MATCH($C37,Tbl_Resource_List[Resource Name],0),1)-SUMIF($C$8:$C36,$C37,BD$8:BD36)),0),0)</f>
        <v>0</v>
      </c>
      <c r="BE37" s="93">
        <f>IF((BE$7&gt;IFERROR(MAX(IFERROR(INDEX(Tbl_Project_List[Start Date],MATCH($A37,Tbl_Project_List[Project Name],0),1)-1,0),IFERROR(INDEX($K$9:$K$158,MATCH($E37,$G$9:$G$158,0),1),0),IFERROR(INDEX($K$9:$K$158,MATCH($F37,$G$9:$G$158,0),1),0)),0)), IFERROR(MIN($D37-SUM($O37:BD37), INDEX(Tbl_Resource_List[Hours Available per Day], MATCH($C37,Tbl_Resource_List[Resource Name],0),1)-SUMIF($C$8:$C36,$C37,BE$8:BE36)),0),0)</f>
        <v>0</v>
      </c>
      <c r="BF37" s="93">
        <f>IF((BF$7&gt;IFERROR(MAX(IFERROR(INDEX(Tbl_Project_List[Start Date],MATCH($A37,Tbl_Project_List[Project Name],0),1)-1,0),IFERROR(INDEX($K$9:$K$158,MATCH($E37,$G$9:$G$158,0),1),0),IFERROR(INDEX($K$9:$K$158,MATCH($F37,$G$9:$G$158,0),1),0)),0)), IFERROR(MIN($D37-SUM($O37:BE37), INDEX(Tbl_Resource_List[Hours Available per Day], MATCH($C37,Tbl_Resource_List[Resource Name],0),1)-SUMIF($C$8:$C36,$C37,BF$8:BF36)),0),0)</f>
        <v>0</v>
      </c>
      <c r="BG37" s="93">
        <f>IF((BG$7&gt;IFERROR(MAX(IFERROR(INDEX(Tbl_Project_List[Start Date],MATCH($A37,Tbl_Project_List[Project Name],0),1)-1,0),IFERROR(INDEX($K$9:$K$158,MATCH($E37,$G$9:$G$158,0),1),0),IFERROR(INDEX($K$9:$K$158,MATCH($F37,$G$9:$G$158,0),1),0)),0)), IFERROR(MIN($D37-SUM($O37:BF37), INDEX(Tbl_Resource_List[Hours Available per Day], MATCH($C37,Tbl_Resource_List[Resource Name],0),1)-SUMIF($C$8:$C36,$C37,BG$8:BG36)),0),0)</f>
        <v>0</v>
      </c>
      <c r="BH37" s="93">
        <f>IF((BH$7&gt;IFERROR(MAX(IFERROR(INDEX(Tbl_Project_List[Start Date],MATCH($A37,Tbl_Project_List[Project Name],0),1)-1,0),IFERROR(INDEX($K$9:$K$158,MATCH($E37,$G$9:$G$158,0),1),0),IFERROR(INDEX($K$9:$K$158,MATCH($F37,$G$9:$G$158,0),1),0)),0)), IFERROR(MIN($D37-SUM($O37:BG37), INDEX(Tbl_Resource_List[Hours Available per Day], MATCH($C37,Tbl_Resource_List[Resource Name],0),1)-SUMIF($C$8:$C36,$C37,BH$8:BH36)),0),0)</f>
        <v>0</v>
      </c>
      <c r="BI37" s="93">
        <f>IF((BI$7&gt;IFERROR(MAX(IFERROR(INDEX(Tbl_Project_List[Start Date],MATCH($A37,Tbl_Project_List[Project Name],0),1)-1,0),IFERROR(INDEX($K$9:$K$158,MATCH($E37,$G$9:$G$158,0),1),0),IFERROR(INDEX($K$9:$K$158,MATCH($F37,$G$9:$G$158,0),1),0)),0)), IFERROR(MIN($D37-SUM($O37:BH37), INDEX(Tbl_Resource_List[Hours Available per Day], MATCH($C37,Tbl_Resource_List[Resource Name],0),1)-SUMIF($C$8:$C36,$C37,BI$8:BI36)),0),0)</f>
        <v>0</v>
      </c>
      <c r="BJ37" s="93">
        <f>IF((BJ$7&gt;IFERROR(MAX(IFERROR(INDEX(Tbl_Project_List[Start Date],MATCH($A37,Tbl_Project_List[Project Name],0),1)-1,0),IFERROR(INDEX($K$9:$K$158,MATCH($E37,$G$9:$G$158,0),1),0),IFERROR(INDEX($K$9:$K$158,MATCH($F37,$G$9:$G$158,0),1),0)),0)), IFERROR(MIN($D37-SUM($O37:BI37), INDEX(Tbl_Resource_List[Hours Available per Day], MATCH($C37,Tbl_Resource_List[Resource Name],0),1)-SUMIF($C$8:$C36,$C37,BJ$8:BJ36)),0),0)</f>
        <v>0</v>
      </c>
      <c r="BK37" s="93">
        <f>IF((BK$7&gt;IFERROR(MAX(IFERROR(INDEX(Tbl_Project_List[Start Date],MATCH($A37,Tbl_Project_List[Project Name],0),1)-1,0),IFERROR(INDEX($K$9:$K$158,MATCH($E37,$G$9:$G$158,0),1),0),IFERROR(INDEX($K$9:$K$158,MATCH($F37,$G$9:$G$158,0),1),0)),0)), IFERROR(MIN($D37-SUM($O37:BJ37), INDEX(Tbl_Resource_List[Hours Available per Day], MATCH($C37,Tbl_Resource_List[Resource Name],0),1)-SUMIF($C$8:$C36,$C37,BK$8:BK36)),0),0)</f>
        <v>0</v>
      </c>
      <c r="BL37" s="93">
        <f>IF((BL$7&gt;IFERROR(MAX(IFERROR(INDEX(Tbl_Project_List[Start Date],MATCH($A37,Tbl_Project_List[Project Name],0),1)-1,0),IFERROR(INDEX($K$9:$K$158,MATCH($E37,$G$9:$G$158,0),1),0),IFERROR(INDEX($K$9:$K$158,MATCH($F37,$G$9:$G$158,0),1),0)),0)), IFERROR(MIN($D37-SUM($O37:BK37), INDEX(Tbl_Resource_List[Hours Available per Day], MATCH($C37,Tbl_Resource_List[Resource Name],0),1)-SUMIF($C$8:$C36,$C37,BL$8:BL36)),0),0)</f>
        <v>0</v>
      </c>
      <c r="BM37" s="93">
        <f>IF((BM$7&gt;IFERROR(MAX(IFERROR(INDEX(Tbl_Project_List[Start Date],MATCH($A37,Tbl_Project_List[Project Name],0),1)-1,0),IFERROR(INDEX($K$9:$K$158,MATCH($E37,$G$9:$G$158,0),1),0),IFERROR(INDEX($K$9:$K$158,MATCH($F37,$G$9:$G$158,0),1),0)),0)), IFERROR(MIN($D37-SUM($O37:BL37), INDEX(Tbl_Resource_List[Hours Available per Day], MATCH($C37,Tbl_Resource_List[Resource Name],0),1)-SUMIF($C$8:$C36,$C37,BM$8:BM36)),0),0)</f>
        <v>0</v>
      </c>
      <c r="BN37" s="93">
        <f>IF((BN$7&gt;IFERROR(MAX(IFERROR(INDEX(Tbl_Project_List[Start Date],MATCH($A37,Tbl_Project_List[Project Name],0),1)-1,0),IFERROR(INDEX($K$9:$K$158,MATCH($E37,$G$9:$G$158,0),1),0),IFERROR(INDEX($K$9:$K$158,MATCH($F37,$G$9:$G$158,0),1),0)),0)), IFERROR(MIN($D37-SUM($O37:BM37), INDEX(Tbl_Resource_List[Hours Available per Day], MATCH($C37,Tbl_Resource_List[Resource Name],0),1)-SUMIF($C$8:$C36,$C37,BN$8:BN36)),0),0)</f>
        <v>0</v>
      </c>
      <c r="BO37" s="93">
        <f>IF((BO$7&gt;IFERROR(MAX(IFERROR(INDEX(Tbl_Project_List[Start Date],MATCH($A37,Tbl_Project_List[Project Name],0),1)-1,0),IFERROR(INDEX($K$9:$K$158,MATCH($E37,$G$9:$G$158,0),1),0),IFERROR(INDEX($K$9:$K$158,MATCH($F37,$G$9:$G$158,0),1),0)),0)), IFERROR(MIN($D37-SUM($O37:BN37), INDEX(Tbl_Resource_List[Hours Available per Day], MATCH($C37,Tbl_Resource_List[Resource Name],0),1)-SUMIF($C$8:$C36,$C37,BO$8:BO36)),0),0)</f>
        <v>0</v>
      </c>
      <c r="BP37" s="93">
        <f>IF((BP$7&gt;IFERROR(MAX(IFERROR(INDEX(Tbl_Project_List[Start Date],MATCH($A37,Tbl_Project_List[Project Name],0),1)-1,0),IFERROR(INDEX($K$9:$K$158,MATCH($E37,$G$9:$G$158,0),1),0),IFERROR(INDEX($K$9:$K$158,MATCH($F37,$G$9:$G$158,0),1),0)),0)), IFERROR(MIN($D37-SUM($O37:BO37), INDEX(Tbl_Resource_List[Hours Available per Day], MATCH($C37,Tbl_Resource_List[Resource Name],0),1)-SUMIF($C$8:$C36,$C37,BP$8:BP36)),0),0)</f>
        <v>0</v>
      </c>
      <c r="BQ37" s="93">
        <f>IF((BQ$7&gt;IFERROR(MAX(IFERROR(INDEX(Tbl_Project_List[Start Date],MATCH($A37,Tbl_Project_List[Project Name],0),1)-1,0),IFERROR(INDEX($K$9:$K$158,MATCH($E37,$G$9:$G$158,0),1),0),IFERROR(INDEX($K$9:$K$158,MATCH($F37,$G$9:$G$158,0),1),0)),0)), IFERROR(MIN($D37-SUM($O37:BP37), INDEX(Tbl_Resource_List[Hours Available per Day], MATCH($C37,Tbl_Resource_List[Resource Name],0),1)-SUMIF($C$8:$C36,$C37,BQ$8:BQ36)),0),0)</f>
        <v>0</v>
      </c>
      <c r="BR37" s="93">
        <f>IF((BR$7&gt;IFERROR(MAX(IFERROR(INDEX(Tbl_Project_List[Start Date],MATCH($A37,Tbl_Project_List[Project Name],0),1)-1,0),IFERROR(INDEX($K$9:$K$158,MATCH($E37,$G$9:$G$158,0),1),0),IFERROR(INDEX($K$9:$K$158,MATCH($F37,$G$9:$G$158,0),1),0)),0)), IFERROR(MIN($D37-SUM($O37:BQ37), INDEX(Tbl_Resource_List[Hours Available per Day], MATCH($C37,Tbl_Resource_List[Resource Name],0),1)-SUMIF($C$8:$C36,$C37,BR$8:BR36)),0),0)</f>
        <v>0</v>
      </c>
      <c r="BS37" s="93">
        <f>IF((BS$7&gt;IFERROR(MAX(IFERROR(INDEX(Tbl_Project_List[Start Date],MATCH($A37,Tbl_Project_List[Project Name],0),1)-1,0),IFERROR(INDEX($K$9:$K$158,MATCH($E37,$G$9:$G$158,0),1),0),IFERROR(INDEX($K$9:$K$158,MATCH($F37,$G$9:$G$158,0),1),0)),0)), IFERROR(MIN($D37-SUM($O37:BR37), INDEX(Tbl_Resource_List[Hours Available per Day], MATCH($C37,Tbl_Resource_List[Resource Name],0),1)-SUMIF($C$8:$C36,$C37,BS$8:BS36)),0),0)</f>
        <v>0</v>
      </c>
      <c r="BT37" s="93">
        <f>IF((BT$7&gt;IFERROR(MAX(IFERROR(INDEX(Tbl_Project_List[Start Date],MATCH($A37,Tbl_Project_List[Project Name],0),1)-1,0),IFERROR(INDEX($K$9:$K$158,MATCH($E37,$G$9:$G$158,0),1),0),IFERROR(INDEX($K$9:$K$158,MATCH($F37,$G$9:$G$158,0),1),0)),0)), IFERROR(MIN($D37-SUM($O37:BS37), INDEX(Tbl_Resource_List[Hours Available per Day], MATCH($C37,Tbl_Resource_List[Resource Name],0),1)-SUMIF($C$8:$C36,$C37,BT$8:BT36)),0),0)</f>
        <v>0</v>
      </c>
      <c r="BU37" s="93">
        <f>IF((BU$7&gt;IFERROR(MAX(IFERROR(INDEX(Tbl_Project_List[Start Date],MATCH($A37,Tbl_Project_List[Project Name],0),1)-1,0),IFERROR(INDEX($K$9:$K$158,MATCH($E37,$G$9:$G$158,0),1),0),IFERROR(INDEX($K$9:$K$158,MATCH($F37,$G$9:$G$158,0),1),0)),0)), IFERROR(MIN($D37-SUM($O37:BT37), INDEX(Tbl_Resource_List[Hours Available per Day], MATCH($C37,Tbl_Resource_List[Resource Name],0),1)-SUMIF($C$8:$C36,$C37,BU$8:BU36)),0),0)</f>
        <v>0</v>
      </c>
      <c r="BV37" s="93">
        <f>IF((BV$7&gt;IFERROR(MAX(IFERROR(INDEX(Tbl_Project_List[Start Date],MATCH($A37,Tbl_Project_List[Project Name],0),1)-1,0),IFERROR(INDEX($K$9:$K$158,MATCH($E37,$G$9:$G$158,0),1),0),IFERROR(INDEX($K$9:$K$158,MATCH($F37,$G$9:$G$158,0),1),0)),0)), IFERROR(MIN($D37-SUM($O37:BU37), INDEX(Tbl_Resource_List[Hours Available per Day], MATCH($C37,Tbl_Resource_List[Resource Name],0),1)-SUMIF($C$8:$C36,$C37,BV$8:BV36)),0),0)</f>
        <v>0</v>
      </c>
      <c r="BW37" s="94">
        <f>IF((BW$7&gt;IFERROR(MAX(IFERROR(INDEX(Tbl_Project_List[Start Date],MATCH($A37,Tbl_Project_List[Project Name],0),1)-1,0),IFERROR(INDEX($K$9:$K$158,MATCH($E37,$G$9:$G$158,0),1),0),IFERROR(INDEX($K$9:$K$158,MATCH($F37,$G$9:$G$158,0),1),0)),0)), IFERROR(MIN($D37-SUM($O37:BV37), INDEX(Tbl_Resource_List[Hours Available per Day], MATCH($C37,Tbl_Resource_List[Resource Name],0),1)-SUMIF($C$8:$C36,$C37,BW$8:BW36)),0),0)</f>
        <v>0</v>
      </c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</row>
    <row r="38" spans="1:105" x14ac:dyDescent="0.25">
      <c r="A38" s="89" t="str">
        <f>IFERROR(IF(ROW(A37)-ROW($A$8)&gt;=COUNTA(Tbl_Task_List[Task Name]),"",INDEX(Tbl_Project_List[],MATCH(SMALL(Tbl_Project_List[[#Data],[Priority]],ROUND(SUMPRODUCT(1/COUNTIF($A$9:A37,$A$9:A37)),0)+((COUNTIF(Tbl_Task_List[[#Data],[Project Name]],A37)=COUNTIF($A$9:$A37,A37))*1)),Tbl_Project_List[[#Data],[Priority]],0),1)),"")</f>
        <v>Tekun</v>
      </c>
      <c r="B38" s="89" t="str">
        <f t="array" ref="B38">IFERROR(INDEX((Tbl_Task_List[[#Data],[Task Name]]), SMALL(IF(A38=(Tbl_Task_List[[#Data],[Project Name]]),ROW(Tbl_Task_List[[#Data],[Project Name]]),""),COUNTIF($A$9:$A38,A38))-ROW(Tbl_Task_List[[#Headers],[Task Name]]),1),"")</f>
        <v>Report-Trial Balance</v>
      </c>
      <c r="C38" s="90">
        <f t="array" ref="C38">IFERROR(INDEX((Tbl_Task_List[[#Data],[Resource Name]]), SMALL(IF(A38=(Tbl_Task_List[[#Data],[Project Name]]),ROW(Tbl_Task_List[[#Data],[Project Name]]),""),COUNTIF($A$9:$A38,A38))-ROW(Tbl_Task_List[[#Headers],[Resource Name]]),1),"")</f>
        <v>0</v>
      </c>
      <c r="D38" s="91">
        <f t="array" ref="D38">IFERROR(INDEX((Tbl_Task_List[[#Data],[Planned Duration (Hours)]]), SMALL(IF(A38=(Tbl_Task_List[[#Data],[Project Name]]),ROW(Tbl_Task_List[[#Data],[Project Name]]),""),COUNTIF($A$9:$A38,A38))-ROW(Tbl_Task_List[[#Headers],[Planned Duration (Hours)]]),1),"")</f>
        <v>0</v>
      </c>
      <c r="E38" s="70">
        <f t="array" ref="E38">IFERROR(INDEX((Tbl_Task_List[[#Data],[Predecessor 1]]), SMALL(IF(A38=(Tbl_Task_List[[#Data],[Project Name]]),ROW(Tbl_Task_List[[#Data],[Project Name]]),""),COUNTIF($A$9:$A38,A38))-ROW(Tbl_Task_List[[#Headers],[Predecessor 1]]),1),"")</f>
        <v>0</v>
      </c>
      <c r="F38" s="70">
        <f t="array" ref="F38">IFERROR(INDEX((Tbl_Task_List[[#Data],[Predecessor 2]]), SMALL(IF(A38=(Tbl_Task_List[[#Data],[Project Name]]),ROW(Tbl_Task_List[[#Data],[Project Name]]),""),COUNTIF($A$9:$A38,A38))-ROW(Tbl_Task_List[[#Headers],[Predecessor 2]]),1),"")</f>
        <v>0</v>
      </c>
      <c r="G38" s="70" t="str">
        <f t="shared" si="3"/>
        <v>Tekun Report-Trial Balance</v>
      </c>
      <c r="H38" s="75">
        <f>IFERROR(MAX(INDEX(Tbl_Project_List[Start Date],MATCH($A38,Tbl_Project_List[Project Name],0),1), StartDate, IFERROR(WORKDAY(INDEX($K$9:$K$158,MATCH($E38,$G$9:$G$158,0),1),1,Holidays),0),IFERROR(WORKDAY( INDEX($K$9:$K$158,MATCH($F38,$G$9:$G$158,0),1),1,Holidays),0)),"")</f>
        <v>42331</v>
      </c>
      <c r="I38" s="92">
        <f t="shared" si="4"/>
        <v>59</v>
      </c>
      <c r="J38" s="75">
        <f t="array" ref="J38">IF(ISNUMBER(D38),IFERROR(INDEX($A$7:$BW$7,1,SMALL(IF(P38:BW38&gt;0,COLUMN(P38:BW38),""),1)),WORKDAY($BW$7,2,Holidays)),"")</f>
        <v>42416</v>
      </c>
      <c r="K38" s="75" t="str">
        <f t="array" ref="K38">IF(ISNUMBER(D38),IF(SUM(P38:BW38)=D38,IFERROR(INDEX($A$7:$BW$7,1,LARGE(IF(P38:BW38&gt;0,COLUMN(P38:BW38),""),1)),""),WORKDAY($BW$7,1,Holidays)),"")</f>
        <v/>
      </c>
      <c r="L38" s="92" t="str">
        <f ca="1">IFERROR(COUNTIF(INDIRECT(ADDRESS(ROW($L38),MATCH($J38,$A$7:$BW$7,0),1,1,)):INDIRECT(ADDRESS(ROW($L38),MATCH(MIN($K38,$BW$7),$A$7:$BW$7,0),1,1,)),0),"")</f>
        <v/>
      </c>
      <c r="M38" s="92">
        <f t="shared" si="5"/>
        <v>0</v>
      </c>
      <c r="N38" s="93">
        <f t="shared" si="6"/>
        <v>1</v>
      </c>
      <c r="O38" s="86"/>
      <c r="P38" s="93">
        <f>IF((P$7&gt;IFERROR(MAX(IFERROR(INDEX(Tbl_Project_List[Start Date],MATCH($A38,Tbl_Project_List[Project Name],0),1)-1,0),IFERROR(INDEX($K$9:$K$158,MATCH($E38,$G$9:$G$158,0),1),0),IFERROR(INDEX($K$9:$K$158,MATCH($F38,$G$9:$G$158,0),1),0)),0)), IFERROR(MIN($D38-SUM($O38:O38), INDEX(Tbl_Resource_List[Hours Available per Day], MATCH($C38,Tbl_Resource_List[Resource Name],0),1)-SUMIF($C$8:$C37,$C38,P$8:P37)),0),0)</f>
        <v>0</v>
      </c>
      <c r="Q38" s="93">
        <f>IF((Q$7&gt;IFERROR(MAX(IFERROR(INDEX(Tbl_Project_List[Start Date],MATCH($A38,Tbl_Project_List[Project Name],0),1)-1,0),IFERROR(INDEX($K$9:$K$158,MATCH($E38,$G$9:$G$158,0),1),0),IFERROR(INDEX($K$9:$K$158,MATCH($F38,$G$9:$G$158,0),1),0)),0)), IFERROR(MIN($D38-SUM($O38:P38), INDEX(Tbl_Resource_List[Hours Available per Day], MATCH($C38,Tbl_Resource_List[Resource Name],0),1)-SUMIF($C$8:$C37,$C38,Q$8:Q37)),0),0)</f>
        <v>0</v>
      </c>
      <c r="R38" s="93">
        <f>IF((R$7&gt;IFERROR(MAX(IFERROR(INDEX(Tbl_Project_List[Start Date],MATCH($A38,Tbl_Project_List[Project Name],0),1)-1,0),IFERROR(INDEX($K$9:$K$158,MATCH($E38,$G$9:$G$158,0),1),0),IFERROR(INDEX($K$9:$K$158,MATCH($F38,$G$9:$G$158,0),1),0)),0)), IFERROR(MIN($D38-SUM($O38:Q38), INDEX(Tbl_Resource_List[Hours Available per Day], MATCH($C38,Tbl_Resource_List[Resource Name],0),1)-SUMIF($C$8:$C37,$C38,R$8:R37)),0),0)</f>
        <v>0</v>
      </c>
      <c r="S38" s="93">
        <f>IF((S$7&gt;IFERROR(MAX(IFERROR(INDEX(Tbl_Project_List[Start Date],MATCH($A38,Tbl_Project_List[Project Name],0),1)-1,0),IFERROR(INDEX($K$9:$K$158,MATCH($E38,$G$9:$G$158,0),1),0),IFERROR(INDEX($K$9:$K$158,MATCH($F38,$G$9:$G$158,0),1),0)),0)), IFERROR(MIN($D38-SUM($O38:R38), INDEX(Tbl_Resource_List[Hours Available per Day], MATCH($C38,Tbl_Resource_List[Resource Name],0),1)-SUMIF($C$8:$C37,$C38,S$8:S37)),0),0)</f>
        <v>0</v>
      </c>
      <c r="T38" s="93">
        <f>IF((T$7&gt;IFERROR(MAX(IFERROR(INDEX(Tbl_Project_List[Start Date],MATCH($A38,Tbl_Project_List[Project Name],0),1)-1,0),IFERROR(INDEX($K$9:$K$158,MATCH($E38,$G$9:$G$158,0),1),0),IFERROR(INDEX($K$9:$K$158,MATCH($F38,$G$9:$G$158,0),1),0)),0)), IFERROR(MIN($D38-SUM($O38:S38), INDEX(Tbl_Resource_List[Hours Available per Day], MATCH($C38,Tbl_Resource_List[Resource Name],0),1)-SUMIF($C$8:$C37,$C38,T$8:T37)),0),0)</f>
        <v>0</v>
      </c>
      <c r="U38" s="93">
        <f>IF((U$7&gt;IFERROR(MAX(IFERROR(INDEX(Tbl_Project_List[Start Date],MATCH($A38,Tbl_Project_List[Project Name],0),1)-1,0),IFERROR(INDEX($K$9:$K$158,MATCH($E38,$G$9:$G$158,0),1),0),IFERROR(INDEX($K$9:$K$158,MATCH($F38,$G$9:$G$158,0),1),0)),0)), IFERROR(MIN($D38-SUM($O38:T38), INDEX(Tbl_Resource_List[Hours Available per Day], MATCH($C38,Tbl_Resource_List[Resource Name],0),1)-SUMIF($C$8:$C37,$C38,U$8:U37)),0),0)</f>
        <v>0</v>
      </c>
      <c r="V38" s="93">
        <f>IF((V$7&gt;IFERROR(MAX(IFERROR(INDEX(Tbl_Project_List[Start Date],MATCH($A38,Tbl_Project_List[Project Name],0),1)-1,0),IFERROR(INDEX($K$9:$K$158,MATCH($E38,$G$9:$G$158,0),1),0),IFERROR(INDEX($K$9:$K$158,MATCH($F38,$G$9:$G$158,0),1),0)),0)), IFERROR(MIN($D38-SUM($O38:U38), INDEX(Tbl_Resource_List[Hours Available per Day], MATCH($C38,Tbl_Resource_List[Resource Name],0),1)-SUMIF($C$8:$C37,$C38,V$8:V37)),0),0)</f>
        <v>0</v>
      </c>
      <c r="W38" s="93">
        <f>IF((W$7&gt;IFERROR(MAX(IFERROR(INDEX(Tbl_Project_List[Start Date],MATCH($A38,Tbl_Project_List[Project Name],0),1)-1,0),IFERROR(INDEX($K$9:$K$158,MATCH($E38,$G$9:$G$158,0),1),0),IFERROR(INDEX($K$9:$K$158,MATCH($F38,$G$9:$G$158,0),1),0)),0)), IFERROR(MIN($D38-SUM($O38:V38), INDEX(Tbl_Resource_List[Hours Available per Day], MATCH($C38,Tbl_Resource_List[Resource Name],0),1)-SUMIF($C$8:$C37,$C38,W$8:W37)),0),0)</f>
        <v>0</v>
      </c>
      <c r="X38" s="93">
        <f>IF((X$7&gt;IFERROR(MAX(IFERROR(INDEX(Tbl_Project_List[Start Date],MATCH($A38,Tbl_Project_List[Project Name],0),1)-1,0),IFERROR(INDEX($K$9:$K$158,MATCH($E38,$G$9:$G$158,0),1),0),IFERROR(INDEX($K$9:$K$158,MATCH($F38,$G$9:$G$158,0),1),0)),0)), IFERROR(MIN($D38-SUM($O38:W38), INDEX(Tbl_Resource_List[Hours Available per Day], MATCH($C38,Tbl_Resource_List[Resource Name],0),1)-SUMIF($C$8:$C37,$C38,X$8:X37)),0),0)</f>
        <v>0</v>
      </c>
      <c r="Y38" s="93">
        <f>IF((Y$7&gt;IFERROR(MAX(IFERROR(INDEX(Tbl_Project_List[Start Date],MATCH($A38,Tbl_Project_List[Project Name],0),1)-1,0),IFERROR(INDEX($K$9:$K$158,MATCH($E38,$G$9:$G$158,0),1),0),IFERROR(INDEX($K$9:$K$158,MATCH($F38,$G$9:$G$158,0),1),0)),0)), IFERROR(MIN($D38-SUM($O38:X38), INDEX(Tbl_Resource_List[Hours Available per Day], MATCH($C38,Tbl_Resource_List[Resource Name],0),1)-SUMIF($C$8:$C37,$C38,Y$8:Y37)),0),0)</f>
        <v>0</v>
      </c>
      <c r="Z38" s="93">
        <f>IF((Z$7&gt;IFERROR(MAX(IFERROR(INDEX(Tbl_Project_List[Start Date],MATCH($A38,Tbl_Project_List[Project Name],0),1)-1,0),IFERROR(INDEX($K$9:$K$158,MATCH($E38,$G$9:$G$158,0),1),0),IFERROR(INDEX($K$9:$K$158,MATCH($F38,$G$9:$G$158,0),1),0)),0)), IFERROR(MIN($D38-SUM($O38:Y38), INDEX(Tbl_Resource_List[Hours Available per Day], MATCH($C38,Tbl_Resource_List[Resource Name],0),1)-SUMIF($C$8:$C37,$C38,Z$8:Z37)),0),0)</f>
        <v>0</v>
      </c>
      <c r="AA38" s="93">
        <f>IF((AA$7&gt;IFERROR(MAX(IFERROR(INDEX(Tbl_Project_List[Start Date],MATCH($A38,Tbl_Project_List[Project Name],0),1)-1,0),IFERROR(INDEX($K$9:$K$158,MATCH($E38,$G$9:$G$158,0),1),0),IFERROR(INDEX($K$9:$K$158,MATCH($F38,$G$9:$G$158,0),1),0)),0)), IFERROR(MIN($D38-SUM($O38:Z38), INDEX(Tbl_Resource_List[Hours Available per Day], MATCH($C38,Tbl_Resource_List[Resource Name],0),1)-SUMIF($C$8:$C37,$C38,AA$8:AA37)),0),0)</f>
        <v>0</v>
      </c>
      <c r="AB38" s="93">
        <f>IF((AB$7&gt;IFERROR(MAX(IFERROR(INDEX(Tbl_Project_List[Start Date],MATCH($A38,Tbl_Project_List[Project Name],0),1)-1,0),IFERROR(INDEX($K$9:$K$158,MATCH($E38,$G$9:$G$158,0),1),0),IFERROR(INDEX($K$9:$K$158,MATCH($F38,$G$9:$G$158,0),1),0)),0)), IFERROR(MIN($D38-SUM($O38:AA38), INDEX(Tbl_Resource_List[Hours Available per Day], MATCH($C38,Tbl_Resource_List[Resource Name],0),1)-SUMIF($C$8:$C37,$C38,AB$8:AB37)),0),0)</f>
        <v>0</v>
      </c>
      <c r="AC38" s="93">
        <f>IF((AC$7&gt;IFERROR(MAX(IFERROR(INDEX(Tbl_Project_List[Start Date],MATCH($A38,Tbl_Project_List[Project Name],0),1)-1,0),IFERROR(INDEX($K$9:$K$158,MATCH($E38,$G$9:$G$158,0),1),0),IFERROR(INDEX($K$9:$K$158,MATCH($F38,$G$9:$G$158,0),1),0)),0)), IFERROR(MIN($D38-SUM($O38:AB38), INDEX(Tbl_Resource_List[Hours Available per Day], MATCH($C38,Tbl_Resource_List[Resource Name],0),1)-SUMIF($C$8:$C37,$C38,AC$8:AC37)),0),0)</f>
        <v>0</v>
      </c>
      <c r="AD38" s="93">
        <f>IF((AD$7&gt;IFERROR(MAX(IFERROR(INDEX(Tbl_Project_List[Start Date],MATCH($A38,Tbl_Project_List[Project Name],0),1)-1,0),IFERROR(INDEX($K$9:$K$158,MATCH($E38,$G$9:$G$158,0),1),0),IFERROR(INDEX($K$9:$K$158,MATCH($F38,$G$9:$G$158,0),1),0)),0)), IFERROR(MIN($D38-SUM($O38:AC38), INDEX(Tbl_Resource_List[Hours Available per Day], MATCH($C38,Tbl_Resource_List[Resource Name],0),1)-SUMIF($C$8:$C37,$C38,AD$8:AD37)),0),0)</f>
        <v>0</v>
      </c>
      <c r="AE38" s="93">
        <f>IF((AE$7&gt;IFERROR(MAX(IFERROR(INDEX(Tbl_Project_List[Start Date],MATCH($A38,Tbl_Project_List[Project Name],0),1)-1,0),IFERROR(INDEX($K$9:$K$158,MATCH($E38,$G$9:$G$158,0),1),0),IFERROR(INDEX($K$9:$K$158,MATCH($F38,$G$9:$G$158,0),1),0)),0)), IFERROR(MIN($D38-SUM($O38:AD38), INDEX(Tbl_Resource_List[Hours Available per Day], MATCH($C38,Tbl_Resource_List[Resource Name],0),1)-SUMIF($C$8:$C37,$C38,AE$8:AE37)),0),0)</f>
        <v>0</v>
      </c>
      <c r="AF38" s="93">
        <f>IF((AF$7&gt;IFERROR(MAX(IFERROR(INDEX(Tbl_Project_List[Start Date],MATCH($A38,Tbl_Project_List[Project Name],0),1)-1,0),IFERROR(INDEX($K$9:$K$158,MATCH($E38,$G$9:$G$158,0),1),0),IFERROR(INDEX($K$9:$K$158,MATCH($F38,$G$9:$G$158,0),1),0)),0)), IFERROR(MIN($D38-SUM($O38:AE38), INDEX(Tbl_Resource_List[Hours Available per Day], MATCH($C38,Tbl_Resource_List[Resource Name],0),1)-SUMIF($C$8:$C37,$C38,AF$8:AF37)),0),0)</f>
        <v>0</v>
      </c>
      <c r="AG38" s="93">
        <f>IF((AG$7&gt;IFERROR(MAX(IFERROR(INDEX(Tbl_Project_List[Start Date],MATCH($A38,Tbl_Project_List[Project Name],0),1)-1,0),IFERROR(INDEX($K$9:$K$158,MATCH($E38,$G$9:$G$158,0),1),0),IFERROR(INDEX($K$9:$K$158,MATCH($F38,$G$9:$G$158,0),1),0)),0)), IFERROR(MIN($D38-SUM($O38:AF38), INDEX(Tbl_Resource_List[Hours Available per Day], MATCH($C38,Tbl_Resource_List[Resource Name],0),1)-SUMIF($C$8:$C37,$C38,AG$8:AG37)),0),0)</f>
        <v>0</v>
      </c>
      <c r="AH38" s="93">
        <f>IF((AH$7&gt;IFERROR(MAX(IFERROR(INDEX(Tbl_Project_List[Start Date],MATCH($A38,Tbl_Project_List[Project Name],0),1)-1,0),IFERROR(INDEX($K$9:$K$158,MATCH($E38,$G$9:$G$158,0),1),0),IFERROR(INDEX($K$9:$K$158,MATCH($F38,$G$9:$G$158,0),1),0)),0)), IFERROR(MIN($D38-SUM($O38:AG38), INDEX(Tbl_Resource_List[Hours Available per Day], MATCH($C38,Tbl_Resource_List[Resource Name],0),1)-SUMIF($C$8:$C37,$C38,AH$8:AH37)),0),0)</f>
        <v>0</v>
      </c>
      <c r="AI38" s="93">
        <f>IF((AI$7&gt;IFERROR(MAX(IFERROR(INDEX(Tbl_Project_List[Start Date],MATCH($A38,Tbl_Project_List[Project Name],0),1)-1,0),IFERROR(INDEX($K$9:$K$158,MATCH($E38,$G$9:$G$158,0),1),0),IFERROR(INDEX($K$9:$K$158,MATCH($F38,$G$9:$G$158,0),1),0)),0)), IFERROR(MIN($D38-SUM($O38:AH38), INDEX(Tbl_Resource_List[Hours Available per Day], MATCH($C38,Tbl_Resource_List[Resource Name],0),1)-SUMIF($C$8:$C37,$C38,AI$8:AI37)),0),0)</f>
        <v>0</v>
      </c>
      <c r="AJ38" s="93">
        <f>IF((AJ$7&gt;IFERROR(MAX(IFERROR(INDEX(Tbl_Project_List[Start Date],MATCH($A38,Tbl_Project_List[Project Name],0),1)-1,0),IFERROR(INDEX($K$9:$K$158,MATCH($E38,$G$9:$G$158,0),1),0),IFERROR(INDEX($K$9:$K$158,MATCH($F38,$G$9:$G$158,0),1),0)),0)), IFERROR(MIN($D38-SUM($O38:AI38), INDEX(Tbl_Resource_List[Hours Available per Day], MATCH($C38,Tbl_Resource_List[Resource Name],0),1)-SUMIF($C$8:$C37,$C38,AJ$8:AJ37)),0),0)</f>
        <v>0</v>
      </c>
      <c r="AK38" s="93">
        <f>IF((AK$7&gt;IFERROR(MAX(IFERROR(INDEX(Tbl_Project_List[Start Date],MATCH($A38,Tbl_Project_List[Project Name],0),1)-1,0),IFERROR(INDEX($K$9:$K$158,MATCH($E38,$G$9:$G$158,0),1),0),IFERROR(INDEX($K$9:$K$158,MATCH($F38,$G$9:$G$158,0),1),0)),0)), IFERROR(MIN($D38-SUM($O38:AJ38), INDEX(Tbl_Resource_List[Hours Available per Day], MATCH($C38,Tbl_Resource_List[Resource Name],0),1)-SUMIF($C$8:$C37,$C38,AK$8:AK37)),0),0)</f>
        <v>0</v>
      </c>
      <c r="AL38" s="93">
        <f>IF((AL$7&gt;IFERROR(MAX(IFERROR(INDEX(Tbl_Project_List[Start Date],MATCH($A38,Tbl_Project_List[Project Name],0),1)-1,0),IFERROR(INDEX($K$9:$K$158,MATCH($E38,$G$9:$G$158,0),1),0),IFERROR(INDEX($K$9:$K$158,MATCH($F38,$G$9:$G$158,0),1),0)),0)), IFERROR(MIN($D38-SUM($O38:AK38), INDEX(Tbl_Resource_List[Hours Available per Day], MATCH($C38,Tbl_Resource_List[Resource Name],0),1)-SUMIF($C$8:$C37,$C38,AL$8:AL37)),0),0)</f>
        <v>0</v>
      </c>
      <c r="AM38" s="93">
        <f>IF((AM$7&gt;IFERROR(MAX(IFERROR(INDEX(Tbl_Project_List[Start Date],MATCH($A38,Tbl_Project_List[Project Name],0),1)-1,0),IFERROR(INDEX($K$9:$K$158,MATCH($E38,$G$9:$G$158,0),1),0),IFERROR(INDEX($K$9:$K$158,MATCH($F38,$G$9:$G$158,0),1),0)),0)), IFERROR(MIN($D38-SUM($O38:AL38), INDEX(Tbl_Resource_List[Hours Available per Day], MATCH($C38,Tbl_Resource_List[Resource Name],0),1)-SUMIF($C$8:$C37,$C38,AM$8:AM37)),0),0)</f>
        <v>0</v>
      </c>
      <c r="AN38" s="93">
        <f>IF((AN$7&gt;IFERROR(MAX(IFERROR(INDEX(Tbl_Project_List[Start Date],MATCH($A38,Tbl_Project_List[Project Name],0),1)-1,0),IFERROR(INDEX($K$9:$K$158,MATCH($E38,$G$9:$G$158,0),1),0),IFERROR(INDEX($K$9:$K$158,MATCH($F38,$G$9:$G$158,0),1),0)),0)), IFERROR(MIN($D38-SUM($O38:AM38), INDEX(Tbl_Resource_List[Hours Available per Day], MATCH($C38,Tbl_Resource_List[Resource Name],0),1)-SUMIF($C$8:$C37,$C38,AN$8:AN37)),0),0)</f>
        <v>0</v>
      </c>
      <c r="AO38" s="93">
        <f>IF((AO$7&gt;IFERROR(MAX(IFERROR(INDEX(Tbl_Project_List[Start Date],MATCH($A38,Tbl_Project_List[Project Name],0),1)-1,0),IFERROR(INDEX($K$9:$K$158,MATCH($E38,$G$9:$G$158,0),1),0),IFERROR(INDEX($K$9:$K$158,MATCH($F38,$G$9:$G$158,0),1),0)),0)), IFERROR(MIN($D38-SUM($O38:AN38), INDEX(Tbl_Resource_List[Hours Available per Day], MATCH($C38,Tbl_Resource_List[Resource Name],0),1)-SUMIF($C$8:$C37,$C38,AO$8:AO37)),0),0)</f>
        <v>0</v>
      </c>
      <c r="AP38" s="93">
        <f>IF((AP$7&gt;IFERROR(MAX(IFERROR(INDEX(Tbl_Project_List[Start Date],MATCH($A38,Tbl_Project_List[Project Name],0),1)-1,0),IFERROR(INDEX($K$9:$K$158,MATCH($E38,$G$9:$G$158,0),1),0),IFERROR(INDEX($K$9:$K$158,MATCH($F38,$G$9:$G$158,0),1),0)),0)), IFERROR(MIN($D38-SUM($O38:AO38), INDEX(Tbl_Resource_List[Hours Available per Day], MATCH($C38,Tbl_Resource_List[Resource Name],0),1)-SUMIF($C$8:$C37,$C38,AP$8:AP37)),0),0)</f>
        <v>0</v>
      </c>
      <c r="AQ38" s="93">
        <f>IF((AQ$7&gt;IFERROR(MAX(IFERROR(INDEX(Tbl_Project_List[Start Date],MATCH($A38,Tbl_Project_List[Project Name],0),1)-1,0),IFERROR(INDEX($K$9:$K$158,MATCH($E38,$G$9:$G$158,0),1),0),IFERROR(INDEX($K$9:$K$158,MATCH($F38,$G$9:$G$158,0),1),0)),0)), IFERROR(MIN($D38-SUM($O38:AP38), INDEX(Tbl_Resource_List[Hours Available per Day], MATCH($C38,Tbl_Resource_List[Resource Name],0),1)-SUMIF($C$8:$C37,$C38,AQ$8:AQ37)),0),0)</f>
        <v>0</v>
      </c>
      <c r="AR38" s="93">
        <f>IF((AR$7&gt;IFERROR(MAX(IFERROR(INDEX(Tbl_Project_List[Start Date],MATCH($A38,Tbl_Project_List[Project Name],0),1)-1,0),IFERROR(INDEX($K$9:$K$158,MATCH($E38,$G$9:$G$158,0),1),0),IFERROR(INDEX($K$9:$K$158,MATCH($F38,$G$9:$G$158,0),1),0)),0)), IFERROR(MIN($D38-SUM($O38:AQ38), INDEX(Tbl_Resource_List[Hours Available per Day], MATCH($C38,Tbl_Resource_List[Resource Name],0),1)-SUMIF($C$8:$C37,$C38,AR$8:AR37)),0),0)</f>
        <v>0</v>
      </c>
      <c r="AS38" s="93">
        <f>IF((AS$7&gt;IFERROR(MAX(IFERROR(INDEX(Tbl_Project_List[Start Date],MATCH($A38,Tbl_Project_List[Project Name],0),1)-1,0),IFERROR(INDEX($K$9:$K$158,MATCH($E38,$G$9:$G$158,0),1),0),IFERROR(INDEX($K$9:$K$158,MATCH($F38,$G$9:$G$158,0),1),0)),0)), IFERROR(MIN($D38-SUM($O38:AR38), INDEX(Tbl_Resource_List[Hours Available per Day], MATCH($C38,Tbl_Resource_List[Resource Name],0),1)-SUMIF($C$8:$C37,$C38,AS$8:AS37)),0),0)</f>
        <v>0</v>
      </c>
      <c r="AT38" s="93">
        <f>IF((AT$7&gt;IFERROR(MAX(IFERROR(INDEX(Tbl_Project_List[Start Date],MATCH($A38,Tbl_Project_List[Project Name],0),1)-1,0),IFERROR(INDEX($K$9:$K$158,MATCH($E38,$G$9:$G$158,0),1),0),IFERROR(INDEX($K$9:$K$158,MATCH($F38,$G$9:$G$158,0),1),0)),0)), IFERROR(MIN($D38-SUM($O38:AS38), INDEX(Tbl_Resource_List[Hours Available per Day], MATCH($C38,Tbl_Resource_List[Resource Name],0),1)-SUMIF($C$8:$C37,$C38,AT$8:AT37)),0),0)</f>
        <v>0</v>
      </c>
      <c r="AU38" s="93">
        <f>IF((AU$7&gt;IFERROR(MAX(IFERROR(INDEX(Tbl_Project_List[Start Date],MATCH($A38,Tbl_Project_List[Project Name],0),1)-1,0),IFERROR(INDEX($K$9:$K$158,MATCH($E38,$G$9:$G$158,0),1),0),IFERROR(INDEX($K$9:$K$158,MATCH($F38,$G$9:$G$158,0),1),0)),0)), IFERROR(MIN($D38-SUM($O38:AT38), INDEX(Tbl_Resource_List[Hours Available per Day], MATCH($C38,Tbl_Resource_List[Resource Name],0),1)-SUMIF($C$8:$C37,$C38,AU$8:AU37)),0),0)</f>
        <v>0</v>
      </c>
      <c r="AV38" s="93">
        <f>IF((AV$7&gt;IFERROR(MAX(IFERROR(INDEX(Tbl_Project_List[Start Date],MATCH($A38,Tbl_Project_List[Project Name],0),1)-1,0),IFERROR(INDEX($K$9:$K$158,MATCH($E38,$G$9:$G$158,0),1),0),IFERROR(INDEX($K$9:$K$158,MATCH($F38,$G$9:$G$158,0),1),0)),0)), IFERROR(MIN($D38-SUM($O38:AU38), INDEX(Tbl_Resource_List[Hours Available per Day], MATCH($C38,Tbl_Resource_List[Resource Name],0),1)-SUMIF($C$8:$C37,$C38,AV$8:AV37)),0),0)</f>
        <v>0</v>
      </c>
      <c r="AW38" s="93">
        <f>IF((AW$7&gt;IFERROR(MAX(IFERROR(INDEX(Tbl_Project_List[Start Date],MATCH($A38,Tbl_Project_List[Project Name],0),1)-1,0),IFERROR(INDEX($K$9:$K$158,MATCH($E38,$G$9:$G$158,0),1),0),IFERROR(INDEX($K$9:$K$158,MATCH($F38,$G$9:$G$158,0),1),0)),0)), IFERROR(MIN($D38-SUM($O38:AV38), INDEX(Tbl_Resource_List[Hours Available per Day], MATCH($C38,Tbl_Resource_List[Resource Name],0),1)-SUMIF($C$8:$C37,$C38,AW$8:AW37)),0),0)</f>
        <v>0</v>
      </c>
      <c r="AX38" s="93">
        <f>IF((AX$7&gt;IFERROR(MAX(IFERROR(INDEX(Tbl_Project_List[Start Date],MATCH($A38,Tbl_Project_List[Project Name],0),1)-1,0),IFERROR(INDEX($K$9:$K$158,MATCH($E38,$G$9:$G$158,0),1),0),IFERROR(INDEX($K$9:$K$158,MATCH($F38,$G$9:$G$158,0),1),0)),0)), IFERROR(MIN($D38-SUM($O38:AW38), INDEX(Tbl_Resource_List[Hours Available per Day], MATCH($C38,Tbl_Resource_List[Resource Name],0),1)-SUMIF($C$8:$C37,$C38,AX$8:AX37)),0),0)</f>
        <v>0</v>
      </c>
      <c r="AY38" s="93">
        <f>IF((AY$7&gt;IFERROR(MAX(IFERROR(INDEX(Tbl_Project_List[Start Date],MATCH($A38,Tbl_Project_List[Project Name],0),1)-1,0),IFERROR(INDEX($K$9:$K$158,MATCH($E38,$G$9:$G$158,0),1),0),IFERROR(INDEX($K$9:$K$158,MATCH($F38,$G$9:$G$158,0),1),0)),0)), IFERROR(MIN($D38-SUM($O38:AX38), INDEX(Tbl_Resource_List[Hours Available per Day], MATCH($C38,Tbl_Resource_List[Resource Name],0),1)-SUMIF($C$8:$C37,$C38,AY$8:AY37)),0),0)</f>
        <v>0</v>
      </c>
      <c r="AZ38" s="93">
        <f>IF((AZ$7&gt;IFERROR(MAX(IFERROR(INDEX(Tbl_Project_List[Start Date],MATCH($A38,Tbl_Project_List[Project Name],0),1)-1,0),IFERROR(INDEX($K$9:$K$158,MATCH($E38,$G$9:$G$158,0),1),0),IFERROR(INDEX($K$9:$K$158,MATCH($F38,$G$9:$G$158,0),1),0)),0)), IFERROR(MIN($D38-SUM($O38:AY38), INDEX(Tbl_Resource_List[Hours Available per Day], MATCH($C38,Tbl_Resource_List[Resource Name],0),1)-SUMIF($C$8:$C37,$C38,AZ$8:AZ37)),0),0)</f>
        <v>0</v>
      </c>
      <c r="BA38" s="93">
        <f>IF((BA$7&gt;IFERROR(MAX(IFERROR(INDEX(Tbl_Project_List[Start Date],MATCH($A38,Tbl_Project_List[Project Name],0),1)-1,0),IFERROR(INDEX($K$9:$K$158,MATCH($E38,$G$9:$G$158,0),1),0),IFERROR(INDEX($K$9:$K$158,MATCH($F38,$G$9:$G$158,0),1),0)),0)), IFERROR(MIN($D38-SUM($O38:AZ38), INDEX(Tbl_Resource_List[Hours Available per Day], MATCH($C38,Tbl_Resource_List[Resource Name],0),1)-SUMIF($C$8:$C37,$C38,BA$8:BA37)),0),0)</f>
        <v>0</v>
      </c>
      <c r="BB38" s="93">
        <f>IF((BB$7&gt;IFERROR(MAX(IFERROR(INDEX(Tbl_Project_List[Start Date],MATCH($A38,Tbl_Project_List[Project Name],0),1)-1,0),IFERROR(INDEX($K$9:$K$158,MATCH($E38,$G$9:$G$158,0),1),0),IFERROR(INDEX($K$9:$K$158,MATCH($F38,$G$9:$G$158,0),1),0)),0)), IFERROR(MIN($D38-SUM($O38:BA38), INDEX(Tbl_Resource_List[Hours Available per Day], MATCH($C38,Tbl_Resource_List[Resource Name],0),1)-SUMIF($C$8:$C37,$C38,BB$8:BB37)),0),0)</f>
        <v>0</v>
      </c>
      <c r="BC38" s="93">
        <f>IF((BC$7&gt;IFERROR(MAX(IFERROR(INDEX(Tbl_Project_List[Start Date],MATCH($A38,Tbl_Project_List[Project Name],0),1)-1,0),IFERROR(INDEX($K$9:$K$158,MATCH($E38,$G$9:$G$158,0),1),0),IFERROR(INDEX($K$9:$K$158,MATCH($F38,$G$9:$G$158,0),1),0)),0)), IFERROR(MIN($D38-SUM($O38:BB38), INDEX(Tbl_Resource_List[Hours Available per Day], MATCH($C38,Tbl_Resource_List[Resource Name],0),1)-SUMIF($C$8:$C37,$C38,BC$8:BC37)),0),0)</f>
        <v>0</v>
      </c>
      <c r="BD38" s="93">
        <f>IF((BD$7&gt;IFERROR(MAX(IFERROR(INDEX(Tbl_Project_List[Start Date],MATCH($A38,Tbl_Project_List[Project Name],0),1)-1,0),IFERROR(INDEX($K$9:$K$158,MATCH($E38,$G$9:$G$158,0),1),0),IFERROR(INDEX($K$9:$K$158,MATCH($F38,$G$9:$G$158,0),1),0)),0)), IFERROR(MIN($D38-SUM($O38:BC38), INDEX(Tbl_Resource_List[Hours Available per Day], MATCH($C38,Tbl_Resource_List[Resource Name],0),1)-SUMIF($C$8:$C37,$C38,BD$8:BD37)),0),0)</f>
        <v>0</v>
      </c>
      <c r="BE38" s="93">
        <f>IF((BE$7&gt;IFERROR(MAX(IFERROR(INDEX(Tbl_Project_List[Start Date],MATCH($A38,Tbl_Project_List[Project Name],0),1)-1,0),IFERROR(INDEX($K$9:$K$158,MATCH($E38,$G$9:$G$158,0),1),0),IFERROR(INDEX($K$9:$K$158,MATCH($F38,$G$9:$G$158,0),1),0)),0)), IFERROR(MIN($D38-SUM($O38:BD38), INDEX(Tbl_Resource_List[Hours Available per Day], MATCH($C38,Tbl_Resource_List[Resource Name],0),1)-SUMIF($C$8:$C37,$C38,BE$8:BE37)),0),0)</f>
        <v>0</v>
      </c>
      <c r="BF38" s="93">
        <f>IF((BF$7&gt;IFERROR(MAX(IFERROR(INDEX(Tbl_Project_List[Start Date],MATCH($A38,Tbl_Project_List[Project Name],0),1)-1,0),IFERROR(INDEX($K$9:$K$158,MATCH($E38,$G$9:$G$158,0),1),0),IFERROR(INDEX($K$9:$K$158,MATCH($F38,$G$9:$G$158,0),1),0)),0)), IFERROR(MIN($D38-SUM($O38:BE38), INDEX(Tbl_Resource_List[Hours Available per Day], MATCH($C38,Tbl_Resource_List[Resource Name],0),1)-SUMIF($C$8:$C37,$C38,BF$8:BF37)),0),0)</f>
        <v>0</v>
      </c>
      <c r="BG38" s="93">
        <f>IF((BG$7&gt;IFERROR(MAX(IFERROR(INDEX(Tbl_Project_List[Start Date],MATCH($A38,Tbl_Project_List[Project Name],0),1)-1,0),IFERROR(INDEX($K$9:$K$158,MATCH($E38,$G$9:$G$158,0),1),0),IFERROR(INDEX($K$9:$K$158,MATCH($F38,$G$9:$G$158,0),1),0)),0)), IFERROR(MIN($D38-SUM($O38:BF38), INDEX(Tbl_Resource_List[Hours Available per Day], MATCH($C38,Tbl_Resource_List[Resource Name],0),1)-SUMIF($C$8:$C37,$C38,BG$8:BG37)),0),0)</f>
        <v>0</v>
      </c>
      <c r="BH38" s="93">
        <f>IF((BH$7&gt;IFERROR(MAX(IFERROR(INDEX(Tbl_Project_List[Start Date],MATCH($A38,Tbl_Project_List[Project Name],0),1)-1,0),IFERROR(INDEX($K$9:$K$158,MATCH($E38,$G$9:$G$158,0),1),0),IFERROR(INDEX($K$9:$K$158,MATCH($F38,$G$9:$G$158,0),1),0)),0)), IFERROR(MIN($D38-SUM($O38:BG38), INDEX(Tbl_Resource_List[Hours Available per Day], MATCH($C38,Tbl_Resource_List[Resource Name],0),1)-SUMIF($C$8:$C37,$C38,BH$8:BH37)),0),0)</f>
        <v>0</v>
      </c>
      <c r="BI38" s="93">
        <f>IF((BI$7&gt;IFERROR(MAX(IFERROR(INDEX(Tbl_Project_List[Start Date],MATCH($A38,Tbl_Project_List[Project Name],0),1)-1,0),IFERROR(INDEX($K$9:$K$158,MATCH($E38,$G$9:$G$158,0),1),0),IFERROR(INDEX($K$9:$K$158,MATCH($F38,$G$9:$G$158,0),1),0)),0)), IFERROR(MIN($D38-SUM($O38:BH38), INDEX(Tbl_Resource_List[Hours Available per Day], MATCH($C38,Tbl_Resource_List[Resource Name],0),1)-SUMIF($C$8:$C37,$C38,BI$8:BI37)),0),0)</f>
        <v>0</v>
      </c>
      <c r="BJ38" s="93">
        <f>IF((BJ$7&gt;IFERROR(MAX(IFERROR(INDEX(Tbl_Project_List[Start Date],MATCH($A38,Tbl_Project_List[Project Name],0),1)-1,0),IFERROR(INDEX($K$9:$K$158,MATCH($E38,$G$9:$G$158,0),1),0),IFERROR(INDEX($K$9:$K$158,MATCH($F38,$G$9:$G$158,0),1),0)),0)), IFERROR(MIN($D38-SUM($O38:BI38), INDEX(Tbl_Resource_List[Hours Available per Day], MATCH($C38,Tbl_Resource_List[Resource Name],0),1)-SUMIF($C$8:$C37,$C38,BJ$8:BJ37)),0),0)</f>
        <v>0</v>
      </c>
      <c r="BK38" s="93">
        <f>IF((BK$7&gt;IFERROR(MAX(IFERROR(INDEX(Tbl_Project_List[Start Date],MATCH($A38,Tbl_Project_List[Project Name],0),1)-1,0),IFERROR(INDEX($K$9:$K$158,MATCH($E38,$G$9:$G$158,0),1),0),IFERROR(INDEX($K$9:$K$158,MATCH($F38,$G$9:$G$158,0),1),0)),0)), IFERROR(MIN($D38-SUM($O38:BJ38), INDEX(Tbl_Resource_List[Hours Available per Day], MATCH($C38,Tbl_Resource_List[Resource Name],0),1)-SUMIF($C$8:$C37,$C38,BK$8:BK37)),0),0)</f>
        <v>0</v>
      </c>
      <c r="BL38" s="93">
        <f>IF((BL$7&gt;IFERROR(MAX(IFERROR(INDEX(Tbl_Project_List[Start Date],MATCH($A38,Tbl_Project_List[Project Name],0),1)-1,0),IFERROR(INDEX($K$9:$K$158,MATCH($E38,$G$9:$G$158,0),1),0),IFERROR(INDEX($K$9:$K$158,MATCH($F38,$G$9:$G$158,0),1),0)),0)), IFERROR(MIN($D38-SUM($O38:BK38), INDEX(Tbl_Resource_List[Hours Available per Day], MATCH($C38,Tbl_Resource_List[Resource Name],0),1)-SUMIF($C$8:$C37,$C38,BL$8:BL37)),0),0)</f>
        <v>0</v>
      </c>
      <c r="BM38" s="93">
        <f>IF((BM$7&gt;IFERROR(MAX(IFERROR(INDEX(Tbl_Project_List[Start Date],MATCH($A38,Tbl_Project_List[Project Name],0),1)-1,0),IFERROR(INDEX($K$9:$K$158,MATCH($E38,$G$9:$G$158,0),1),0),IFERROR(INDEX($K$9:$K$158,MATCH($F38,$G$9:$G$158,0),1),0)),0)), IFERROR(MIN($D38-SUM($O38:BL38), INDEX(Tbl_Resource_List[Hours Available per Day], MATCH($C38,Tbl_Resource_List[Resource Name],0),1)-SUMIF($C$8:$C37,$C38,BM$8:BM37)),0),0)</f>
        <v>0</v>
      </c>
      <c r="BN38" s="93">
        <f>IF((BN$7&gt;IFERROR(MAX(IFERROR(INDEX(Tbl_Project_List[Start Date],MATCH($A38,Tbl_Project_List[Project Name],0),1)-1,0),IFERROR(INDEX($K$9:$K$158,MATCH($E38,$G$9:$G$158,0),1),0),IFERROR(INDEX($K$9:$K$158,MATCH($F38,$G$9:$G$158,0),1),0)),0)), IFERROR(MIN($D38-SUM($O38:BM38), INDEX(Tbl_Resource_List[Hours Available per Day], MATCH($C38,Tbl_Resource_List[Resource Name],0),1)-SUMIF($C$8:$C37,$C38,BN$8:BN37)),0),0)</f>
        <v>0</v>
      </c>
      <c r="BO38" s="93">
        <f>IF((BO$7&gt;IFERROR(MAX(IFERROR(INDEX(Tbl_Project_List[Start Date],MATCH($A38,Tbl_Project_List[Project Name],0),1)-1,0),IFERROR(INDEX($K$9:$K$158,MATCH($E38,$G$9:$G$158,0),1),0),IFERROR(INDEX($K$9:$K$158,MATCH($F38,$G$9:$G$158,0),1),0)),0)), IFERROR(MIN($D38-SUM($O38:BN38), INDEX(Tbl_Resource_List[Hours Available per Day], MATCH($C38,Tbl_Resource_List[Resource Name],0),1)-SUMIF($C$8:$C37,$C38,BO$8:BO37)),0),0)</f>
        <v>0</v>
      </c>
      <c r="BP38" s="93">
        <f>IF((BP$7&gt;IFERROR(MAX(IFERROR(INDEX(Tbl_Project_List[Start Date],MATCH($A38,Tbl_Project_List[Project Name],0),1)-1,0),IFERROR(INDEX($K$9:$K$158,MATCH($E38,$G$9:$G$158,0),1),0),IFERROR(INDEX($K$9:$K$158,MATCH($F38,$G$9:$G$158,0),1),0)),0)), IFERROR(MIN($D38-SUM($O38:BO38), INDEX(Tbl_Resource_List[Hours Available per Day], MATCH($C38,Tbl_Resource_List[Resource Name],0),1)-SUMIF($C$8:$C37,$C38,BP$8:BP37)),0),0)</f>
        <v>0</v>
      </c>
      <c r="BQ38" s="93">
        <f>IF((BQ$7&gt;IFERROR(MAX(IFERROR(INDEX(Tbl_Project_List[Start Date],MATCH($A38,Tbl_Project_List[Project Name],0),1)-1,0),IFERROR(INDEX($K$9:$K$158,MATCH($E38,$G$9:$G$158,0),1),0),IFERROR(INDEX($K$9:$K$158,MATCH($F38,$G$9:$G$158,0),1),0)),0)), IFERROR(MIN($D38-SUM($O38:BP38), INDEX(Tbl_Resource_List[Hours Available per Day], MATCH($C38,Tbl_Resource_List[Resource Name],0),1)-SUMIF($C$8:$C37,$C38,BQ$8:BQ37)),0),0)</f>
        <v>0</v>
      </c>
      <c r="BR38" s="93">
        <f>IF((BR$7&gt;IFERROR(MAX(IFERROR(INDEX(Tbl_Project_List[Start Date],MATCH($A38,Tbl_Project_List[Project Name],0),1)-1,0),IFERROR(INDEX($K$9:$K$158,MATCH($E38,$G$9:$G$158,0),1),0),IFERROR(INDEX($K$9:$K$158,MATCH($F38,$G$9:$G$158,0),1),0)),0)), IFERROR(MIN($D38-SUM($O38:BQ38), INDEX(Tbl_Resource_List[Hours Available per Day], MATCH($C38,Tbl_Resource_List[Resource Name],0),1)-SUMIF($C$8:$C37,$C38,BR$8:BR37)),0),0)</f>
        <v>0</v>
      </c>
      <c r="BS38" s="93">
        <f>IF((BS$7&gt;IFERROR(MAX(IFERROR(INDEX(Tbl_Project_List[Start Date],MATCH($A38,Tbl_Project_List[Project Name],0),1)-1,0),IFERROR(INDEX($K$9:$K$158,MATCH($E38,$G$9:$G$158,0),1),0),IFERROR(INDEX($K$9:$K$158,MATCH($F38,$G$9:$G$158,0),1),0)),0)), IFERROR(MIN($D38-SUM($O38:BR38), INDEX(Tbl_Resource_List[Hours Available per Day], MATCH($C38,Tbl_Resource_List[Resource Name],0),1)-SUMIF($C$8:$C37,$C38,BS$8:BS37)),0),0)</f>
        <v>0</v>
      </c>
      <c r="BT38" s="93">
        <f>IF((BT$7&gt;IFERROR(MAX(IFERROR(INDEX(Tbl_Project_List[Start Date],MATCH($A38,Tbl_Project_List[Project Name],0),1)-1,0),IFERROR(INDEX($K$9:$K$158,MATCH($E38,$G$9:$G$158,0),1),0),IFERROR(INDEX($K$9:$K$158,MATCH($F38,$G$9:$G$158,0),1),0)),0)), IFERROR(MIN($D38-SUM($O38:BS38), INDEX(Tbl_Resource_List[Hours Available per Day], MATCH($C38,Tbl_Resource_List[Resource Name],0),1)-SUMIF($C$8:$C37,$C38,BT$8:BT37)),0),0)</f>
        <v>0</v>
      </c>
      <c r="BU38" s="93">
        <f>IF((BU$7&gt;IFERROR(MAX(IFERROR(INDEX(Tbl_Project_List[Start Date],MATCH($A38,Tbl_Project_List[Project Name],0),1)-1,0),IFERROR(INDEX($K$9:$K$158,MATCH($E38,$G$9:$G$158,0),1),0),IFERROR(INDEX($K$9:$K$158,MATCH($F38,$G$9:$G$158,0),1),0)),0)), IFERROR(MIN($D38-SUM($O38:BT38), INDEX(Tbl_Resource_List[Hours Available per Day], MATCH($C38,Tbl_Resource_List[Resource Name],0),1)-SUMIF($C$8:$C37,$C38,BU$8:BU37)),0),0)</f>
        <v>0</v>
      </c>
      <c r="BV38" s="93">
        <f>IF((BV$7&gt;IFERROR(MAX(IFERROR(INDEX(Tbl_Project_List[Start Date],MATCH($A38,Tbl_Project_List[Project Name],0),1)-1,0),IFERROR(INDEX($K$9:$K$158,MATCH($E38,$G$9:$G$158,0),1),0),IFERROR(INDEX($K$9:$K$158,MATCH($F38,$G$9:$G$158,0),1),0)),0)), IFERROR(MIN($D38-SUM($O38:BU38), INDEX(Tbl_Resource_List[Hours Available per Day], MATCH($C38,Tbl_Resource_List[Resource Name],0),1)-SUMIF($C$8:$C37,$C38,BV$8:BV37)),0),0)</f>
        <v>0</v>
      </c>
      <c r="BW38" s="94">
        <f>IF((BW$7&gt;IFERROR(MAX(IFERROR(INDEX(Tbl_Project_List[Start Date],MATCH($A38,Tbl_Project_List[Project Name],0),1)-1,0),IFERROR(INDEX($K$9:$K$158,MATCH($E38,$G$9:$G$158,0),1),0),IFERROR(INDEX($K$9:$K$158,MATCH($F38,$G$9:$G$158,0),1),0)),0)), IFERROR(MIN($D38-SUM($O38:BV38), INDEX(Tbl_Resource_List[Hours Available per Day], MATCH($C38,Tbl_Resource_List[Resource Name],0),1)-SUMIF($C$8:$C37,$C38,BW$8:BW37)),0),0)</f>
        <v>0</v>
      </c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</row>
    <row r="39" spans="1:105" x14ac:dyDescent="0.25">
      <c r="A39" s="89" t="str">
        <f>IFERROR(IF(ROW(A38)-ROW($A$8)&gt;=COUNTA(Tbl_Task_List[Task Name]),"",INDEX(Tbl_Project_List[],MATCH(SMALL(Tbl_Project_List[[#Data],[Priority]],ROUND(SUMPRODUCT(1/COUNTIF($A$9:A38,$A$9:A38)),0)+((COUNTIF(Tbl_Task_List[[#Data],[Project Name]],A38)=COUNTIF($A$9:$A38,A38))*1)),Tbl_Project_List[[#Data],[Priority]],0),1)),"")</f>
        <v>Tekun</v>
      </c>
      <c r="B39" s="89" t="str">
        <f t="array" ref="B39">IFERROR(INDEX((Tbl_Task_List[[#Data],[Task Name]]), SMALL(IF(A39=(Tbl_Task_List[[#Data],[Project Name]]),ROW(Tbl_Task_List[[#Data],[Project Name]]),""),COUNTIF($A$9:$A39,A39))-ROW(Tbl_Task_List[[#Headers],[Task Name]]),1),"")</f>
        <v>Report-Account Balance Summary</v>
      </c>
      <c r="C39" s="90">
        <f t="array" ref="C39">IFERROR(INDEX((Tbl_Task_List[[#Data],[Resource Name]]), SMALL(IF(A39=(Tbl_Task_List[[#Data],[Project Name]]),ROW(Tbl_Task_List[[#Data],[Project Name]]),""),COUNTIF($A$9:$A39,A39))-ROW(Tbl_Task_List[[#Headers],[Resource Name]]),1),"")</f>
        <v>0</v>
      </c>
      <c r="D39" s="91">
        <f t="array" ref="D39">IFERROR(INDEX((Tbl_Task_List[[#Data],[Planned Duration (Hours)]]), SMALL(IF(A39=(Tbl_Task_List[[#Data],[Project Name]]),ROW(Tbl_Task_List[[#Data],[Project Name]]),""),COUNTIF($A$9:$A39,A39))-ROW(Tbl_Task_List[[#Headers],[Planned Duration (Hours)]]),1),"")</f>
        <v>0</v>
      </c>
      <c r="E39" s="70">
        <f t="array" ref="E39">IFERROR(INDEX((Tbl_Task_List[[#Data],[Predecessor 1]]), SMALL(IF(A39=(Tbl_Task_List[[#Data],[Project Name]]),ROW(Tbl_Task_List[[#Data],[Project Name]]),""),COUNTIF($A$9:$A39,A39))-ROW(Tbl_Task_List[[#Headers],[Predecessor 1]]),1),"")</f>
        <v>0</v>
      </c>
      <c r="F39" s="70">
        <f t="array" ref="F39">IFERROR(INDEX((Tbl_Task_List[[#Data],[Predecessor 2]]), SMALL(IF(A39=(Tbl_Task_List[[#Data],[Project Name]]),ROW(Tbl_Task_List[[#Data],[Project Name]]),""),COUNTIF($A$9:$A39,A39))-ROW(Tbl_Task_List[[#Headers],[Predecessor 2]]),1),"")</f>
        <v>0</v>
      </c>
      <c r="G39" s="70" t="str">
        <f t="shared" si="3"/>
        <v>Tekun Report-Account Balance Summary</v>
      </c>
      <c r="H39" s="75">
        <f>IFERROR(MAX(INDEX(Tbl_Project_List[Start Date],MATCH($A39,Tbl_Project_List[Project Name],0),1), StartDate, IFERROR(WORKDAY(INDEX($K$9:$K$158,MATCH($E39,$G$9:$G$158,0),1),1,Holidays),0),IFERROR(WORKDAY( INDEX($K$9:$K$158,MATCH($F39,$G$9:$G$158,0),1),1,Holidays),0)),"")</f>
        <v>42331</v>
      </c>
      <c r="I39" s="92">
        <f t="shared" si="4"/>
        <v>59</v>
      </c>
      <c r="J39" s="75">
        <f t="array" ref="J39">IF(ISNUMBER(D39),IFERROR(INDEX($A$7:$BW$7,1,SMALL(IF(P39:BW39&gt;0,COLUMN(P39:BW39),""),1)),WORKDAY($BW$7,2,Holidays)),"")</f>
        <v>42416</v>
      </c>
      <c r="K39" s="75" t="str">
        <f t="array" ref="K39">IF(ISNUMBER(D39),IF(SUM(P39:BW39)=D39,IFERROR(INDEX($A$7:$BW$7,1,LARGE(IF(P39:BW39&gt;0,COLUMN(P39:BW39),""),1)),""),WORKDAY($BW$7,1,Holidays)),"")</f>
        <v/>
      </c>
      <c r="L39" s="92" t="str">
        <f ca="1">IFERROR(COUNTIF(INDIRECT(ADDRESS(ROW($L39),MATCH($J39,$A$7:$BW$7,0),1,1,)):INDIRECT(ADDRESS(ROW($L39),MATCH(MIN($K39,$BW$7),$A$7:$BW$7,0),1,1,)),0),"")</f>
        <v/>
      </c>
      <c r="M39" s="92">
        <f t="shared" si="5"/>
        <v>0</v>
      </c>
      <c r="N39" s="93">
        <f t="shared" si="6"/>
        <v>1</v>
      </c>
      <c r="O39" s="86"/>
      <c r="P39" s="93">
        <f>IF((P$7&gt;IFERROR(MAX(IFERROR(INDEX(Tbl_Project_List[Start Date],MATCH($A39,Tbl_Project_List[Project Name],0),1)-1,0),IFERROR(INDEX($K$9:$K$158,MATCH($E39,$G$9:$G$158,0),1),0),IFERROR(INDEX($K$9:$K$158,MATCH($F39,$G$9:$G$158,0),1),0)),0)), IFERROR(MIN($D39-SUM($O39:O39), INDEX(Tbl_Resource_List[Hours Available per Day], MATCH($C39,Tbl_Resource_List[Resource Name],0),1)-SUMIF($C$8:$C38,$C39,P$8:P38)),0),0)</f>
        <v>0</v>
      </c>
      <c r="Q39" s="93">
        <f>IF((Q$7&gt;IFERROR(MAX(IFERROR(INDEX(Tbl_Project_List[Start Date],MATCH($A39,Tbl_Project_List[Project Name],0),1)-1,0),IFERROR(INDEX($K$9:$K$158,MATCH($E39,$G$9:$G$158,0),1),0),IFERROR(INDEX($K$9:$K$158,MATCH($F39,$G$9:$G$158,0),1),0)),0)), IFERROR(MIN($D39-SUM($O39:P39), INDEX(Tbl_Resource_List[Hours Available per Day], MATCH($C39,Tbl_Resource_List[Resource Name],0),1)-SUMIF($C$8:$C38,$C39,Q$8:Q38)),0),0)</f>
        <v>0</v>
      </c>
      <c r="R39" s="93">
        <f>IF((R$7&gt;IFERROR(MAX(IFERROR(INDEX(Tbl_Project_List[Start Date],MATCH($A39,Tbl_Project_List[Project Name],0),1)-1,0),IFERROR(INDEX($K$9:$K$158,MATCH($E39,$G$9:$G$158,0),1),0),IFERROR(INDEX($K$9:$K$158,MATCH($F39,$G$9:$G$158,0),1),0)),0)), IFERROR(MIN($D39-SUM($O39:Q39), INDEX(Tbl_Resource_List[Hours Available per Day], MATCH($C39,Tbl_Resource_List[Resource Name],0),1)-SUMIF($C$8:$C38,$C39,R$8:R38)),0),0)</f>
        <v>0</v>
      </c>
      <c r="S39" s="93">
        <f>IF((S$7&gt;IFERROR(MAX(IFERROR(INDEX(Tbl_Project_List[Start Date],MATCH($A39,Tbl_Project_List[Project Name],0),1)-1,0),IFERROR(INDEX($K$9:$K$158,MATCH($E39,$G$9:$G$158,0),1),0),IFERROR(INDEX($K$9:$K$158,MATCH($F39,$G$9:$G$158,0),1),0)),0)), IFERROR(MIN($D39-SUM($O39:R39), INDEX(Tbl_Resource_List[Hours Available per Day], MATCH($C39,Tbl_Resource_List[Resource Name],0),1)-SUMIF($C$8:$C38,$C39,S$8:S38)),0),0)</f>
        <v>0</v>
      </c>
      <c r="T39" s="93">
        <f>IF((T$7&gt;IFERROR(MAX(IFERROR(INDEX(Tbl_Project_List[Start Date],MATCH($A39,Tbl_Project_List[Project Name],0),1)-1,0),IFERROR(INDEX($K$9:$K$158,MATCH($E39,$G$9:$G$158,0),1),0),IFERROR(INDEX($K$9:$K$158,MATCH($F39,$G$9:$G$158,0),1),0)),0)), IFERROR(MIN($D39-SUM($O39:S39), INDEX(Tbl_Resource_List[Hours Available per Day], MATCH($C39,Tbl_Resource_List[Resource Name],0),1)-SUMIF($C$8:$C38,$C39,T$8:T38)),0),0)</f>
        <v>0</v>
      </c>
      <c r="U39" s="93">
        <f>IF((U$7&gt;IFERROR(MAX(IFERROR(INDEX(Tbl_Project_List[Start Date],MATCH($A39,Tbl_Project_List[Project Name],0),1)-1,0),IFERROR(INDEX($K$9:$K$158,MATCH($E39,$G$9:$G$158,0),1),0),IFERROR(INDEX($K$9:$K$158,MATCH($F39,$G$9:$G$158,0),1),0)),0)), IFERROR(MIN($D39-SUM($O39:T39), INDEX(Tbl_Resource_List[Hours Available per Day], MATCH($C39,Tbl_Resource_List[Resource Name],0),1)-SUMIF($C$8:$C38,$C39,U$8:U38)),0),0)</f>
        <v>0</v>
      </c>
      <c r="V39" s="93">
        <f>IF((V$7&gt;IFERROR(MAX(IFERROR(INDEX(Tbl_Project_List[Start Date],MATCH($A39,Tbl_Project_List[Project Name],0),1)-1,0),IFERROR(INDEX($K$9:$K$158,MATCH($E39,$G$9:$G$158,0),1),0),IFERROR(INDEX($K$9:$K$158,MATCH($F39,$G$9:$G$158,0),1),0)),0)), IFERROR(MIN($D39-SUM($O39:U39), INDEX(Tbl_Resource_List[Hours Available per Day], MATCH($C39,Tbl_Resource_List[Resource Name],0),1)-SUMIF($C$8:$C38,$C39,V$8:V38)),0),0)</f>
        <v>0</v>
      </c>
      <c r="W39" s="93">
        <f>IF((W$7&gt;IFERROR(MAX(IFERROR(INDEX(Tbl_Project_List[Start Date],MATCH($A39,Tbl_Project_List[Project Name],0),1)-1,0),IFERROR(INDEX($K$9:$K$158,MATCH($E39,$G$9:$G$158,0),1),0),IFERROR(INDEX($K$9:$K$158,MATCH($F39,$G$9:$G$158,0),1),0)),0)), IFERROR(MIN($D39-SUM($O39:V39), INDEX(Tbl_Resource_List[Hours Available per Day], MATCH($C39,Tbl_Resource_List[Resource Name],0),1)-SUMIF($C$8:$C38,$C39,W$8:W38)),0),0)</f>
        <v>0</v>
      </c>
      <c r="X39" s="93">
        <f>IF((X$7&gt;IFERROR(MAX(IFERROR(INDEX(Tbl_Project_List[Start Date],MATCH($A39,Tbl_Project_List[Project Name],0),1)-1,0),IFERROR(INDEX($K$9:$K$158,MATCH($E39,$G$9:$G$158,0),1),0),IFERROR(INDEX($K$9:$K$158,MATCH($F39,$G$9:$G$158,0),1),0)),0)), IFERROR(MIN($D39-SUM($O39:W39), INDEX(Tbl_Resource_List[Hours Available per Day], MATCH($C39,Tbl_Resource_List[Resource Name],0),1)-SUMIF($C$8:$C38,$C39,X$8:X38)),0),0)</f>
        <v>0</v>
      </c>
      <c r="Y39" s="93">
        <f>IF((Y$7&gt;IFERROR(MAX(IFERROR(INDEX(Tbl_Project_List[Start Date],MATCH($A39,Tbl_Project_List[Project Name],0),1)-1,0),IFERROR(INDEX($K$9:$K$158,MATCH($E39,$G$9:$G$158,0),1),0),IFERROR(INDEX($K$9:$K$158,MATCH($F39,$G$9:$G$158,0),1),0)),0)), IFERROR(MIN($D39-SUM($O39:X39), INDEX(Tbl_Resource_List[Hours Available per Day], MATCH($C39,Tbl_Resource_List[Resource Name],0),1)-SUMIF($C$8:$C38,$C39,Y$8:Y38)),0),0)</f>
        <v>0</v>
      </c>
      <c r="Z39" s="93">
        <f>IF((Z$7&gt;IFERROR(MAX(IFERROR(INDEX(Tbl_Project_List[Start Date],MATCH($A39,Tbl_Project_List[Project Name],0),1)-1,0),IFERROR(INDEX($K$9:$K$158,MATCH($E39,$G$9:$G$158,0),1),0),IFERROR(INDEX($K$9:$K$158,MATCH($F39,$G$9:$G$158,0),1),0)),0)), IFERROR(MIN($D39-SUM($O39:Y39), INDEX(Tbl_Resource_List[Hours Available per Day], MATCH($C39,Tbl_Resource_List[Resource Name],0),1)-SUMIF($C$8:$C38,$C39,Z$8:Z38)),0),0)</f>
        <v>0</v>
      </c>
      <c r="AA39" s="93">
        <f>IF((AA$7&gt;IFERROR(MAX(IFERROR(INDEX(Tbl_Project_List[Start Date],MATCH($A39,Tbl_Project_List[Project Name],0),1)-1,0),IFERROR(INDEX($K$9:$K$158,MATCH($E39,$G$9:$G$158,0),1),0),IFERROR(INDEX($K$9:$K$158,MATCH($F39,$G$9:$G$158,0),1),0)),0)), IFERROR(MIN($D39-SUM($O39:Z39), INDEX(Tbl_Resource_List[Hours Available per Day], MATCH($C39,Tbl_Resource_List[Resource Name],0),1)-SUMIF($C$8:$C38,$C39,AA$8:AA38)),0),0)</f>
        <v>0</v>
      </c>
      <c r="AB39" s="93">
        <f>IF((AB$7&gt;IFERROR(MAX(IFERROR(INDEX(Tbl_Project_List[Start Date],MATCH($A39,Tbl_Project_List[Project Name],0),1)-1,0),IFERROR(INDEX($K$9:$K$158,MATCH($E39,$G$9:$G$158,0),1),0),IFERROR(INDEX($K$9:$K$158,MATCH($F39,$G$9:$G$158,0),1),0)),0)), IFERROR(MIN($D39-SUM($O39:AA39), INDEX(Tbl_Resource_List[Hours Available per Day], MATCH($C39,Tbl_Resource_List[Resource Name],0),1)-SUMIF($C$8:$C38,$C39,AB$8:AB38)),0),0)</f>
        <v>0</v>
      </c>
      <c r="AC39" s="93">
        <f>IF((AC$7&gt;IFERROR(MAX(IFERROR(INDEX(Tbl_Project_List[Start Date],MATCH($A39,Tbl_Project_List[Project Name],0),1)-1,0),IFERROR(INDEX($K$9:$K$158,MATCH($E39,$G$9:$G$158,0),1),0),IFERROR(INDEX($K$9:$K$158,MATCH($F39,$G$9:$G$158,0),1),0)),0)), IFERROR(MIN($D39-SUM($O39:AB39), INDEX(Tbl_Resource_List[Hours Available per Day], MATCH($C39,Tbl_Resource_List[Resource Name],0),1)-SUMIF($C$8:$C38,$C39,AC$8:AC38)),0),0)</f>
        <v>0</v>
      </c>
      <c r="AD39" s="93">
        <f>IF((AD$7&gt;IFERROR(MAX(IFERROR(INDEX(Tbl_Project_List[Start Date],MATCH($A39,Tbl_Project_List[Project Name],0),1)-1,0),IFERROR(INDEX($K$9:$K$158,MATCH($E39,$G$9:$G$158,0),1),0),IFERROR(INDEX($K$9:$K$158,MATCH($F39,$G$9:$G$158,0),1),0)),0)), IFERROR(MIN($D39-SUM($O39:AC39), INDEX(Tbl_Resource_List[Hours Available per Day], MATCH($C39,Tbl_Resource_List[Resource Name],0),1)-SUMIF($C$8:$C38,$C39,AD$8:AD38)),0),0)</f>
        <v>0</v>
      </c>
      <c r="AE39" s="93">
        <f>IF((AE$7&gt;IFERROR(MAX(IFERROR(INDEX(Tbl_Project_List[Start Date],MATCH($A39,Tbl_Project_List[Project Name],0),1)-1,0),IFERROR(INDEX($K$9:$K$158,MATCH($E39,$G$9:$G$158,0),1),0),IFERROR(INDEX($K$9:$K$158,MATCH($F39,$G$9:$G$158,0),1),0)),0)), IFERROR(MIN($D39-SUM($O39:AD39), INDEX(Tbl_Resource_List[Hours Available per Day], MATCH($C39,Tbl_Resource_List[Resource Name],0),1)-SUMIF($C$8:$C38,$C39,AE$8:AE38)),0),0)</f>
        <v>0</v>
      </c>
      <c r="AF39" s="93">
        <f>IF((AF$7&gt;IFERROR(MAX(IFERROR(INDEX(Tbl_Project_List[Start Date],MATCH($A39,Tbl_Project_List[Project Name],0),1)-1,0),IFERROR(INDEX($K$9:$K$158,MATCH($E39,$G$9:$G$158,0),1),0),IFERROR(INDEX($K$9:$K$158,MATCH($F39,$G$9:$G$158,0),1),0)),0)), IFERROR(MIN($D39-SUM($O39:AE39), INDEX(Tbl_Resource_List[Hours Available per Day], MATCH($C39,Tbl_Resource_List[Resource Name],0),1)-SUMIF($C$8:$C38,$C39,AF$8:AF38)),0),0)</f>
        <v>0</v>
      </c>
      <c r="AG39" s="93">
        <f>IF((AG$7&gt;IFERROR(MAX(IFERROR(INDEX(Tbl_Project_List[Start Date],MATCH($A39,Tbl_Project_List[Project Name],0),1)-1,0),IFERROR(INDEX($K$9:$K$158,MATCH($E39,$G$9:$G$158,0),1),0),IFERROR(INDEX($K$9:$K$158,MATCH($F39,$G$9:$G$158,0),1),0)),0)), IFERROR(MIN($D39-SUM($O39:AF39), INDEX(Tbl_Resource_List[Hours Available per Day], MATCH($C39,Tbl_Resource_List[Resource Name],0),1)-SUMIF($C$8:$C38,$C39,AG$8:AG38)),0),0)</f>
        <v>0</v>
      </c>
      <c r="AH39" s="93">
        <f>IF((AH$7&gt;IFERROR(MAX(IFERROR(INDEX(Tbl_Project_List[Start Date],MATCH($A39,Tbl_Project_List[Project Name],0),1)-1,0),IFERROR(INDEX($K$9:$K$158,MATCH($E39,$G$9:$G$158,0),1),0),IFERROR(INDEX($K$9:$K$158,MATCH($F39,$G$9:$G$158,0),1),0)),0)), IFERROR(MIN($D39-SUM($O39:AG39), INDEX(Tbl_Resource_List[Hours Available per Day], MATCH($C39,Tbl_Resource_List[Resource Name],0),1)-SUMIF($C$8:$C38,$C39,AH$8:AH38)),0),0)</f>
        <v>0</v>
      </c>
      <c r="AI39" s="93">
        <f>IF((AI$7&gt;IFERROR(MAX(IFERROR(INDEX(Tbl_Project_List[Start Date],MATCH($A39,Tbl_Project_List[Project Name],0),1)-1,0),IFERROR(INDEX($K$9:$K$158,MATCH($E39,$G$9:$G$158,0),1),0),IFERROR(INDEX($K$9:$K$158,MATCH($F39,$G$9:$G$158,0),1),0)),0)), IFERROR(MIN($D39-SUM($O39:AH39), INDEX(Tbl_Resource_List[Hours Available per Day], MATCH($C39,Tbl_Resource_List[Resource Name],0),1)-SUMIF($C$8:$C38,$C39,AI$8:AI38)),0),0)</f>
        <v>0</v>
      </c>
      <c r="AJ39" s="93">
        <f>IF((AJ$7&gt;IFERROR(MAX(IFERROR(INDEX(Tbl_Project_List[Start Date],MATCH($A39,Tbl_Project_List[Project Name],0),1)-1,0),IFERROR(INDEX($K$9:$K$158,MATCH($E39,$G$9:$G$158,0),1),0),IFERROR(INDEX($K$9:$K$158,MATCH($F39,$G$9:$G$158,0),1),0)),0)), IFERROR(MIN($D39-SUM($O39:AI39), INDEX(Tbl_Resource_List[Hours Available per Day], MATCH($C39,Tbl_Resource_List[Resource Name],0),1)-SUMIF($C$8:$C38,$C39,AJ$8:AJ38)),0),0)</f>
        <v>0</v>
      </c>
      <c r="AK39" s="93">
        <f>IF((AK$7&gt;IFERROR(MAX(IFERROR(INDEX(Tbl_Project_List[Start Date],MATCH($A39,Tbl_Project_List[Project Name],0),1)-1,0),IFERROR(INDEX($K$9:$K$158,MATCH($E39,$G$9:$G$158,0),1),0),IFERROR(INDEX($K$9:$K$158,MATCH($F39,$G$9:$G$158,0),1),0)),0)), IFERROR(MIN($D39-SUM($O39:AJ39), INDEX(Tbl_Resource_List[Hours Available per Day], MATCH($C39,Tbl_Resource_List[Resource Name],0),1)-SUMIF($C$8:$C38,$C39,AK$8:AK38)),0),0)</f>
        <v>0</v>
      </c>
      <c r="AL39" s="93">
        <f>IF((AL$7&gt;IFERROR(MAX(IFERROR(INDEX(Tbl_Project_List[Start Date],MATCH($A39,Tbl_Project_List[Project Name],0),1)-1,0),IFERROR(INDEX($K$9:$K$158,MATCH($E39,$G$9:$G$158,0),1),0),IFERROR(INDEX($K$9:$K$158,MATCH($F39,$G$9:$G$158,0),1),0)),0)), IFERROR(MIN($D39-SUM($O39:AK39), INDEX(Tbl_Resource_List[Hours Available per Day], MATCH($C39,Tbl_Resource_List[Resource Name],0),1)-SUMIF($C$8:$C38,$C39,AL$8:AL38)),0),0)</f>
        <v>0</v>
      </c>
      <c r="AM39" s="93">
        <f>IF((AM$7&gt;IFERROR(MAX(IFERROR(INDEX(Tbl_Project_List[Start Date],MATCH($A39,Tbl_Project_List[Project Name],0),1)-1,0),IFERROR(INDEX($K$9:$K$158,MATCH($E39,$G$9:$G$158,0),1),0),IFERROR(INDEX($K$9:$K$158,MATCH($F39,$G$9:$G$158,0),1),0)),0)), IFERROR(MIN($D39-SUM($O39:AL39), INDEX(Tbl_Resource_List[Hours Available per Day], MATCH($C39,Tbl_Resource_List[Resource Name],0),1)-SUMIF($C$8:$C38,$C39,AM$8:AM38)),0),0)</f>
        <v>0</v>
      </c>
      <c r="AN39" s="93">
        <f>IF((AN$7&gt;IFERROR(MAX(IFERROR(INDEX(Tbl_Project_List[Start Date],MATCH($A39,Tbl_Project_List[Project Name],0),1)-1,0),IFERROR(INDEX($K$9:$K$158,MATCH($E39,$G$9:$G$158,0),1),0),IFERROR(INDEX($K$9:$K$158,MATCH($F39,$G$9:$G$158,0),1),0)),0)), IFERROR(MIN($D39-SUM($O39:AM39), INDEX(Tbl_Resource_List[Hours Available per Day], MATCH($C39,Tbl_Resource_List[Resource Name],0),1)-SUMIF($C$8:$C38,$C39,AN$8:AN38)),0),0)</f>
        <v>0</v>
      </c>
      <c r="AO39" s="93">
        <f>IF((AO$7&gt;IFERROR(MAX(IFERROR(INDEX(Tbl_Project_List[Start Date],MATCH($A39,Tbl_Project_List[Project Name],0),1)-1,0),IFERROR(INDEX($K$9:$K$158,MATCH($E39,$G$9:$G$158,0),1),0),IFERROR(INDEX($K$9:$K$158,MATCH($F39,$G$9:$G$158,0),1),0)),0)), IFERROR(MIN($D39-SUM($O39:AN39), INDEX(Tbl_Resource_List[Hours Available per Day], MATCH($C39,Tbl_Resource_List[Resource Name],0),1)-SUMIF($C$8:$C38,$C39,AO$8:AO38)),0),0)</f>
        <v>0</v>
      </c>
      <c r="AP39" s="93">
        <f>IF((AP$7&gt;IFERROR(MAX(IFERROR(INDEX(Tbl_Project_List[Start Date],MATCH($A39,Tbl_Project_List[Project Name],0),1)-1,0),IFERROR(INDEX($K$9:$K$158,MATCH($E39,$G$9:$G$158,0),1),0),IFERROR(INDEX($K$9:$K$158,MATCH($F39,$G$9:$G$158,0),1),0)),0)), IFERROR(MIN($D39-SUM($O39:AO39), INDEX(Tbl_Resource_List[Hours Available per Day], MATCH($C39,Tbl_Resource_List[Resource Name],0),1)-SUMIF($C$8:$C38,$C39,AP$8:AP38)),0),0)</f>
        <v>0</v>
      </c>
      <c r="AQ39" s="93">
        <f>IF((AQ$7&gt;IFERROR(MAX(IFERROR(INDEX(Tbl_Project_List[Start Date],MATCH($A39,Tbl_Project_List[Project Name],0),1)-1,0),IFERROR(INDEX($K$9:$K$158,MATCH($E39,$G$9:$G$158,0),1),0),IFERROR(INDEX($K$9:$K$158,MATCH($F39,$G$9:$G$158,0),1),0)),0)), IFERROR(MIN($D39-SUM($O39:AP39), INDEX(Tbl_Resource_List[Hours Available per Day], MATCH($C39,Tbl_Resource_List[Resource Name],0),1)-SUMIF($C$8:$C38,$C39,AQ$8:AQ38)),0),0)</f>
        <v>0</v>
      </c>
      <c r="AR39" s="93">
        <f>IF((AR$7&gt;IFERROR(MAX(IFERROR(INDEX(Tbl_Project_List[Start Date],MATCH($A39,Tbl_Project_List[Project Name],0),1)-1,0),IFERROR(INDEX($K$9:$K$158,MATCH($E39,$G$9:$G$158,0),1),0),IFERROR(INDEX($K$9:$K$158,MATCH($F39,$G$9:$G$158,0),1),0)),0)), IFERROR(MIN($D39-SUM($O39:AQ39), INDEX(Tbl_Resource_List[Hours Available per Day], MATCH($C39,Tbl_Resource_List[Resource Name],0),1)-SUMIF($C$8:$C38,$C39,AR$8:AR38)),0),0)</f>
        <v>0</v>
      </c>
      <c r="AS39" s="93">
        <f>IF((AS$7&gt;IFERROR(MAX(IFERROR(INDEX(Tbl_Project_List[Start Date],MATCH($A39,Tbl_Project_List[Project Name],0),1)-1,0),IFERROR(INDEX($K$9:$K$158,MATCH($E39,$G$9:$G$158,0),1),0),IFERROR(INDEX($K$9:$K$158,MATCH($F39,$G$9:$G$158,0),1),0)),0)), IFERROR(MIN($D39-SUM($O39:AR39), INDEX(Tbl_Resource_List[Hours Available per Day], MATCH($C39,Tbl_Resource_List[Resource Name],0),1)-SUMIF($C$8:$C38,$C39,AS$8:AS38)),0),0)</f>
        <v>0</v>
      </c>
      <c r="AT39" s="93">
        <f>IF((AT$7&gt;IFERROR(MAX(IFERROR(INDEX(Tbl_Project_List[Start Date],MATCH($A39,Tbl_Project_List[Project Name],0),1)-1,0),IFERROR(INDEX($K$9:$K$158,MATCH($E39,$G$9:$G$158,0),1),0),IFERROR(INDEX($K$9:$K$158,MATCH($F39,$G$9:$G$158,0),1),0)),0)), IFERROR(MIN($D39-SUM($O39:AS39), INDEX(Tbl_Resource_List[Hours Available per Day], MATCH($C39,Tbl_Resource_List[Resource Name],0),1)-SUMIF($C$8:$C38,$C39,AT$8:AT38)),0),0)</f>
        <v>0</v>
      </c>
      <c r="AU39" s="93">
        <f>IF((AU$7&gt;IFERROR(MAX(IFERROR(INDEX(Tbl_Project_List[Start Date],MATCH($A39,Tbl_Project_List[Project Name],0),1)-1,0),IFERROR(INDEX($K$9:$K$158,MATCH($E39,$G$9:$G$158,0),1),0),IFERROR(INDEX($K$9:$K$158,MATCH($F39,$G$9:$G$158,0),1),0)),0)), IFERROR(MIN($D39-SUM($O39:AT39), INDEX(Tbl_Resource_List[Hours Available per Day], MATCH($C39,Tbl_Resource_List[Resource Name],0),1)-SUMIF($C$8:$C38,$C39,AU$8:AU38)),0),0)</f>
        <v>0</v>
      </c>
      <c r="AV39" s="93">
        <f>IF((AV$7&gt;IFERROR(MAX(IFERROR(INDEX(Tbl_Project_List[Start Date],MATCH($A39,Tbl_Project_List[Project Name],0),1)-1,0),IFERROR(INDEX($K$9:$K$158,MATCH($E39,$G$9:$G$158,0),1),0),IFERROR(INDEX($K$9:$K$158,MATCH($F39,$G$9:$G$158,0),1),0)),0)), IFERROR(MIN($D39-SUM($O39:AU39), INDEX(Tbl_Resource_List[Hours Available per Day], MATCH($C39,Tbl_Resource_List[Resource Name],0),1)-SUMIF($C$8:$C38,$C39,AV$8:AV38)),0),0)</f>
        <v>0</v>
      </c>
      <c r="AW39" s="93">
        <f>IF((AW$7&gt;IFERROR(MAX(IFERROR(INDEX(Tbl_Project_List[Start Date],MATCH($A39,Tbl_Project_List[Project Name],0),1)-1,0),IFERROR(INDEX($K$9:$K$158,MATCH($E39,$G$9:$G$158,0),1),0),IFERROR(INDEX($K$9:$K$158,MATCH($F39,$G$9:$G$158,0),1),0)),0)), IFERROR(MIN($D39-SUM($O39:AV39), INDEX(Tbl_Resource_List[Hours Available per Day], MATCH($C39,Tbl_Resource_List[Resource Name],0),1)-SUMIF($C$8:$C38,$C39,AW$8:AW38)),0),0)</f>
        <v>0</v>
      </c>
      <c r="AX39" s="93">
        <f>IF((AX$7&gt;IFERROR(MAX(IFERROR(INDEX(Tbl_Project_List[Start Date],MATCH($A39,Tbl_Project_List[Project Name],0),1)-1,0),IFERROR(INDEX($K$9:$K$158,MATCH($E39,$G$9:$G$158,0),1),0),IFERROR(INDEX($K$9:$K$158,MATCH($F39,$G$9:$G$158,0),1),0)),0)), IFERROR(MIN($D39-SUM($O39:AW39), INDEX(Tbl_Resource_List[Hours Available per Day], MATCH($C39,Tbl_Resource_List[Resource Name],0),1)-SUMIF($C$8:$C38,$C39,AX$8:AX38)),0),0)</f>
        <v>0</v>
      </c>
      <c r="AY39" s="93">
        <f>IF((AY$7&gt;IFERROR(MAX(IFERROR(INDEX(Tbl_Project_List[Start Date],MATCH($A39,Tbl_Project_List[Project Name],0),1)-1,0),IFERROR(INDEX($K$9:$K$158,MATCH($E39,$G$9:$G$158,0),1),0),IFERROR(INDEX($K$9:$K$158,MATCH($F39,$G$9:$G$158,0),1),0)),0)), IFERROR(MIN($D39-SUM($O39:AX39), INDEX(Tbl_Resource_List[Hours Available per Day], MATCH($C39,Tbl_Resource_List[Resource Name],0),1)-SUMIF($C$8:$C38,$C39,AY$8:AY38)),0),0)</f>
        <v>0</v>
      </c>
      <c r="AZ39" s="93">
        <f>IF((AZ$7&gt;IFERROR(MAX(IFERROR(INDEX(Tbl_Project_List[Start Date],MATCH($A39,Tbl_Project_List[Project Name],0),1)-1,0),IFERROR(INDEX($K$9:$K$158,MATCH($E39,$G$9:$G$158,0),1),0),IFERROR(INDEX($K$9:$K$158,MATCH($F39,$G$9:$G$158,0),1),0)),0)), IFERROR(MIN($D39-SUM($O39:AY39), INDEX(Tbl_Resource_List[Hours Available per Day], MATCH($C39,Tbl_Resource_List[Resource Name],0),1)-SUMIF($C$8:$C38,$C39,AZ$8:AZ38)),0),0)</f>
        <v>0</v>
      </c>
      <c r="BA39" s="93">
        <f>IF((BA$7&gt;IFERROR(MAX(IFERROR(INDEX(Tbl_Project_List[Start Date],MATCH($A39,Tbl_Project_List[Project Name],0),1)-1,0),IFERROR(INDEX($K$9:$K$158,MATCH($E39,$G$9:$G$158,0),1),0),IFERROR(INDEX($K$9:$K$158,MATCH($F39,$G$9:$G$158,0),1),0)),0)), IFERROR(MIN($D39-SUM($O39:AZ39), INDEX(Tbl_Resource_List[Hours Available per Day], MATCH($C39,Tbl_Resource_List[Resource Name],0),1)-SUMIF($C$8:$C38,$C39,BA$8:BA38)),0),0)</f>
        <v>0</v>
      </c>
      <c r="BB39" s="93">
        <f>IF((BB$7&gt;IFERROR(MAX(IFERROR(INDEX(Tbl_Project_List[Start Date],MATCH($A39,Tbl_Project_List[Project Name],0),1)-1,0),IFERROR(INDEX($K$9:$K$158,MATCH($E39,$G$9:$G$158,0),1),0),IFERROR(INDEX($K$9:$K$158,MATCH($F39,$G$9:$G$158,0),1),0)),0)), IFERROR(MIN($D39-SUM($O39:BA39), INDEX(Tbl_Resource_List[Hours Available per Day], MATCH($C39,Tbl_Resource_List[Resource Name],0),1)-SUMIF($C$8:$C38,$C39,BB$8:BB38)),0),0)</f>
        <v>0</v>
      </c>
      <c r="BC39" s="93">
        <f>IF((BC$7&gt;IFERROR(MAX(IFERROR(INDEX(Tbl_Project_List[Start Date],MATCH($A39,Tbl_Project_List[Project Name],0),1)-1,0),IFERROR(INDEX($K$9:$K$158,MATCH($E39,$G$9:$G$158,0),1),0),IFERROR(INDEX($K$9:$K$158,MATCH($F39,$G$9:$G$158,0),1),0)),0)), IFERROR(MIN($D39-SUM($O39:BB39), INDEX(Tbl_Resource_List[Hours Available per Day], MATCH($C39,Tbl_Resource_List[Resource Name],0),1)-SUMIF($C$8:$C38,$C39,BC$8:BC38)),0),0)</f>
        <v>0</v>
      </c>
      <c r="BD39" s="93">
        <f>IF((BD$7&gt;IFERROR(MAX(IFERROR(INDEX(Tbl_Project_List[Start Date],MATCH($A39,Tbl_Project_List[Project Name],0),1)-1,0),IFERROR(INDEX($K$9:$K$158,MATCH($E39,$G$9:$G$158,0),1),0),IFERROR(INDEX($K$9:$K$158,MATCH($F39,$G$9:$G$158,0),1),0)),0)), IFERROR(MIN($D39-SUM($O39:BC39), INDEX(Tbl_Resource_List[Hours Available per Day], MATCH($C39,Tbl_Resource_List[Resource Name],0),1)-SUMIF($C$8:$C38,$C39,BD$8:BD38)),0),0)</f>
        <v>0</v>
      </c>
      <c r="BE39" s="93">
        <f>IF((BE$7&gt;IFERROR(MAX(IFERROR(INDEX(Tbl_Project_List[Start Date],MATCH($A39,Tbl_Project_List[Project Name],0),1)-1,0),IFERROR(INDEX($K$9:$K$158,MATCH($E39,$G$9:$G$158,0),1),0),IFERROR(INDEX($K$9:$K$158,MATCH($F39,$G$9:$G$158,0),1),0)),0)), IFERROR(MIN($D39-SUM($O39:BD39), INDEX(Tbl_Resource_List[Hours Available per Day], MATCH($C39,Tbl_Resource_List[Resource Name],0),1)-SUMIF($C$8:$C38,$C39,BE$8:BE38)),0),0)</f>
        <v>0</v>
      </c>
      <c r="BF39" s="93">
        <f>IF((BF$7&gt;IFERROR(MAX(IFERROR(INDEX(Tbl_Project_List[Start Date],MATCH($A39,Tbl_Project_List[Project Name],0),1)-1,0),IFERROR(INDEX($K$9:$K$158,MATCH($E39,$G$9:$G$158,0),1),0),IFERROR(INDEX($K$9:$K$158,MATCH($F39,$G$9:$G$158,0),1),0)),0)), IFERROR(MIN($D39-SUM($O39:BE39), INDEX(Tbl_Resource_List[Hours Available per Day], MATCH($C39,Tbl_Resource_List[Resource Name],0),1)-SUMIF($C$8:$C38,$C39,BF$8:BF38)),0),0)</f>
        <v>0</v>
      </c>
      <c r="BG39" s="93">
        <f>IF((BG$7&gt;IFERROR(MAX(IFERROR(INDEX(Tbl_Project_List[Start Date],MATCH($A39,Tbl_Project_List[Project Name],0),1)-1,0),IFERROR(INDEX($K$9:$K$158,MATCH($E39,$G$9:$G$158,0),1),0),IFERROR(INDEX($K$9:$K$158,MATCH($F39,$G$9:$G$158,0),1),0)),0)), IFERROR(MIN($D39-SUM($O39:BF39), INDEX(Tbl_Resource_List[Hours Available per Day], MATCH($C39,Tbl_Resource_List[Resource Name],0),1)-SUMIF($C$8:$C38,$C39,BG$8:BG38)),0),0)</f>
        <v>0</v>
      </c>
      <c r="BH39" s="93">
        <f>IF((BH$7&gt;IFERROR(MAX(IFERROR(INDEX(Tbl_Project_List[Start Date],MATCH($A39,Tbl_Project_List[Project Name],0),1)-1,0),IFERROR(INDEX($K$9:$K$158,MATCH($E39,$G$9:$G$158,0),1),0),IFERROR(INDEX($K$9:$K$158,MATCH($F39,$G$9:$G$158,0),1),0)),0)), IFERROR(MIN($D39-SUM($O39:BG39), INDEX(Tbl_Resource_List[Hours Available per Day], MATCH($C39,Tbl_Resource_List[Resource Name],0),1)-SUMIF($C$8:$C38,$C39,BH$8:BH38)),0),0)</f>
        <v>0</v>
      </c>
      <c r="BI39" s="93">
        <f>IF((BI$7&gt;IFERROR(MAX(IFERROR(INDEX(Tbl_Project_List[Start Date],MATCH($A39,Tbl_Project_List[Project Name],0),1)-1,0),IFERROR(INDEX($K$9:$K$158,MATCH($E39,$G$9:$G$158,0),1),0),IFERROR(INDEX($K$9:$K$158,MATCH($F39,$G$9:$G$158,0),1),0)),0)), IFERROR(MIN($D39-SUM($O39:BH39), INDEX(Tbl_Resource_List[Hours Available per Day], MATCH($C39,Tbl_Resource_List[Resource Name],0),1)-SUMIF($C$8:$C38,$C39,BI$8:BI38)),0),0)</f>
        <v>0</v>
      </c>
      <c r="BJ39" s="93">
        <f>IF((BJ$7&gt;IFERROR(MAX(IFERROR(INDEX(Tbl_Project_List[Start Date],MATCH($A39,Tbl_Project_List[Project Name],0),1)-1,0),IFERROR(INDEX($K$9:$K$158,MATCH($E39,$G$9:$G$158,0),1),0),IFERROR(INDEX($K$9:$K$158,MATCH($F39,$G$9:$G$158,0),1),0)),0)), IFERROR(MIN($D39-SUM($O39:BI39), INDEX(Tbl_Resource_List[Hours Available per Day], MATCH($C39,Tbl_Resource_List[Resource Name],0),1)-SUMIF($C$8:$C38,$C39,BJ$8:BJ38)),0),0)</f>
        <v>0</v>
      </c>
      <c r="BK39" s="93">
        <f>IF((BK$7&gt;IFERROR(MAX(IFERROR(INDEX(Tbl_Project_List[Start Date],MATCH($A39,Tbl_Project_List[Project Name],0),1)-1,0),IFERROR(INDEX($K$9:$K$158,MATCH($E39,$G$9:$G$158,0),1),0),IFERROR(INDEX($K$9:$K$158,MATCH($F39,$G$9:$G$158,0),1),0)),0)), IFERROR(MIN($D39-SUM($O39:BJ39), INDEX(Tbl_Resource_List[Hours Available per Day], MATCH($C39,Tbl_Resource_List[Resource Name],0),1)-SUMIF($C$8:$C38,$C39,BK$8:BK38)),0),0)</f>
        <v>0</v>
      </c>
      <c r="BL39" s="93">
        <f>IF((BL$7&gt;IFERROR(MAX(IFERROR(INDEX(Tbl_Project_List[Start Date],MATCH($A39,Tbl_Project_List[Project Name],0),1)-1,0),IFERROR(INDEX($K$9:$K$158,MATCH($E39,$G$9:$G$158,0),1),0),IFERROR(INDEX($K$9:$K$158,MATCH($F39,$G$9:$G$158,0),1),0)),0)), IFERROR(MIN($D39-SUM($O39:BK39), INDEX(Tbl_Resource_List[Hours Available per Day], MATCH($C39,Tbl_Resource_List[Resource Name],0),1)-SUMIF($C$8:$C38,$C39,BL$8:BL38)),0),0)</f>
        <v>0</v>
      </c>
      <c r="BM39" s="93">
        <f>IF((BM$7&gt;IFERROR(MAX(IFERROR(INDEX(Tbl_Project_List[Start Date],MATCH($A39,Tbl_Project_List[Project Name],0),1)-1,0),IFERROR(INDEX($K$9:$K$158,MATCH($E39,$G$9:$G$158,0),1),0),IFERROR(INDEX($K$9:$K$158,MATCH($F39,$G$9:$G$158,0),1),0)),0)), IFERROR(MIN($D39-SUM($O39:BL39), INDEX(Tbl_Resource_List[Hours Available per Day], MATCH($C39,Tbl_Resource_List[Resource Name],0),1)-SUMIF($C$8:$C38,$C39,BM$8:BM38)),0),0)</f>
        <v>0</v>
      </c>
      <c r="BN39" s="93">
        <f>IF((BN$7&gt;IFERROR(MAX(IFERROR(INDEX(Tbl_Project_List[Start Date],MATCH($A39,Tbl_Project_List[Project Name],0),1)-1,0),IFERROR(INDEX($K$9:$K$158,MATCH($E39,$G$9:$G$158,0),1),0),IFERROR(INDEX($K$9:$K$158,MATCH($F39,$G$9:$G$158,0),1),0)),0)), IFERROR(MIN($D39-SUM($O39:BM39), INDEX(Tbl_Resource_List[Hours Available per Day], MATCH($C39,Tbl_Resource_List[Resource Name],0),1)-SUMIF($C$8:$C38,$C39,BN$8:BN38)),0),0)</f>
        <v>0</v>
      </c>
      <c r="BO39" s="93">
        <f>IF((BO$7&gt;IFERROR(MAX(IFERROR(INDEX(Tbl_Project_List[Start Date],MATCH($A39,Tbl_Project_List[Project Name],0),1)-1,0),IFERROR(INDEX($K$9:$K$158,MATCH($E39,$G$9:$G$158,0),1),0),IFERROR(INDEX($K$9:$K$158,MATCH($F39,$G$9:$G$158,0),1),0)),0)), IFERROR(MIN($D39-SUM($O39:BN39), INDEX(Tbl_Resource_List[Hours Available per Day], MATCH($C39,Tbl_Resource_List[Resource Name],0),1)-SUMIF($C$8:$C38,$C39,BO$8:BO38)),0),0)</f>
        <v>0</v>
      </c>
      <c r="BP39" s="93">
        <f>IF((BP$7&gt;IFERROR(MAX(IFERROR(INDEX(Tbl_Project_List[Start Date],MATCH($A39,Tbl_Project_List[Project Name],0),1)-1,0),IFERROR(INDEX($K$9:$K$158,MATCH($E39,$G$9:$G$158,0),1),0),IFERROR(INDEX($K$9:$K$158,MATCH($F39,$G$9:$G$158,0),1),0)),0)), IFERROR(MIN($D39-SUM($O39:BO39), INDEX(Tbl_Resource_List[Hours Available per Day], MATCH($C39,Tbl_Resource_List[Resource Name],0),1)-SUMIF($C$8:$C38,$C39,BP$8:BP38)),0),0)</f>
        <v>0</v>
      </c>
      <c r="BQ39" s="93">
        <f>IF((BQ$7&gt;IFERROR(MAX(IFERROR(INDEX(Tbl_Project_List[Start Date],MATCH($A39,Tbl_Project_List[Project Name],0),1)-1,0),IFERROR(INDEX($K$9:$K$158,MATCH($E39,$G$9:$G$158,0),1),0),IFERROR(INDEX($K$9:$K$158,MATCH($F39,$G$9:$G$158,0),1),0)),0)), IFERROR(MIN($D39-SUM($O39:BP39), INDEX(Tbl_Resource_List[Hours Available per Day], MATCH($C39,Tbl_Resource_List[Resource Name],0),1)-SUMIF($C$8:$C38,$C39,BQ$8:BQ38)),0),0)</f>
        <v>0</v>
      </c>
      <c r="BR39" s="93">
        <f>IF((BR$7&gt;IFERROR(MAX(IFERROR(INDEX(Tbl_Project_List[Start Date],MATCH($A39,Tbl_Project_List[Project Name],0),1)-1,0),IFERROR(INDEX($K$9:$K$158,MATCH($E39,$G$9:$G$158,0),1),0),IFERROR(INDEX($K$9:$K$158,MATCH($F39,$G$9:$G$158,0),1),0)),0)), IFERROR(MIN($D39-SUM($O39:BQ39), INDEX(Tbl_Resource_List[Hours Available per Day], MATCH($C39,Tbl_Resource_List[Resource Name],0),1)-SUMIF($C$8:$C38,$C39,BR$8:BR38)),0),0)</f>
        <v>0</v>
      </c>
      <c r="BS39" s="93">
        <f>IF((BS$7&gt;IFERROR(MAX(IFERROR(INDEX(Tbl_Project_List[Start Date],MATCH($A39,Tbl_Project_List[Project Name],0),1)-1,0),IFERROR(INDEX($K$9:$K$158,MATCH($E39,$G$9:$G$158,0),1),0),IFERROR(INDEX($K$9:$K$158,MATCH($F39,$G$9:$G$158,0),1),0)),0)), IFERROR(MIN($D39-SUM($O39:BR39), INDEX(Tbl_Resource_List[Hours Available per Day], MATCH($C39,Tbl_Resource_List[Resource Name],0),1)-SUMIF($C$8:$C38,$C39,BS$8:BS38)),0),0)</f>
        <v>0</v>
      </c>
      <c r="BT39" s="93">
        <f>IF((BT$7&gt;IFERROR(MAX(IFERROR(INDEX(Tbl_Project_List[Start Date],MATCH($A39,Tbl_Project_List[Project Name],0),1)-1,0),IFERROR(INDEX($K$9:$K$158,MATCH($E39,$G$9:$G$158,0),1),0),IFERROR(INDEX($K$9:$K$158,MATCH($F39,$G$9:$G$158,0),1),0)),0)), IFERROR(MIN($D39-SUM($O39:BS39), INDEX(Tbl_Resource_List[Hours Available per Day], MATCH($C39,Tbl_Resource_List[Resource Name],0),1)-SUMIF($C$8:$C38,$C39,BT$8:BT38)),0),0)</f>
        <v>0</v>
      </c>
      <c r="BU39" s="93">
        <f>IF((BU$7&gt;IFERROR(MAX(IFERROR(INDEX(Tbl_Project_List[Start Date],MATCH($A39,Tbl_Project_List[Project Name],0),1)-1,0),IFERROR(INDEX($K$9:$K$158,MATCH($E39,$G$9:$G$158,0),1),0),IFERROR(INDEX($K$9:$K$158,MATCH($F39,$G$9:$G$158,0),1),0)),0)), IFERROR(MIN($D39-SUM($O39:BT39), INDEX(Tbl_Resource_List[Hours Available per Day], MATCH($C39,Tbl_Resource_List[Resource Name],0),1)-SUMIF($C$8:$C38,$C39,BU$8:BU38)),0),0)</f>
        <v>0</v>
      </c>
      <c r="BV39" s="93">
        <f>IF((BV$7&gt;IFERROR(MAX(IFERROR(INDEX(Tbl_Project_List[Start Date],MATCH($A39,Tbl_Project_List[Project Name],0),1)-1,0),IFERROR(INDEX($K$9:$K$158,MATCH($E39,$G$9:$G$158,0),1),0),IFERROR(INDEX($K$9:$K$158,MATCH($F39,$G$9:$G$158,0),1),0)),0)), IFERROR(MIN($D39-SUM($O39:BU39), INDEX(Tbl_Resource_List[Hours Available per Day], MATCH($C39,Tbl_Resource_List[Resource Name],0),1)-SUMIF($C$8:$C38,$C39,BV$8:BV38)),0),0)</f>
        <v>0</v>
      </c>
      <c r="BW39" s="94">
        <f>IF((BW$7&gt;IFERROR(MAX(IFERROR(INDEX(Tbl_Project_List[Start Date],MATCH($A39,Tbl_Project_List[Project Name],0),1)-1,0),IFERROR(INDEX($K$9:$K$158,MATCH($E39,$G$9:$G$158,0),1),0),IFERROR(INDEX($K$9:$K$158,MATCH($F39,$G$9:$G$158,0),1),0)),0)), IFERROR(MIN($D39-SUM($O39:BV39), INDEX(Tbl_Resource_List[Hours Available per Day], MATCH($C39,Tbl_Resource_List[Resource Name],0),1)-SUMIF($C$8:$C38,$C39,BW$8:BW38)),0),0)</f>
        <v>0</v>
      </c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</row>
    <row r="40" spans="1:105" x14ac:dyDescent="0.25">
      <c r="A40" s="89" t="str">
        <f>IFERROR(IF(ROW(A39)-ROW($A$8)&gt;=COUNTA(Tbl_Task_List[Task Name]),"",INDEX(Tbl_Project_List[],MATCH(SMALL(Tbl_Project_List[[#Data],[Priority]],ROUND(SUMPRODUCT(1/COUNTIF($A$9:A39,$A$9:A39)),0)+((COUNTIF(Tbl_Task_List[[#Data],[Project Name]],A39)=COUNTIF($A$9:$A39,A39))*1)),Tbl_Project_List[[#Data],[Priority]],0),1)),"")</f>
        <v>Tekun</v>
      </c>
      <c r="B40" s="89" t="str">
        <f t="array" ref="B40">IFERROR(INDEX((Tbl_Task_List[[#Data],[Task Name]]), SMALL(IF(A40=(Tbl_Task_List[[#Data],[Project Name]]),ROW(Tbl_Task_List[[#Data],[Project Name]]),""),COUNTIF($A$9:$A40,A40))-ROW(Tbl_Task_List[[#Headers],[Task Name]]),1),"")</f>
        <v>Report-Sales report</v>
      </c>
      <c r="C40" s="90">
        <f t="array" ref="C40">IFERROR(INDEX((Tbl_Task_List[[#Data],[Resource Name]]), SMALL(IF(A40=(Tbl_Task_List[[#Data],[Project Name]]),ROW(Tbl_Task_List[[#Data],[Project Name]]),""),COUNTIF($A$9:$A40,A40))-ROW(Tbl_Task_List[[#Headers],[Resource Name]]),1),"")</f>
        <v>0</v>
      </c>
      <c r="D40" s="91">
        <f t="array" ref="D40">IFERROR(INDEX((Tbl_Task_List[[#Data],[Planned Duration (Hours)]]), SMALL(IF(A40=(Tbl_Task_List[[#Data],[Project Name]]),ROW(Tbl_Task_List[[#Data],[Project Name]]),""),COUNTIF($A$9:$A40,A40))-ROW(Tbl_Task_List[[#Headers],[Planned Duration (Hours)]]),1),"")</f>
        <v>0</v>
      </c>
      <c r="E40" s="70">
        <f t="array" ref="E40">IFERROR(INDEX((Tbl_Task_List[[#Data],[Predecessor 1]]), SMALL(IF(A40=(Tbl_Task_List[[#Data],[Project Name]]),ROW(Tbl_Task_List[[#Data],[Project Name]]),""),COUNTIF($A$9:$A40,A40))-ROW(Tbl_Task_List[[#Headers],[Predecessor 1]]),1),"")</f>
        <v>0</v>
      </c>
      <c r="F40" s="70">
        <f t="array" ref="F40">IFERROR(INDEX((Tbl_Task_List[[#Data],[Predecessor 2]]), SMALL(IF(A40=(Tbl_Task_List[[#Data],[Project Name]]),ROW(Tbl_Task_List[[#Data],[Project Name]]),""),COUNTIF($A$9:$A40,A40))-ROW(Tbl_Task_List[[#Headers],[Predecessor 2]]),1),"")</f>
        <v>0</v>
      </c>
      <c r="G40" s="70" t="str">
        <f t="shared" si="3"/>
        <v>Tekun Report-Sales report</v>
      </c>
      <c r="H40" s="75">
        <f>IFERROR(MAX(INDEX(Tbl_Project_List[Start Date],MATCH($A40,Tbl_Project_List[Project Name],0),1), StartDate, IFERROR(WORKDAY(INDEX($K$9:$K$158,MATCH($E40,$G$9:$G$158,0),1),1,Holidays),0),IFERROR(WORKDAY( INDEX($K$9:$K$158,MATCH($F40,$G$9:$G$158,0),1),1,Holidays),0)),"")</f>
        <v>42331</v>
      </c>
      <c r="I40" s="92">
        <f t="shared" si="4"/>
        <v>59</v>
      </c>
      <c r="J40" s="75">
        <f t="array" ref="J40">IF(ISNUMBER(D40),IFERROR(INDEX($A$7:$BW$7,1,SMALL(IF(P40:BW40&gt;0,COLUMN(P40:BW40),""),1)),WORKDAY($BW$7,2,Holidays)),"")</f>
        <v>42416</v>
      </c>
      <c r="K40" s="75" t="str">
        <f t="array" ref="K40">IF(ISNUMBER(D40),IF(SUM(P40:BW40)=D40,IFERROR(INDEX($A$7:$BW$7,1,LARGE(IF(P40:BW40&gt;0,COLUMN(P40:BW40),""),1)),""),WORKDAY($BW$7,1,Holidays)),"")</f>
        <v/>
      </c>
      <c r="L40" s="92" t="str">
        <f ca="1">IFERROR(COUNTIF(INDIRECT(ADDRESS(ROW($L40),MATCH($J40,$A$7:$BW$7,0),1,1,)):INDIRECT(ADDRESS(ROW($L40),MATCH(MIN($K40,$BW$7),$A$7:$BW$7,0),1,1,)),0),"")</f>
        <v/>
      </c>
      <c r="M40" s="92">
        <f t="shared" si="5"/>
        <v>0</v>
      </c>
      <c r="N40" s="93">
        <f t="shared" si="6"/>
        <v>1</v>
      </c>
      <c r="O40" s="86"/>
      <c r="P40" s="93">
        <f>IF((P$7&gt;IFERROR(MAX(IFERROR(INDEX(Tbl_Project_List[Start Date],MATCH($A40,Tbl_Project_List[Project Name],0),1)-1,0),IFERROR(INDEX($K$9:$K$158,MATCH($E40,$G$9:$G$158,0),1),0),IFERROR(INDEX($K$9:$K$158,MATCH($F40,$G$9:$G$158,0),1),0)),0)), IFERROR(MIN($D40-SUM($O40:O40), INDEX(Tbl_Resource_List[Hours Available per Day], MATCH($C40,Tbl_Resource_List[Resource Name],0),1)-SUMIF($C$8:$C39,$C40,P$8:P39)),0),0)</f>
        <v>0</v>
      </c>
      <c r="Q40" s="93">
        <f>IF((Q$7&gt;IFERROR(MAX(IFERROR(INDEX(Tbl_Project_List[Start Date],MATCH($A40,Tbl_Project_List[Project Name],0),1)-1,0),IFERROR(INDEX($K$9:$K$158,MATCH($E40,$G$9:$G$158,0),1),0),IFERROR(INDEX($K$9:$K$158,MATCH($F40,$G$9:$G$158,0),1),0)),0)), IFERROR(MIN($D40-SUM($O40:P40), INDEX(Tbl_Resource_List[Hours Available per Day], MATCH($C40,Tbl_Resource_List[Resource Name],0),1)-SUMIF($C$8:$C39,$C40,Q$8:Q39)),0),0)</f>
        <v>0</v>
      </c>
      <c r="R40" s="93">
        <f>IF((R$7&gt;IFERROR(MAX(IFERROR(INDEX(Tbl_Project_List[Start Date],MATCH($A40,Tbl_Project_List[Project Name],0),1)-1,0),IFERROR(INDEX($K$9:$K$158,MATCH($E40,$G$9:$G$158,0),1),0),IFERROR(INDEX($K$9:$K$158,MATCH($F40,$G$9:$G$158,0),1),0)),0)), IFERROR(MIN($D40-SUM($O40:Q40), INDEX(Tbl_Resource_List[Hours Available per Day], MATCH($C40,Tbl_Resource_List[Resource Name],0),1)-SUMIF($C$8:$C39,$C40,R$8:R39)),0),0)</f>
        <v>0</v>
      </c>
      <c r="S40" s="93">
        <f>IF((S$7&gt;IFERROR(MAX(IFERROR(INDEX(Tbl_Project_List[Start Date],MATCH($A40,Tbl_Project_List[Project Name],0),1)-1,0),IFERROR(INDEX($K$9:$K$158,MATCH($E40,$G$9:$G$158,0),1),0),IFERROR(INDEX($K$9:$K$158,MATCH($F40,$G$9:$G$158,0),1),0)),0)), IFERROR(MIN($D40-SUM($O40:R40), INDEX(Tbl_Resource_List[Hours Available per Day], MATCH($C40,Tbl_Resource_List[Resource Name],0),1)-SUMIF($C$8:$C39,$C40,S$8:S39)),0),0)</f>
        <v>0</v>
      </c>
      <c r="T40" s="93">
        <f>IF((T$7&gt;IFERROR(MAX(IFERROR(INDEX(Tbl_Project_List[Start Date],MATCH($A40,Tbl_Project_List[Project Name],0),1)-1,0),IFERROR(INDEX($K$9:$K$158,MATCH($E40,$G$9:$G$158,0),1),0),IFERROR(INDEX($K$9:$K$158,MATCH($F40,$G$9:$G$158,0),1),0)),0)), IFERROR(MIN($D40-SUM($O40:S40), INDEX(Tbl_Resource_List[Hours Available per Day], MATCH($C40,Tbl_Resource_List[Resource Name],0),1)-SUMIF($C$8:$C39,$C40,T$8:T39)),0),0)</f>
        <v>0</v>
      </c>
      <c r="U40" s="93">
        <f>IF((U$7&gt;IFERROR(MAX(IFERROR(INDEX(Tbl_Project_List[Start Date],MATCH($A40,Tbl_Project_List[Project Name],0),1)-1,0),IFERROR(INDEX($K$9:$K$158,MATCH($E40,$G$9:$G$158,0),1),0),IFERROR(INDEX($K$9:$K$158,MATCH($F40,$G$9:$G$158,0),1),0)),0)), IFERROR(MIN($D40-SUM($O40:T40), INDEX(Tbl_Resource_List[Hours Available per Day], MATCH($C40,Tbl_Resource_List[Resource Name],0),1)-SUMIF($C$8:$C39,$C40,U$8:U39)),0),0)</f>
        <v>0</v>
      </c>
      <c r="V40" s="93">
        <f>IF((V$7&gt;IFERROR(MAX(IFERROR(INDEX(Tbl_Project_List[Start Date],MATCH($A40,Tbl_Project_List[Project Name],0),1)-1,0),IFERROR(INDEX($K$9:$K$158,MATCH($E40,$G$9:$G$158,0),1),0),IFERROR(INDEX($K$9:$K$158,MATCH($F40,$G$9:$G$158,0),1),0)),0)), IFERROR(MIN($D40-SUM($O40:U40), INDEX(Tbl_Resource_List[Hours Available per Day], MATCH($C40,Tbl_Resource_List[Resource Name],0),1)-SUMIF($C$8:$C39,$C40,V$8:V39)),0),0)</f>
        <v>0</v>
      </c>
      <c r="W40" s="93">
        <f>IF((W$7&gt;IFERROR(MAX(IFERROR(INDEX(Tbl_Project_List[Start Date],MATCH($A40,Tbl_Project_List[Project Name],0),1)-1,0),IFERROR(INDEX($K$9:$K$158,MATCH($E40,$G$9:$G$158,0),1),0),IFERROR(INDEX($K$9:$K$158,MATCH($F40,$G$9:$G$158,0),1),0)),0)), IFERROR(MIN($D40-SUM($O40:V40), INDEX(Tbl_Resource_List[Hours Available per Day], MATCH($C40,Tbl_Resource_List[Resource Name],0),1)-SUMIF($C$8:$C39,$C40,W$8:W39)),0),0)</f>
        <v>0</v>
      </c>
      <c r="X40" s="93">
        <f>IF((X$7&gt;IFERROR(MAX(IFERROR(INDEX(Tbl_Project_List[Start Date],MATCH($A40,Tbl_Project_List[Project Name],0),1)-1,0),IFERROR(INDEX($K$9:$K$158,MATCH($E40,$G$9:$G$158,0),1),0),IFERROR(INDEX($K$9:$K$158,MATCH($F40,$G$9:$G$158,0),1),0)),0)), IFERROR(MIN($D40-SUM($O40:W40), INDEX(Tbl_Resource_List[Hours Available per Day], MATCH($C40,Tbl_Resource_List[Resource Name],0),1)-SUMIF($C$8:$C39,$C40,X$8:X39)),0),0)</f>
        <v>0</v>
      </c>
      <c r="Y40" s="93">
        <f>IF((Y$7&gt;IFERROR(MAX(IFERROR(INDEX(Tbl_Project_List[Start Date],MATCH($A40,Tbl_Project_List[Project Name],0),1)-1,0),IFERROR(INDEX($K$9:$K$158,MATCH($E40,$G$9:$G$158,0),1),0),IFERROR(INDEX($K$9:$K$158,MATCH($F40,$G$9:$G$158,0),1),0)),0)), IFERROR(MIN($D40-SUM($O40:X40), INDEX(Tbl_Resource_List[Hours Available per Day], MATCH($C40,Tbl_Resource_List[Resource Name],0),1)-SUMIF($C$8:$C39,$C40,Y$8:Y39)),0),0)</f>
        <v>0</v>
      </c>
      <c r="Z40" s="93">
        <f>IF((Z$7&gt;IFERROR(MAX(IFERROR(INDEX(Tbl_Project_List[Start Date],MATCH($A40,Tbl_Project_List[Project Name],0),1)-1,0),IFERROR(INDEX($K$9:$K$158,MATCH($E40,$G$9:$G$158,0),1),0),IFERROR(INDEX($K$9:$K$158,MATCH($F40,$G$9:$G$158,0),1),0)),0)), IFERROR(MIN($D40-SUM($O40:Y40), INDEX(Tbl_Resource_List[Hours Available per Day], MATCH($C40,Tbl_Resource_List[Resource Name],0),1)-SUMIF($C$8:$C39,$C40,Z$8:Z39)),0),0)</f>
        <v>0</v>
      </c>
      <c r="AA40" s="93">
        <f>IF((AA$7&gt;IFERROR(MAX(IFERROR(INDEX(Tbl_Project_List[Start Date],MATCH($A40,Tbl_Project_List[Project Name],0),1)-1,0),IFERROR(INDEX($K$9:$K$158,MATCH($E40,$G$9:$G$158,0),1),0),IFERROR(INDEX($K$9:$K$158,MATCH($F40,$G$9:$G$158,0),1),0)),0)), IFERROR(MIN($D40-SUM($O40:Z40), INDEX(Tbl_Resource_List[Hours Available per Day], MATCH($C40,Tbl_Resource_List[Resource Name],0),1)-SUMIF($C$8:$C39,$C40,AA$8:AA39)),0),0)</f>
        <v>0</v>
      </c>
      <c r="AB40" s="93">
        <f>IF((AB$7&gt;IFERROR(MAX(IFERROR(INDEX(Tbl_Project_List[Start Date],MATCH($A40,Tbl_Project_List[Project Name],0),1)-1,0),IFERROR(INDEX($K$9:$K$158,MATCH($E40,$G$9:$G$158,0),1),0),IFERROR(INDEX($K$9:$K$158,MATCH($F40,$G$9:$G$158,0),1),0)),0)), IFERROR(MIN($D40-SUM($O40:AA40), INDEX(Tbl_Resource_List[Hours Available per Day], MATCH($C40,Tbl_Resource_List[Resource Name],0),1)-SUMIF($C$8:$C39,$C40,AB$8:AB39)),0),0)</f>
        <v>0</v>
      </c>
      <c r="AC40" s="93">
        <f>IF((AC$7&gt;IFERROR(MAX(IFERROR(INDEX(Tbl_Project_List[Start Date],MATCH($A40,Tbl_Project_List[Project Name],0),1)-1,0),IFERROR(INDEX($K$9:$K$158,MATCH($E40,$G$9:$G$158,0),1),0),IFERROR(INDEX($K$9:$K$158,MATCH($F40,$G$9:$G$158,0),1),0)),0)), IFERROR(MIN($D40-SUM($O40:AB40), INDEX(Tbl_Resource_List[Hours Available per Day], MATCH($C40,Tbl_Resource_List[Resource Name],0),1)-SUMIF($C$8:$C39,$C40,AC$8:AC39)),0),0)</f>
        <v>0</v>
      </c>
      <c r="AD40" s="93">
        <f>IF((AD$7&gt;IFERROR(MAX(IFERROR(INDEX(Tbl_Project_List[Start Date],MATCH($A40,Tbl_Project_List[Project Name],0),1)-1,0),IFERROR(INDEX($K$9:$K$158,MATCH($E40,$G$9:$G$158,0),1),0),IFERROR(INDEX($K$9:$K$158,MATCH($F40,$G$9:$G$158,0),1),0)),0)), IFERROR(MIN($D40-SUM($O40:AC40), INDEX(Tbl_Resource_List[Hours Available per Day], MATCH($C40,Tbl_Resource_List[Resource Name],0),1)-SUMIF($C$8:$C39,$C40,AD$8:AD39)),0),0)</f>
        <v>0</v>
      </c>
      <c r="AE40" s="93">
        <f>IF((AE$7&gt;IFERROR(MAX(IFERROR(INDEX(Tbl_Project_List[Start Date],MATCH($A40,Tbl_Project_List[Project Name],0),1)-1,0),IFERROR(INDEX($K$9:$K$158,MATCH($E40,$G$9:$G$158,0),1),0),IFERROR(INDEX($K$9:$K$158,MATCH($F40,$G$9:$G$158,0),1),0)),0)), IFERROR(MIN($D40-SUM($O40:AD40), INDEX(Tbl_Resource_List[Hours Available per Day], MATCH($C40,Tbl_Resource_List[Resource Name],0),1)-SUMIF($C$8:$C39,$C40,AE$8:AE39)),0),0)</f>
        <v>0</v>
      </c>
      <c r="AF40" s="93">
        <f>IF((AF$7&gt;IFERROR(MAX(IFERROR(INDEX(Tbl_Project_List[Start Date],MATCH($A40,Tbl_Project_List[Project Name],0),1)-1,0),IFERROR(INDEX($K$9:$K$158,MATCH($E40,$G$9:$G$158,0),1),0),IFERROR(INDEX($K$9:$K$158,MATCH($F40,$G$9:$G$158,0),1),0)),0)), IFERROR(MIN($D40-SUM($O40:AE40), INDEX(Tbl_Resource_List[Hours Available per Day], MATCH($C40,Tbl_Resource_List[Resource Name],0),1)-SUMIF($C$8:$C39,$C40,AF$8:AF39)),0),0)</f>
        <v>0</v>
      </c>
      <c r="AG40" s="93">
        <f>IF((AG$7&gt;IFERROR(MAX(IFERROR(INDEX(Tbl_Project_List[Start Date],MATCH($A40,Tbl_Project_List[Project Name],0),1)-1,0),IFERROR(INDEX($K$9:$K$158,MATCH($E40,$G$9:$G$158,0),1),0),IFERROR(INDEX($K$9:$K$158,MATCH($F40,$G$9:$G$158,0),1),0)),0)), IFERROR(MIN($D40-SUM($O40:AF40), INDEX(Tbl_Resource_List[Hours Available per Day], MATCH($C40,Tbl_Resource_List[Resource Name],0),1)-SUMIF($C$8:$C39,$C40,AG$8:AG39)),0),0)</f>
        <v>0</v>
      </c>
      <c r="AH40" s="93">
        <f>IF((AH$7&gt;IFERROR(MAX(IFERROR(INDEX(Tbl_Project_List[Start Date],MATCH($A40,Tbl_Project_List[Project Name],0),1)-1,0),IFERROR(INDEX($K$9:$K$158,MATCH($E40,$G$9:$G$158,0),1),0),IFERROR(INDEX($K$9:$K$158,MATCH($F40,$G$9:$G$158,0),1),0)),0)), IFERROR(MIN($D40-SUM($O40:AG40), INDEX(Tbl_Resource_List[Hours Available per Day], MATCH($C40,Tbl_Resource_List[Resource Name],0),1)-SUMIF($C$8:$C39,$C40,AH$8:AH39)),0),0)</f>
        <v>0</v>
      </c>
      <c r="AI40" s="93">
        <f>IF((AI$7&gt;IFERROR(MAX(IFERROR(INDEX(Tbl_Project_List[Start Date],MATCH($A40,Tbl_Project_List[Project Name],0),1)-1,0),IFERROR(INDEX($K$9:$K$158,MATCH($E40,$G$9:$G$158,0),1),0),IFERROR(INDEX($K$9:$K$158,MATCH($F40,$G$9:$G$158,0),1),0)),0)), IFERROR(MIN($D40-SUM($O40:AH40), INDEX(Tbl_Resource_List[Hours Available per Day], MATCH($C40,Tbl_Resource_List[Resource Name],0),1)-SUMIF($C$8:$C39,$C40,AI$8:AI39)),0),0)</f>
        <v>0</v>
      </c>
      <c r="AJ40" s="93">
        <f>IF((AJ$7&gt;IFERROR(MAX(IFERROR(INDEX(Tbl_Project_List[Start Date],MATCH($A40,Tbl_Project_List[Project Name],0),1)-1,0),IFERROR(INDEX($K$9:$K$158,MATCH($E40,$G$9:$G$158,0),1),0),IFERROR(INDEX($K$9:$K$158,MATCH($F40,$G$9:$G$158,0),1),0)),0)), IFERROR(MIN($D40-SUM($O40:AI40), INDEX(Tbl_Resource_List[Hours Available per Day], MATCH($C40,Tbl_Resource_List[Resource Name],0),1)-SUMIF($C$8:$C39,$C40,AJ$8:AJ39)),0),0)</f>
        <v>0</v>
      </c>
      <c r="AK40" s="93">
        <f>IF((AK$7&gt;IFERROR(MAX(IFERROR(INDEX(Tbl_Project_List[Start Date],MATCH($A40,Tbl_Project_List[Project Name],0),1)-1,0),IFERROR(INDEX($K$9:$K$158,MATCH($E40,$G$9:$G$158,0),1),0),IFERROR(INDEX($K$9:$K$158,MATCH($F40,$G$9:$G$158,0),1),0)),0)), IFERROR(MIN($D40-SUM($O40:AJ40), INDEX(Tbl_Resource_List[Hours Available per Day], MATCH($C40,Tbl_Resource_List[Resource Name],0),1)-SUMIF($C$8:$C39,$C40,AK$8:AK39)),0),0)</f>
        <v>0</v>
      </c>
      <c r="AL40" s="93">
        <f>IF((AL$7&gt;IFERROR(MAX(IFERROR(INDEX(Tbl_Project_List[Start Date],MATCH($A40,Tbl_Project_List[Project Name],0),1)-1,0),IFERROR(INDEX($K$9:$K$158,MATCH($E40,$G$9:$G$158,0),1),0),IFERROR(INDEX($K$9:$K$158,MATCH($F40,$G$9:$G$158,0),1),0)),0)), IFERROR(MIN($D40-SUM($O40:AK40), INDEX(Tbl_Resource_List[Hours Available per Day], MATCH($C40,Tbl_Resource_List[Resource Name],0),1)-SUMIF($C$8:$C39,$C40,AL$8:AL39)),0),0)</f>
        <v>0</v>
      </c>
      <c r="AM40" s="93">
        <f>IF((AM$7&gt;IFERROR(MAX(IFERROR(INDEX(Tbl_Project_List[Start Date],MATCH($A40,Tbl_Project_List[Project Name],0),1)-1,0),IFERROR(INDEX($K$9:$K$158,MATCH($E40,$G$9:$G$158,0),1),0),IFERROR(INDEX($K$9:$K$158,MATCH($F40,$G$9:$G$158,0),1),0)),0)), IFERROR(MIN($D40-SUM($O40:AL40), INDEX(Tbl_Resource_List[Hours Available per Day], MATCH($C40,Tbl_Resource_List[Resource Name],0),1)-SUMIF($C$8:$C39,$C40,AM$8:AM39)),0),0)</f>
        <v>0</v>
      </c>
      <c r="AN40" s="93">
        <f>IF((AN$7&gt;IFERROR(MAX(IFERROR(INDEX(Tbl_Project_List[Start Date],MATCH($A40,Tbl_Project_List[Project Name],0),1)-1,0),IFERROR(INDEX($K$9:$K$158,MATCH($E40,$G$9:$G$158,0),1),0),IFERROR(INDEX($K$9:$K$158,MATCH($F40,$G$9:$G$158,0),1),0)),0)), IFERROR(MIN($D40-SUM($O40:AM40), INDEX(Tbl_Resource_List[Hours Available per Day], MATCH($C40,Tbl_Resource_List[Resource Name],0),1)-SUMIF($C$8:$C39,$C40,AN$8:AN39)),0),0)</f>
        <v>0</v>
      </c>
      <c r="AO40" s="93">
        <f>IF((AO$7&gt;IFERROR(MAX(IFERROR(INDEX(Tbl_Project_List[Start Date],MATCH($A40,Tbl_Project_List[Project Name],0),1)-1,0),IFERROR(INDEX($K$9:$K$158,MATCH($E40,$G$9:$G$158,0),1),0),IFERROR(INDEX($K$9:$K$158,MATCH($F40,$G$9:$G$158,0),1),0)),0)), IFERROR(MIN($D40-SUM($O40:AN40), INDEX(Tbl_Resource_List[Hours Available per Day], MATCH($C40,Tbl_Resource_List[Resource Name],0),1)-SUMIF($C$8:$C39,$C40,AO$8:AO39)),0),0)</f>
        <v>0</v>
      </c>
      <c r="AP40" s="93">
        <f>IF((AP$7&gt;IFERROR(MAX(IFERROR(INDEX(Tbl_Project_List[Start Date],MATCH($A40,Tbl_Project_List[Project Name],0),1)-1,0),IFERROR(INDEX($K$9:$K$158,MATCH($E40,$G$9:$G$158,0),1),0),IFERROR(INDEX($K$9:$K$158,MATCH($F40,$G$9:$G$158,0),1),0)),0)), IFERROR(MIN($D40-SUM($O40:AO40), INDEX(Tbl_Resource_List[Hours Available per Day], MATCH($C40,Tbl_Resource_List[Resource Name],0),1)-SUMIF($C$8:$C39,$C40,AP$8:AP39)),0),0)</f>
        <v>0</v>
      </c>
      <c r="AQ40" s="93">
        <f>IF((AQ$7&gt;IFERROR(MAX(IFERROR(INDEX(Tbl_Project_List[Start Date],MATCH($A40,Tbl_Project_List[Project Name],0),1)-1,0),IFERROR(INDEX($K$9:$K$158,MATCH($E40,$G$9:$G$158,0),1),0),IFERROR(INDEX($K$9:$K$158,MATCH($F40,$G$9:$G$158,0),1),0)),0)), IFERROR(MIN($D40-SUM($O40:AP40), INDEX(Tbl_Resource_List[Hours Available per Day], MATCH($C40,Tbl_Resource_List[Resource Name],0),1)-SUMIF($C$8:$C39,$C40,AQ$8:AQ39)),0),0)</f>
        <v>0</v>
      </c>
      <c r="AR40" s="93">
        <f>IF((AR$7&gt;IFERROR(MAX(IFERROR(INDEX(Tbl_Project_List[Start Date],MATCH($A40,Tbl_Project_List[Project Name],0),1)-1,0),IFERROR(INDEX($K$9:$K$158,MATCH($E40,$G$9:$G$158,0),1),0),IFERROR(INDEX($K$9:$K$158,MATCH($F40,$G$9:$G$158,0),1),0)),0)), IFERROR(MIN($D40-SUM($O40:AQ40), INDEX(Tbl_Resource_List[Hours Available per Day], MATCH($C40,Tbl_Resource_List[Resource Name],0),1)-SUMIF($C$8:$C39,$C40,AR$8:AR39)),0),0)</f>
        <v>0</v>
      </c>
      <c r="AS40" s="93">
        <f>IF((AS$7&gt;IFERROR(MAX(IFERROR(INDEX(Tbl_Project_List[Start Date],MATCH($A40,Tbl_Project_List[Project Name],0),1)-1,0),IFERROR(INDEX($K$9:$K$158,MATCH($E40,$G$9:$G$158,0),1),0),IFERROR(INDEX($K$9:$K$158,MATCH($F40,$G$9:$G$158,0),1),0)),0)), IFERROR(MIN($D40-SUM($O40:AR40), INDEX(Tbl_Resource_List[Hours Available per Day], MATCH($C40,Tbl_Resource_List[Resource Name],0),1)-SUMIF($C$8:$C39,$C40,AS$8:AS39)),0),0)</f>
        <v>0</v>
      </c>
      <c r="AT40" s="93">
        <f>IF((AT$7&gt;IFERROR(MAX(IFERROR(INDEX(Tbl_Project_List[Start Date],MATCH($A40,Tbl_Project_List[Project Name],0),1)-1,0),IFERROR(INDEX($K$9:$K$158,MATCH($E40,$G$9:$G$158,0),1),0),IFERROR(INDEX($K$9:$K$158,MATCH($F40,$G$9:$G$158,0),1),0)),0)), IFERROR(MIN($D40-SUM($O40:AS40), INDEX(Tbl_Resource_List[Hours Available per Day], MATCH($C40,Tbl_Resource_List[Resource Name],0),1)-SUMIF($C$8:$C39,$C40,AT$8:AT39)),0),0)</f>
        <v>0</v>
      </c>
      <c r="AU40" s="93">
        <f>IF((AU$7&gt;IFERROR(MAX(IFERROR(INDEX(Tbl_Project_List[Start Date],MATCH($A40,Tbl_Project_List[Project Name],0),1)-1,0),IFERROR(INDEX($K$9:$K$158,MATCH($E40,$G$9:$G$158,0),1),0),IFERROR(INDEX($K$9:$K$158,MATCH($F40,$G$9:$G$158,0),1),0)),0)), IFERROR(MIN($D40-SUM($O40:AT40), INDEX(Tbl_Resource_List[Hours Available per Day], MATCH($C40,Tbl_Resource_List[Resource Name],0),1)-SUMIF($C$8:$C39,$C40,AU$8:AU39)),0),0)</f>
        <v>0</v>
      </c>
      <c r="AV40" s="93">
        <f>IF((AV$7&gt;IFERROR(MAX(IFERROR(INDEX(Tbl_Project_List[Start Date],MATCH($A40,Tbl_Project_List[Project Name],0),1)-1,0),IFERROR(INDEX($K$9:$K$158,MATCH($E40,$G$9:$G$158,0),1),0),IFERROR(INDEX($K$9:$K$158,MATCH($F40,$G$9:$G$158,0),1),0)),0)), IFERROR(MIN($D40-SUM($O40:AU40), INDEX(Tbl_Resource_List[Hours Available per Day], MATCH($C40,Tbl_Resource_List[Resource Name],0),1)-SUMIF($C$8:$C39,$C40,AV$8:AV39)),0),0)</f>
        <v>0</v>
      </c>
      <c r="AW40" s="93">
        <f>IF((AW$7&gt;IFERROR(MAX(IFERROR(INDEX(Tbl_Project_List[Start Date],MATCH($A40,Tbl_Project_List[Project Name],0),1)-1,0),IFERROR(INDEX($K$9:$K$158,MATCH($E40,$G$9:$G$158,0),1),0),IFERROR(INDEX($K$9:$K$158,MATCH($F40,$G$9:$G$158,0),1),0)),0)), IFERROR(MIN($D40-SUM($O40:AV40), INDEX(Tbl_Resource_List[Hours Available per Day], MATCH($C40,Tbl_Resource_List[Resource Name],0),1)-SUMIF($C$8:$C39,$C40,AW$8:AW39)),0),0)</f>
        <v>0</v>
      </c>
      <c r="AX40" s="93">
        <f>IF((AX$7&gt;IFERROR(MAX(IFERROR(INDEX(Tbl_Project_List[Start Date],MATCH($A40,Tbl_Project_List[Project Name],0),1)-1,0),IFERROR(INDEX($K$9:$K$158,MATCH($E40,$G$9:$G$158,0),1),0),IFERROR(INDEX($K$9:$K$158,MATCH($F40,$G$9:$G$158,0),1),0)),0)), IFERROR(MIN($D40-SUM($O40:AW40), INDEX(Tbl_Resource_List[Hours Available per Day], MATCH($C40,Tbl_Resource_List[Resource Name],0),1)-SUMIF($C$8:$C39,$C40,AX$8:AX39)),0),0)</f>
        <v>0</v>
      </c>
      <c r="AY40" s="93">
        <f>IF((AY$7&gt;IFERROR(MAX(IFERROR(INDEX(Tbl_Project_List[Start Date],MATCH($A40,Tbl_Project_List[Project Name],0),1)-1,0),IFERROR(INDEX($K$9:$K$158,MATCH($E40,$G$9:$G$158,0),1),0),IFERROR(INDEX($K$9:$K$158,MATCH($F40,$G$9:$G$158,0),1),0)),0)), IFERROR(MIN($D40-SUM($O40:AX40), INDEX(Tbl_Resource_List[Hours Available per Day], MATCH($C40,Tbl_Resource_List[Resource Name],0),1)-SUMIF($C$8:$C39,$C40,AY$8:AY39)),0),0)</f>
        <v>0</v>
      </c>
      <c r="AZ40" s="93">
        <f>IF((AZ$7&gt;IFERROR(MAX(IFERROR(INDEX(Tbl_Project_List[Start Date],MATCH($A40,Tbl_Project_List[Project Name],0),1)-1,0),IFERROR(INDEX($K$9:$K$158,MATCH($E40,$G$9:$G$158,0),1),0),IFERROR(INDEX($K$9:$K$158,MATCH($F40,$G$9:$G$158,0),1),0)),0)), IFERROR(MIN($D40-SUM($O40:AY40), INDEX(Tbl_Resource_List[Hours Available per Day], MATCH($C40,Tbl_Resource_List[Resource Name],0),1)-SUMIF($C$8:$C39,$C40,AZ$8:AZ39)),0),0)</f>
        <v>0</v>
      </c>
      <c r="BA40" s="93">
        <f>IF((BA$7&gt;IFERROR(MAX(IFERROR(INDEX(Tbl_Project_List[Start Date],MATCH($A40,Tbl_Project_List[Project Name],0),1)-1,0),IFERROR(INDEX($K$9:$K$158,MATCH($E40,$G$9:$G$158,0),1),0),IFERROR(INDEX($K$9:$K$158,MATCH($F40,$G$9:$G$158,0),1),0)),0)), IFERROR(MIN($D40-SUM($O40:AZ40), INDEX(Tbl_Resource_List[Hours Available per Day], MATCH($C40,Tbl_Resource_List[Resource Name],0),1)-SUMIF($C$8:$C39,$C40,BA$8:BA39)),0),0)</f>
        <v>0</v>
      </c>
      <c r="BB40" s="93">
        <f>IF((BB$7&gt;IFERROR(MAX(IFERROR(INDEX(Tbl_Project_List[Start Date],MATCH($A40,Tbl_Project_List[Project Name],0),1)-1,0),IFERROR(INDEX($K$9:$K$158,MATCH($E40,$G$9:$G$158,0),1),0),IFERROR(INDEX($K$9:$K$158,MATCH($F40,$G$9:$G$158,0),1),0)),0)), IFERROR(MIN($D40-SUM($O40:BA40), INDEX(Tbl_Resource_List[Hours Available per Day], MATCH($C40,Tbl_Resource_List[Resource Name],0),1)-SUMIF($C$8:$C39,$C40,BB$8:BB39)),0),0)</f>
        <v>0</v>
      </c>
      <c r="BC40" s="93">
        <f>IF((BC$7&gt;IFERROR(MAX(IFERROR(INDEX(Tbl_Project_List[Start Date],MATCH($A40,Tbl_Project_List[Project Name],0),1)-1,0),IFERROR(INDEX($K$9:$K$158,MATCH($E40,$G$9:$G$158,0),1),0),IFERROR(INDEX($K$9:$K$158,MATCH($F40,$G$9:$G$158,0),1),0)),0)), IFERROR(MIN($D40-SUM($O40:BB40), INDEX(Tbl_Resource_List[Hours Available per Day], MATCH($C40,Tbl_Resource_List[Resource Name],0),1)-SUMIF($C$8:$C39,$C40,BC$8:BC39)),0),0)</f>
        <v>0</v>
      </c>
      <c r="BD40" s="93">
        <f>IF((BD$7&gt;IFERROR(MAX(IFERROR(INDEX(Tbl_Project_List[Start Date],MATCH($A40,Tbl_Project_List[Project Name],0),1)-1,0),IFERROR(INDEX($K$9:$K$158,MATCH($E40,$G$9:$G$158,0),1),0),IFERROR(INDEX($K$9:$K$158,MATCH($F40,$G$9:$G$158,0),1),0)),0)), IFERROR(MIN($D40-SUM($O40:BC40), INDEX(Tbl_Resource_List[Hours Available per Day], MATCH($C40,Tbl_Resource_List[Resource Name],0),1)-SUMIF($C$8:$C39,$C40,BD$8:BD39)),0),0)</f>
        <v>0</v>
      </c>
      <c r="BE40" s="93">
        <f>IF((BE$7&gt;IFERROR(MAX(IFERROR(INDEX(Tbl_Project_List[Start Date],MATCH($A40,Tbl_Project_List[Project Name],0),1)-1,0),IFERROR(INDEX($K$9:$K$158,MATCH($E40,$G$9:$G$158,0),1),0),IFERROR(INDEX($K$9:$K$158,MATCH($F40,$G$9:$G$158,0),1),0)),0)), IFERROR(MIN($D40-SUM($O40:BD40), INDEX(Tbl_Resource_List[Hours Available per Day], MATCH($C40,Tbl_Resource_List[Resource Name],0),1)-SUMIF($C$8:$C39,$C40,BE$8:BE39)),0),0)</f>
        <v>0</v>
      </c>
      <c r="BF40" s="93">
        <f>IF((BF$7&gt;IFERROR(MAX(IFERROR(INDEX(Tbl_Project_List[Start Date],MATCH($A40,Tbl_Project_List[Project Name],0),1)-1,0),IFERROR(INDEX($K$9:$K$158,MATCH($E40,$G$9:$G$158,0),1),0),IFERROR(INDEX($K$9:$K$158,MATCH($F40,$G$9:$G$158,0),1),0)),0)), IFERROR(MIN($D40-SUM($O40:BE40), INDEX(Tbl_Resource_List[Hours Available per Day], MATCH($C40,Tbl_Resource_List[Resource Name],0),1)-SUMIF($C$8:$C39,$C40,BF$8:BF39)),0),0)</f>
        <v>0</v>
      </c>
      <c r="BG40" s="93">
        <f>IF((BG$7&gt;IFERROR(MAX(IFERROR(INDEX(Tbl_Project_List[Start Date],MATCH($A40,Tbl_Project_List[Project Name],0),1)-1,0),IFERROR(INDEX($K$9:$K$158,MATCH($E40,$G$9:$G$158,0),1),0),IFERROR(INDEX($K$9:$K$158,MATCH($F40,$G$9:$G$158,0),1),0)),0)), IFERROR(MIN($D40-SUM($O40:BF40), INDEX(Tbl_Resource_List[Hours Available per Day], MATCH($C40,Tbl_Resource_List[Resource Name],0),1)-SUMIF($C$8:$C39,$C40,BG$8:BG39)),0),0)</f>
        <v>0</v>
      </c>
      <c r="BH40" s="93">
        <f>IF((BH$7&gt;IFERROR(MAX(IFERROR(INDEX(Tbl_Project_List[Start Date],MATCH($A40,Tbl_Project_List[Project Name],0),1)-1,0),IFERROR(INDEX($K$9:$K$158,MATCH($E40,$G$9:$G$158,0),1),0),IFERROR(INDEX($K$9:$K$158,MATCH($F40,$G$9:$G$158,0),1),0)),0)), IFERROR(MIN($D40-SUM($O40:BG40), INDEX(Tbl_Resource_List[Hours Available per Day], MATCH($C40,Tbl_Resource_List[Resource Name],0),1)-SUMIF($C$8:$C39,$C40,BH$8:BH39)),0),0)</f>
        <v>0</v>
      </c>
      <c r="BI40" s="93">
        <f>IF((BI$7&gt;IFERROR(MAX(IFERROR(INDEX(Tbl_Project_List[Start Date],MATCH($A40,Tbl_Project_List[Project Name],0),1)-1,0),IFERROR(INDEX($K$9:$K$158,MATCH($E40,$G$9:$G$158,0),1),0),IFERROR(INDEX($K$9:$K$158,MATCH($F40,$G$9:$G$158,0),1),0)),0)), IFERROR(MIN($D40-SUM($O40:BH40), INDEX(Tbl_Resource_List[Hours Available per Day], MATCH($C40,Tbl_Resource_List[Resource Name],0),1)-SUMIF($C$8:$C39,$C40,BI$8:BI39)),0),0)</f>
        <v>0</v>
      </c>
      <c r="BJ40" s="93">
        <f>IF((BJ$7&gt;IFERROR(MAX(IFERROR(INDEX(Tbl_Project_List[Start Date],MATCH($A40,Tbl_Project_List[Project Name],0),1)-1,0),IFERROR(INDEX($K$9:$K$158,MATCH($E40,$G$9:$G$158,0),1),0),IFERROR(INDEX($K$9:$K$158,MATCH($F40,$G$9:$G$158,0),1),0)),0)), IFERROR(MIN($D40-SUM($O40:BI40), INDEX(Tbl_Resource_List[Hours Available per Day], MATCH($C40,Tbl_Resource_List[Resource Name],0),1)-SUMIF($C$8:$C39,$C40,BJ$8:BJ39)),0),0)</f>
        <v>0</v>
      </c>
      <c r="BK40" s="93">
        <f>IF((BK$7&gt;IFERROR(MAX(IFERROR(INDEX(Tbl_Project_List[Start Date],MATCH($A40,Tbl_Project_List[Project Name],0),1)-1,0),IFERROR(INDEX($K$9:$K$158,MATCH($E40,$G$9:$G$158,0),1),0),IFERROR(INDEX($K$9:$K$158,MATCH($F40,$G$9:$G$158,0),1),0)),0)), IFERROR(MIN($D40-SUM($O40:BJ40), INDEX(Tbl_Resource_List[Hours Available per Day], MATCH($C40,Tbl_Resource_List[Resource Name],0),1)-SUMIF($C$8:$C39,$C40,BK$8:BK39)),0),0)</f>
        <v>0</v>
      </c>
      <c r="BL40" s="93">
        <f>IF((BL$7&gt;IFERROR(MAX(IFERROR(INDEX(Tbl_Project_List[Start Date],MATCH($A40,Tbl_Project_List[Project Name],0),1)-1,0),IFERROR(INDEX($K$9:$K$158,MATCH($E40,$G$9:$G$158,0),1),0),IFERROR(INDEX($K$9:$K$158,MATCH($F40,$G$9:$G$158,0),1),0)),0)), IFERROR(MIN($D40-SUM($O40:BK40), INDEX(Tbl_Resource_List[Hours Available per Day], MATCH($C40,Tbl_Resource_List[Resource Name],0),1)-SUMIF($C$8:$C39,$C40,BL$8:BL39)),0),0)</f>
        <v>0</v>
      </c>
      <c r="BM40" s="93">
        <f>IF((BM$7&gt;IFERROR(MAX(IFERROR(INDEX(Tbl_Project_List[Start Date],MATCH($A40,Tbl_Project_List[Project Name],0),1)-1,0),IFERROR(INDEX($K$9:$K$158,MATCH($E40,$G$9:$G$158,0),1),0),IFERROR(INDEX($K$9:$K$158,MATCH($F40,$G$9:$G$158,0),1),0)),0)), IFERROR(MIN($D40-SUM($O40:BL40), INDEX(Tbl_Resource_List[Hours Available per Day], MATCH($C40,Tbl_Resource_List[Resource Name],0),1)-SUMIF($C$8:$C39,$C40,BM$8:BM39)),0),0)</f>
        <v>0</v>
      </c>
      <c r="BN40" s="93">
        <f>IF((BN$7&gt;IFERROR(MAX(IFERROR(INDEX(Tbl_Project_List[Start Date],MATCH($A40,Tbl_Project_List[Project Name],0),1)-1,0),IFERROR(INDEX($K$9:$K$158,MATCH($E40,$G$9:$G$158,0),1),0),IFERROR(INDEX($K$9:$K$158,MATCH($F40,$G$9:$G$158,0),1),0)),0)), IFERROR(MIN($D40-SUM($O40:BM40), INDEX(Tbl_Resource_List[Hours Available per Day], MATCH($C40,Tbl_Resource_List[Resource Name],0),1)-SUMIF($C$8:$C39,$C40,BN$8:BN39)),0),0)</f>
        <v>0</v>
      </c>
      <c r="BO40" s="93">
        <f>IF((BO$7&gt;IFERROR(MAX(IFERROR(INDEX(Tbl_Project_List[Start Date],MATCH($A40,Tbl_Project_List[Project Name],0),1)-1,0),IFERROR(INDEX($K$9:$K$158,MATCH($E40,$G$9:$G$158,0),1),0),IFERROR(INDEX($K$9:$K$158,MATCH($F40,$G$9:$G$158,0),1),0)),0)), IFERROR(MIN($D40-SUM($O40:BN40), INDEX(Tbl_Resource_List[Hours Available per Day], MATCH($C40,Tbl_Resource_List[Resource Name],0),1)-SUMIF($C$8:$C39,$C40,BO$8:BO39)),0),0)</f>
        <v>0</v>
      </c>
      <c r="BP40" s="93">
        <f>IF((BP$7&gt;IFERROR(MAX(IFERROR(INDEX(Tbl_Project_List[Start Date],MATCH($A40,Tbl_Project_List[Project Name],0),1)-1,0),IFERROR(INDEX($K$9:$K$158,MATCH($E40,$G$9:$G$158,0),1),0),IFERROR(INDEX($K$9:$K$158,MATCH($F40,$G$9:$G$158,0),1),0)),0)), IFERROR(MIN($D40-SUM($O40:BO40), INDEX(Tbl_Resource_List[Hours Available per Day], MATCH($C40,Tbl_Resource_List[Resource Name],0),1)-SUMIF($C$8:$C39,$C40,BP$8:BP39)),0),0)</f>
        <v>0</v>
      </c>
      <c r="BQ40" s="93">
        <f>IF((BQ$7&gt;IFERROR(MAX(IFERROR(INDEX(Tbl_Project_List[Start Date],MATCH($A40,Tbl_Project_List[Project Name],0),1)-1,0),IFERROR(INDEX($K$9:$K$158,MATCH($E40,$G$9:$G$158,0),1),0),IFERROR(INDEX($K$9:$K$158,MATCH($F40,$G$9:$G$158,0),1),0)),0)), IFERROR(MIN($D40-SUM($O40:BP40), INDEX(Tbl_Resource_List[Hours Available per Day], MATCH($C40,Tbl_Resource_List[Resource Name],0),1)-SUMIF($C$8:$C39,$C40,BQ$8:BQ39)),0),0)</f>
        <v>0</v>
      </c>
      <c r="BR40" s="93">
        <f>IF((BR$7&gt;IFERROR(MAX(IFERROR(INDEX(Tbl_Project_List[Start Date],MATCH($A40,Tbl_Project_List[Project Name],0),1)-1,0),IFERROR(INDEX($K$9:$K$158,MATCH($E40,$G$9:$G$158,0),1),0),IFERROR(INDEX($K$9:$K$158,MATCH($F40,$G$9:$G$158,0),1),0)),0)), IFERROR(MIN($D40-SUM($O40:BQ40), INDEX(Tbl_Resource_List[Hours Available per Day], MATCH($C40,Tbl_Resource_List[Resource Name],0),1)-SUMIF($C$8:$C39,$C40,BR$8:BR39)),0),0)</f>
        <v>0</v>
      </c>
      <c r="BS40" s="93">
        <f>IF((BS$7&gt;IFERROR(MAX(IFERROR(INDEX(Tbl_Project_List[Start Date],MATCH($A40,Tbl_Project_List[Project Name],0),1)-1,0),IFERROR(INDEX($K$9:$K$158,MATCH($E40,$G$9:$G$158,0),1),0),IFERROR(INDEX($K$9:$K$158,MATCH($F40,$G$9:$G$158,0),1),0)),0)), IFERROR(MIN($D40-SUM($O40:BR40), INDEX(Tbl_Resource_List[Hours Available per Day], MATCH($C40,Tbl_Resource_List[Resource Name],0),1)-SUMIF($C$8:$C39,$C40,BS$8:BS39)),0),0)</f>
        <v>0</v>
      </c>
      <c r="BT40" s="93">
        <f>IF((BT$7&gt;IFERROR(MAX(IFERROR(INDEX(Tbl_Project_List[Start Date],MATCH($A40,Tbl_Project_List[Project Name],0),1)-1,0),IFERROR(INDEX($K$9:$K$158,MATCH($E40,$G$9:$G$158,0),1),0),IFERROR(INDEX($K$9:$K$158,MATCH($F40,$G$9:$G$158,0),1),0)),0)), IFERROR(MIN($D40-SUM($O40:BS40), INDEX(Tbl_Resource_List[Hours Available per Day], MATCH($C40,Tbl_Resource_List[Resource Name],0),1)-SUMIF($C$8:$C39,$C40,BT$8:BT39)),0),0)</f>
        <v>0</v>
      </c>
      <c r="BU40" s="93">
        <f>IF((BU$7&gt;IFERROR(MAX(IFERROR(INDEX(Tbl_Project_List[Start Date],MATCH($A40,Tbl_Project_List[Project Name],0),1)-1,0),IFERROR(INDEX($K$9:$K$158,MATCH($E40,$G$9:$G$158,0),1),0),IFERROR(INDEX($K$9:$K$158,MATCH($F40,$G$9:$G$158,0),1),0)),0)), IFERROR(MIN($D40-SUM($O40:BT40), INDEX(Tbl_Resource_List[Hours Available per Day], MATCH($C40,Tbl_Resource_List[Resource Name],0),1)-SUMIF($C$8:$C39,$C40,BU$8:BU39)),0),0)</f>
        <v>0</v>
      </c>
      <c r="BV40" s="93">
        <f>IF((BV$7&gt;IFERROR(MAX(IFERROR(INDEX(Tbl_Project_List[Start Date],MATCH($A40,Tbl_Project_List[Project Name],0),1)-1,0),IFERROR(INDEX($K$9:$K$158,MATCH($E40,$G$9:$G$158,0),1),0),IFERROR(INDEX($K$9:$K$158,MATCH($F40,$G$9:$G$158,0),1),0)),0)), IFERROR(MIN($D40-SUM($O40:BU40), INDEX(Tbl_Resource_List[Hours Available per Day], MATCH($C40,Tbl_Resource_List[Resource Name],0),1)-SUMIF($C$8:$C39,$C40,BV$8:BV39)),0),0)</f>
        <v>0</v>
      </c>
      <c r="BW40" s="94">
        <f>IF((BW$7&gt;IFERROR(MAX(IFERROR(INDEX(Tbl_Project_List[Start Date],MATCH($A40,Tbl_Project_List[Project Name],0),1)-1,0),IFERROR(INDEX($K$9:$K$158,MATCH($E40,$G$9:$G$158,0),1),0),IFERROR(INDEX($K$9:$K$158,MATCH($F40,$G$9:$G$158,0),1),0)),0)), IFERROR(MIN($D40-SUM($O40:BV40), INDEX(Tbl_Resource_List[Hours Available per Day], MATCH($C40,Tbl_Resource_List[Resource Name],0),1)-SUMIF($C$8:$C39,$C40,BW$8:BW39)),0),0)</f>
        <v>0</v>
      </c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</row>
    <row r="41" spans="1:105" x14ac:dyDescent="0.25">
      <c r="A41" s="89" t="str">
        <f>IFERROR(IF(ROW(A40)-ROW($A$8)&gt;=COUNTA(Tbl_Task_List[Task Name]),"",INDEX(Tbl_Project_List[],MATCH(SMALL(Tbl_Project_List[[#Data],[Priority]],ROUND(SUMPRODUCT(1/COUNTIF($A$9:A40,$A$9:A40)),0)+((COUNTIF(Tbl_Task_List[[#Data],[Project Name]],A40)=COUNTIF($A$9:$A40,A40))*1)),Tbl_Project_List[[#Data],[Priority]],0),1)),"")</f>
        <v>Tekun</v>
      </c>
      <c r="B41" s="89" t="str">
        <f t="array" ref="B41">IFERROR(INDEX((Tbl_Task_List[[#Data],[Task Name]]), SMALL(IF(A41=(Tbl_Task_List[[#Data],[Project Name]]),ROW(Tbl_Task_List[[#Data],[Project Name]]),""),COUNTIF($A$9:$A41,A41))-ROW(Tbl_Task_List[[#Headers],[Task Name]]),1),"")</f>
        <v>Report-Cash Flow Report</v>
      </c>
      <c r="C41" s="90">
        <f t="array" ref="C41">IFERROR(INDEX((Tbl_Task_List[[#Data],[Resource Name]]), SMALL(IF(A41=(Tbl_Task_List[[#Data],[Project Name]]),ROW(Tbl_Task_List[[#Data],[Project Name]]),""),COUNTIF($A$9:$A41,A41))-ROW(Tbl_Task_List[[#Headers],[Resource Name]]),1),"")</f>
        <v>0</v>
      </c>
      <c r="D41" s="91">
        <f t="array" ref="D41">IFERROR(INDEX((Tbl_Task_List[[#Data],[Planned Duration (Hours)]]), SMALL(IF(A41=(Tbl_Task_List[[#Data],[Project Name]]),ROW(Tbl_Task_List[[#Data],[Project Name]]),""),COUNTIF($A$9:$A41,A41))-ROW(Tbl_Task_List[[#Headers],[Planned Duration (Hours)]]),1),"")</f>
        <v>0</v>
      </c>
      <c r="E41" s="70">
        <f t="array" ref="E41">IFERROR(INDEX((Tbl_Task_List[[#Data],[Predecessor 1]]), SMALL(IF(A41=(Tbl_Task_List[[#Data],[Project Name]]),ROW(Tbl_Task_List[[#Data],[Project Name]]),""),COUNTIF($A$9:$A41,A41))-ROW(Tbl_Task_List[[#Headers],[Predecessor 1]]),1),"")</f>
        <v>0</v>
      </c>
      <c r="F41" s="70">
        <f t="array" ref="F41">IFERROR(INDEX((Tbl_Task_List[[#Data],[Predecessor 2]]), SMALL(IF(A41=(Tbl_Task_List[[#Data],[Project Name]]),ROW(Tbl_Task_List[[#Data],[Project Name]]),""),COUNTIF($A$9:$A41,A41))-ROW(Tbl_Task_List[[#Headers],[Predecessor 2]]),1),"")</f>
        <v>0</v>
      </c>
      <c r="G41" s="70" t="str">
        <f t="shared" ref="G41:G72" si="7">CONCATENATE(A41," ",B41)</f>
        <v>Tekun Report-Cash Flow Report</v>
      </c>
      <c r="H41" s="75">
        <f>IFERROR(MAX(INDEX(Tbl_Project_List[Start Date],MATCH($A41,Tbl_Project_List[Project Name],0),1), StartDate, IFERROR(WORKDAY(INDEX($K$9:$K$158,MATCH($E41,$G$9:$G$158,0),1),1,Holidays),0),IFERROR(WORKDAY( INDEX($K$9:$K$158,MATCH($F41,$G$9:$G$158,0),1),1,Holidays),0)),"")</f>
        <v>42331</v>
      </c>
      <c r="I41" s="92">
        <f t="shared" si="4"/>
        <v>59</v>
      </c>
      <c r="J41" s="75">
        <f t="array" ref="J41">IF(ISNUMBER(D41),IFERROR(INDEX($A$7:$BW$7,1,SMALL(IF(P41:BW41&gt;0,COLUMN(P41:BW41),""),1)),WORKDAY($BW$7,2,Holidays)),"")</f>
        <v>42416</v>
      </c>
      <c r="K41" s="75" t="str">
        <f t="array" ref="K41">IF(ISNUMBER(D41),IF(SUM(P41:BW41)=D41,IFERROR(INDEX($A$7:$BW$7,1,LARGE(IF(P41:BW41&gt;0,COLUMN(P41:BW41),""),1)),""),WORKDAY($BW$7,1,Holidays)),"")</f>
        <v/>
      </c>
      <c r="L41" s="92" t="str">
        <f ca="1">IFERROR(COUNTIF(INDIRECT(ADDRESS(ROW($L41),MATCH($J41,$A$7:$BW$7,0),1,1,)):INDIRECT(ADDRESS(ROW($L41),MATCH(MIN($K41,$BW$7),$A$7:$BW$7,0),1,1,)),0),"")</f>
        <v/>
      </c>
      <c r="M41" s="92">
        <f t="shared" si="5"/>
        <v>0</v>
      </c>
      <c r="N41" s="93">
        <f t="shared" si="6"/>
        <v>1</v>
      </c>
      <c r="O41" s="86"/>
      <c r="P41" s="93">
        <f>IF((P$7&gt;IFERROR(MAX(IFERROR(INDEX(Tbl_Project_List[Start Date],MATCH($A41,Tbl_Project_List[Project Name],0),1)-1,0),IFERROR(INDEX($K$9:$K$158,MATCH($E41,$G$9:$G$158,0),1),0),IFERROR(INDEX($K$9:$K$158,MATCH($F41,$G$9:$G$158,0),1),0)),0)), IFERROR(MIN($D41-SUM($O41:O41), INDEX(Tbl_Resource_List[Hours Available per Day], MATCH($C41,Tbl_Resource_List[Resource Name],0),1)-SUMIF($C$8:$C40,$C41,P$8:P40)),0),0)</f>
        <v>0</v>
      </c>
      <c r="Q41" s="93">
        <f>IF((Q$7&gt;IFERROR(MAX(IFERROR(INDEX(Tbl_Project_List[Start Date],MATCH($A41,Tbl_Project_List[Project Name],0),1)-1,0),IFERROR(INDEX($K$9:$K$158,MATCH($E41,$G$9:$G$158,0),1),0),IFERROR(INDEX($K$9:$K$158,MATCH($F41,$G$9:$G$158,0),1),0)),0)), IFERROR(MIN($D41-SUM($O41:P41), INDEX(Tbl_Resource_List[Hours Available per Day], MATCH($C41,Tbl_Resource_List[Resource Name],0),1)-SUMIF($C$8:$C40,$C41,Q$8:Q40)),0),0)</f>
        <v>0</v>
      </c>
      <c r="R41" s="93">
        <f>IF((R$7&gt;IFERROR(MAX(IFERROR(INDEX(Tbl_Project_List[Start Date],MATCH($A41,Tbl_Project_List[Project Name],0),1)-1,0),IFERROR(INDEX($K$9:$K$158,MATCH($E41,$G$9:$G$158,0),1),0),IFERROR(INDEX($K$9:$K$158,MATCH($F41,$G$9:$G$158,0),1),0)),0)), IFERROR(MIN($D41-SUM($O41:Q41), INDEX(Tbl_Resource_List[Hours Available per Day], MATCH($C41,Tbl_Resource_List[Resource Name],0),1)-SUMIF($C$8:$C40,$C41,R$8:R40)),0),0)</f>
        <v>0</v>
      </c>
      <c r="S41" s="93">
        <f>IF((S$7&gt;IFERROR(MAX(IFERROR(INDEX(Tbl_Project_List[Start Date],MATCH($A41,Tbl_Project_List[Project Name],0),1)-1,0),IFERROR(INDEX($K$9:$K$158,MATCH($E41,$G$9:$G$158,0),1),0),IFERROR(INDEX($K$9:$K$158,MATCH($F41,$G$9:$G$158,0),1),0)),0)), IFERROR(MIN($D41-SUM($O41:R41), INDEX(Tbl_Resource_List[Hours Available per Day], MATCH($C41,Tbl_Resource_List[Resource Name],0),1)-SUMIF($C$8:$C40,$C41,S$8:S40)),0),0)</f>
        <v>0</v>
      </c>
      <c r="T41" s="93">
        <f>IF((T$7&gt;IFERROR(MAX(IFERROR(INDEX(Tbl_Project_List[Start Date],MATCH($A41,Tbl_Project_List[Project Name],0),1)-1,0),IFERROR(INDEX($K$9:$K$158,MATCH($E41,$G$9:$G$158,0),1),0),IFERROR(INDEX($K$9:$K$158,MATCH($F41,$G$9:$G$158,0),1),0)),0)), IFERROR(MIN($D41-SUM($O41:S41), INDEX(Tbl_Resource_List[Hours Available per Day], MATCH($C41,Tbl_Resource_List[Resource Name],0),1)-SUMIF($C$8:$C40,$C41,T$8:T40)),0),0)</f>
        <v>0</v>
      </c>
      <c r="U41" s="93">
        <f>IF((U$7&gt;IFERROR(MAX(IFERROR(INDEX(Tbl_Project_List[Start Date],MATCH($A41,Tbl_Project_List[Project Name],0),1)-1,0),IFERROR(INDEX($K$9:$K$158,MATCH($E41,$G$9:$G$158,0),1),0),IFERROR(INDEX($K$9:$K$158,MATCH($F41,$G$9:$G$158,0),1),0)),0)), IFERROR(MIN($D41-SUM($O41:T41), INDEX(Tbl_Resource_List[Hours Available per Day], MATCH($C41,Tbl_Resource_List[Resource Name],0),1)-SUMIF($C$8:$C40,$C41,U$8:U40)),0),0)</f>
        <v>0</v>
      </c>
      <c r="V41" s="93">
        <f>IF((V$7&gt;IFERROR(MAX(IFERROR(INDEX(Tbl_Project_List[Start Date],MATCH($A41,Tbl_Project_List[Project Name],0),1)-1,0),IFERROR(INDEX($K$9:$K$158,MATCH($E41,$G$9:$G$158,0),1),0),IFERROR(INDEX($K$9:$K$158,MATCH($F41,$G$9:$G$158,0),1),0)),0)), IFERROR(MIN($D41-SUM($O41:U41), INDEX(Tbl_Resource_List[Hours Available per Day], MATCH($C41,Tbl_Resource_List[Resource Name],0),1)-SUMIF($C$8:$C40,$C41,V$8:V40)),0),0)</f>
        <v>0</v>
      </c>
      <c r="W41" s="93">
        <f>IF((W$7&gt;IFERROR(MAX(IFERROR(INDEX(Tbl_Project_List[Start Date],MATCH($A41,Tbl_Project_List[Project Name],0),1)-1,0),IFERROR(INDEX($K$9:$K$158,MATCH($E41,$G$9:$G$158,0),1),0),IFERROR(INDEX($K$9:$K$158,MATCH($F41,$G$9:$G$158,0),1),0)),0)), IFERROR(MIN($D41-SUM($O41:V41), INDEX(Tbl_Resource_List[Hours Available per Day], MATCH($C41,Tbl_Resource_List[Resource Name],0),1)-SUMIF($C$8:$C40,$C41,W$8:W40)),0),0)</f>
        <v>0</v>
      </c>
      <c r="X41" s="93">
        <f>IF((X$7&gt;IFERROR(MAX(IFERROR(INDEX(Tbl_Project_List[Start Date],MATCH($A41,Tbl_Project_List[Project Name],0),1)-1,0),IFERROR(INDEX($K$9:$K$158,MATCH($E41,$G$9:$G$158,0),1),0),IFERROR(INDEX($K$9:$K$158,MATCH($F41,$G$9:$G$158,0),1),0)),0)), IFERROR(MIN($D41-SUM($O41:W41), INDEX(Tbl_Resource_List[Hours Available per Day], MATCH($C41,Tbl_Resource_List[Resource Name],0),1)-SUMIF($C$8:$C40,$C41,X$8:X40)),0),0)</f>
        <v>0</v>
      </c>
      <c r="Y41" s="93">
        <f>IF((Y$7&gt;IFERROR(MAX(IFERROR(INDEX(Tbl_Project_List[Start Date],MATCH($A41,Tbl_Project_List[Project Name],0),1)-1,0),IFERROR(INDEX($K$9:$K$158,MATCH($E41,$G$9:$G$158,0),1),0),IFERROR(INDEX($K$9:$K$158,MATCH($F41,$G$9:$G$158,0),1),0)),0)), IFERROR(MIN($D41-SUM($O41:X41), INDEX(Tbl_Resource_List[Hours Available per Day], MATCH($C41,Tbl_Resource_List[Resource Name],0),1)-SUMIF($C$8:$C40,$C41,Y$8:Y40)),0),0)</f>
        <v>0</v>
      </c>
      <c r="Z41" s="93">
        <f>IF((Z$7&gt;IFERROR(MAX(IFERROR(INDEX(Tbl_Project_List[Start Date],MATCH($A41,Tbl_Project_List[Project Name],0),1)-1,0),IFERROR(INDEX($K$9:$K$158,MATCH($E41,$G$9:$G$158,0),1),0),IFERROR(INDEX($K$9:$K$158,MATCH($F41,$G$9:$G$158,0),1),0)),0)), IFERROR(MIN($D41-SUM($O41:Y41), INDEX(Tbl_Resource_List[Hours Available per Day], MATCH($C41,Tbl_Resource_List[Resource Name],0),1)-SUMIF($C$8:$C40,$C41,Z$8:Z40)),0),0)</f>
        <v>0</v>
      </c>
      <c r="AA41" s="93">
        <f>IF((AA$7&gt;IFERROR(MAX(IFERROR(INDEX(Tbl_Project_List[Start Date],MATCH($A41,Tbl_Project_List[Project Name],0),1)-1,0),IFERROR(INDEX($K$9:$K$158,MATCH($E41,$G$9:$G$158,0),1),0),IFERROR(INDEX($K$9:$K$158,MATCH($F41,$G$9:$G$158,0),1),0)),0)), IFERROR(MIN($D41-SUM($O41:Z41), INDEX(Tbl_Resource_List[Hours Available per Day], MATCH($C41,Tbl_Resource_List[Resource Name],0),1)-SUMIF($C$8:$C40,$C41,AA$8:AA40)),0),0)</f>
        <v>0</v>
      </c>
      <c r="AB41" s="93">
        <f>IF((AB$7&gt;IFERROR(MAX(IFERROR(INDEX(Tbl_Project_List[Start Date],MATCH($A41,Tbl_Project_List[Project Name],0),1)-1,0),IFERROR(INDEX($K$9:$K$158,MATCH($E41,$G$9:$G$158,0),1),0),IFERROR(INDEX($K$9:$K$158,MATCH($F41,$G$9:$G$158,0),1),0)),0)), IFERROR(MIN($D41-SUM($O41:AA41), INDEX(Tbl_Resource_List[Hours Available per Day], MATCH($C41,Tbl_Resource_List[Resource Name],0),1)-SUMIF($C$8:$C40,$C41,AB$8:AB40)),0),0)</f>
        <v>0</v>
      </c>
      <c r="AC41" s="93">
        <f>IF((AC$7&gt;IFERROR(MAX(IFERROR(INDEX(Tbl_Project_List[Start Date],MATCH($A41,Tbl_Project_List[Project Name],0),1)-1,0),IFERROR(INDEX($K$9:$K$158,MATCH($E41,$G$9:$G$158,0),1),0),IFERROR(INDEX($K$9:$K$158,MATCH($F41,$G$9:$G$158,0),1),0)),0)), IFERROR(MIN($D41-SUM($O41:AB41), INDEX(Tbl_Resource_List[Hours Available per Day], MATCH($C41,Tbl_Resource_List[Resource Name],0),1)-SUMIF($C$8:$C40,$C41,AC$8:AC40)),0),0)</f>
        <v>0</v>
      </c>
      <c r="AD41" s="93">
        <f>IF((AD$7&gt;IFERROR(MAX(IFERROR(INDEX(Tbl_Project_List[Start Date],MATCH($A41,Tbl_Project_List[Project Name],0),1)-1,0),IFERROR(INDEX($K$9:$K$158,MATCH($E41,$G$9:$G$158,0),1),0),IFERROR(INDEX($K$9:$K$158,MATCH($F41,$G$9:$G$158,0),1),0)),0)), IFERROR(MIN($D41-SUM($O41:AC41), INDEX(Tbl_Resource_List[Hours Available per Day], MATCH($C41,Tbl_Resource_List[Resource Name],0),1)-SUMIF($C$8:$C40,$C41,AD$8:AD40)),0),0)</f>
        <v>0</v>
      </c>
      <c r="AE41" s="93">
        <f>IF((AE$7&gt;IFERROR(MAX(IFERROR(INDEX(Tbl_Project_List[Start Date],MATCH($A41,Tbl_Project_List[Project Name],0),1)-1,0),IFERROR(INDEX($K$9:$K$158,MATCH($E41,$G$9:$G$158,0),1),0),IFERROR(INDEX($K$9:$K$158,MATCH($F41,$G$9:$G$158,0),1),0)),0)), IFERROR(MIN($D41-SUM($O41:AD41), INDEX(Tbl_Resource_List[Hours Available per Day], MATCH($C41,Tbl_Resource_List[Resource Name],0),1)-SUMIF($C$8:$C40,$C41,AE$8:AE40)),0),0)</f>
        <v>0</v>
      </c>
      <c r="AF41" s="93">
        <f>IF((AF$7&gt;IFERROR(MAX(IFERROR(INDEX(Tbl_Project_List[Start Date],MATCH($A41,Tbl_Project_List[Project Name],0),1)-1,0),IFERROR(INDEX($K$9:$K$158,MATCH($E41,$G$9:$G$158,0),1),0),IFERROR(INDEX($K$9:$K$158,MATCH($F41,$G$9:$G$158,0),1),0)),0)), IFERROR(MIN($D41-SUM($O41:AE41), INDEX(Tbl_Resource_List[Hours Available per Day], MATCH($C41,Tbl_Resource_List[Resource Name],0),1)-SUMIF($C$8:$C40,$C41,AF$8:AF40)),0),0)</f>
        <v>0</v>
      </c>
      <c r="AG41" s="93">
        <f>IF((AG$7&gt;IFERROR(MAX(IFERROR(INDEX(Tbl_Project_List[Start Date],MATCH($A41,Tbl_Project_List[Project Name],0),1)-1,0),IFERROR(INDEX($K$9:$K$158,MATCH($E41,$G$9:$G$158,0),1),0),IFERROR(INDEX($K$9:$K$158,MATCH($F41,$G$9:$G$158,0),1),0)),0)), IFERROR(MIN($D41-SUM($O41:AF41), INDEX(Tbl_Resource_List[Hours Available per Day], MATCH($C41,Tbl_Resource_List[Resource Name],0),1)-SUMIF($C$8:$C40,$C41,AG$8:AG40)),0),0)</f>
        <v>0</v>
      </c>
      <c r="AH41" s="93">
        <f>IF((AH$7&gt;IFERROR(MAX(IFERROR(INDEX(Tbl_Project_List[Start Date],MATCH($A41,Tbl_Project_List[Project Name],0),1)-1,0),IFERROR(INDEX($K$9:$K$158,MATCH($E41,$G$9:$G$158,0),1),0),IFERROR(INDEX($K$9:$K$158,MATCH($F41,$G$9:$G$158,0),1),0)),0)), IFERROR(MIN($D41-SUM($O41:AG41), INDEX(Tbl_Resource_List[Hours Available per Day], MATCH($C41,Tbl_Resource_List[Resource Name],0),1)-SUMIF($C$8:$C40,$C41,AH$8:AH40)),0),0)</f>
        <v>0</v>
      </c>
      <c r="AI41" s="93">
        <f>IF((AI$7&gt;IFERROR(MAX(IFERROR(INDEX(Tbl_Project_List[Start Date],MATCH($A41,Tbl_Project_List[Project Name],0),1)-1,0),IFERROR(INDEX($K$9:$K$158,MATCH($E41,$G$9:$G$158,0),1),0),IFERROR(INDEX($K$9:$K$158,MATCH($F41,$G$9:$G$158,0),1),0)),0)), IFERROR(MIN($D41-SUM($O41:AH41), INDEX(Tbl_Resource_List[Hours Available per Day], MATCH($C41,Tbl_Resource_List[Resource Name],0),1)-SUMIF($C$8:$C40,$C41,AI$8:AI40)),0),0)</f>
        <v>0</v>
      </c>
      <c r="AJ41" s="93">
        <f>IF((AJ$7&gt;IFERROR(MAX(IFERROR(INDEX(Tbl_Project_List[Start Date],MATCH($A41,Tbl_Project_List[Project Name],0),1)-1,0),IFERROR(INDEX($K$9:$K$158,MATCH($E41,$G$9:$G$158,0),1),0),IFERROR(INDEX($K$9:$K$158,MATCH($F41,$G$9:$G$158,0),1),0)),0)), IFERROR(MIN($D41-SUM($O41:AI41), INDEX(Tbl_Resource_List[Hours Available per Day], MATCH($C41,Tbl_Resource_List[Resource Name],0),1)-SUMIF($C$8:$C40,$C41,AJ$8:AJ40)),0),0)</f>
        <v>0</v>
      </c>
      <c r="AK41" s="93">
        <f>IF((AK$7&gt;IFERROR(MAX(IFERROR(INDEX(Tbl_Project_List[Start Date],MATCH($A41,Tbl_Project_List[Project Name],0),1)-1,0),IFERROR(INDEX($K$9:$K$158,MATCH($E41,$G$9:$G$158,0),1),0),IFERROR(INDEX($K$9:$K$158,MATCH($F41,$G$9:$G$158,0),1),0)),0)), IFERROR(MIN($D41-SUM($O41:AJ41), INDEX(Tbl_Resource_List[Hours Available per Day], MATCH($C41,Tbl_Resource_List[Resource Name],0),1)-SUMIF($C$8:$C40,$C41,AK$8:AK40)),0),0)</f>
        <v>0</v>
      </c>
      <c r="AL41" s="93">
        <f>IF((AL$7&gt;IFERROR(MAX(IFERROR(INDEX(Tbl_Project_List[Start Date],MATCH($A41,Tbl_Project_List[Project Name],0),1)-1,0),IFERROR(INDEX($K$9:$K$158,MATCH($E41,$G$9:$G$158,0),1),0),IFERROR(INDEX($K$9:$K$158,MATCH($F41,$G$9:$G$158,0),1),0)),0)), IFERROR(MIN($D41-SUM($O41:AK41), INDEX(Tbl_Resource_List[Hours Available per Day], MATCH($C41,Tbl_Resource_List[Resource Name],0),1)-SUMIF($C$8:$C40,$C41,AL$8:AL40)),0),0)</f>
        <v>0</v>
      </c>
      <c r="AM41" s="93">
        <f>IF((AM$7&gt;IFERROR(MAX(IFERROR(INDEX(Tbl_Project_List[Start Date],MATCH($A41,Tbl_Project_List[Project Name],0),1)-1,0),IFERROR(INDEX($K$9:$K$158,MATCH($E41,$G$9:$G$158,0),1),0),IFERROR(INDEX($K$9:$K$158,MATCH($F41,$G$9:$G$158,0),1),0)),0)), IFERROR(MIN($D41-SUM($O41:AL41), INDEX(Tbl_Resource_List[Hours Available per Day], MATCH($C41,Tbl_Resource_List[Resource Name],0),1)-SUMIF($C$8:$C40,$C41,AM$8:AM40)),0),0)</f>
        <v>0</v>
      </c>
      <c r="AN41" s="93">
        <f>IF((AN$7&gt;IFERROR(MAX(IFERROR(INDEX(Tbl_Project_List[Start Date],MATCH($A41,Tbl_Project_List[Project Name],0),1)-1,0),IFERROR(INDEX($K$9:$K$158,MATCH($E41,$G$9:$G$158,0),1),0),IFERROR(INDEX($K$9:$K$158,MATCH($F41,$G$9:$G$158,0),1),0)),0)), IFERROR(MIN($D41-SUM($O41:AM41), INDEX(Tbl_Resource_List[Hours Available per Day], MATCH($C41,Tbl_Resource_List[Resource Name],0),1)-SUMIF($C$8:$C40,$C41,AN$8:AN40)),0),0)</f>
        <v>0</v>
      </c>
      <c r="AO41" s="93">
        <f>IF((AO$7&gt;IFERROR(MAX(IFERROR(INDEX(Tbl_Project_List[Start Date],MATCH($A41,Tbl_Project_List[Project Name],0),1)-1,0),IFERROR(INDEX($K$9:$K$158,MATCH($E41,$G$9:$G$158,0),1),0),IFERROR(INDEX($K$9:$K$158,MATCH($F41,$G$9:$G$158,0),1),0)),0)), IFERROR(MIN($D41-SUM($O41:AN41), INDEX(Tbl_Resource_List[Hours Available per Day], MATCH($C41,Tbl_Resource_List[Resource Name],0),1)-SUMIF($C$8:$C40,$C41,AO$8:AO40)),0),0)</f>
        <v>0</v>
      </c>
      <c r="AP41" s="93">
        <f>IF((AP$7&gt;IFERROR(MAX(IFERROR(INDEX(Tbl_Project_List[Start Date],MATCH($A41,Tbl_Project_List[Project Name],0),1)-1,0),IFERROR(INDEX($K$9:$K$158,MATCH($E41,$G$9:$G$158,0),1),0),IFERROR(INDEX($K$9:$K$158,MATCH($F41,$G$9:$G$158,0),1),0)),0)), IFERROR(MIN($D41-SUM($O41:AO41), INDEX(Tbl_Resource_List[Hours Available per Day], MATCH($C41,Tbl_Resource_List[Resource Name],0),1)-SUMIF($C$8:$C40,$C41,AP$8:AP40)),0),0)</f>
        <v>0</v>
      </c>
      <c r="AQ41" s="93">
        <f>IF((AQ$7&gt;IFERROR(MAX(IFERROR(INDEX(Tbl_Project_List[Start Date],MATCH($A41,Tbl_Project_List[Project Name],0),1)-1,0),IFERROR(INDEX($K$9:$K$158,MATCH($E41,$G$9:$G$158,0),1),0),IFERROR(INDEX($K$9:$K$158,MATCH($F41,$G$9:$G$158,0),1),0)),0)), IFERROR(MIN($D41-SUM($O41:AP41), INDEX(Tbl_Resource_List[Hours Available per Day], MATCH($C41,Tbl_Resource_List[Resource Name],0),1)-SUMIF($C$8:$C40,$C41,AQ$8:AQ40)),0),0)</f>
        <v>0</v>
      </c>
      <c r="AR41" s="93">
        <f>IF((AR$7&gt;IFERROR(MAX(IFERROR(INDEX(Tbl_Project_List[Start Date],MATCH($A41,Tbl_Project_List[Project Name],0),1)-1,0),IFERROR(INDEX($K$9:$K$158,MATCH($E41,$G$9:$G$158,0),1),0),IFERROR(INDEX($K$9:$K$158,MATCH($F41,$G$9:$G$158,0),1),0)),0)), IFERROR(MIN($D41-SUM($O41:AQ41), INDEX(Tbl_Resource_List[Hours Available per Day], MATCH($C41,Tbl_Resource_List[Resource Name],0),1)-SUMIF($C$8:$C40,$C41,AR$8:AR40)),0),0)</f>
        <v>0</v>
      </c>
      <c r="AS41" s="93">
        <f>IF((AS$7&gt;IFERROR(MAX(IFERROR(INDEX(Tbl_Project_List[Start Date],MATCH($A41,Tbl_Project_List[Project Name],0),1)-1,0),IFERROR(INDEX($K$9:$K$158,MATCH($E41,$G$9:$G$158,0),1),0),IFERROR(INDEX($K$9:$K$158,MATCH($F41,$G$9:$G$158,0),1),0)),0)), IFERROR(MIN($D41-SUM($O41:AR41), INDEX(Tbl_Resource_List[Hours Available per Day], MATCH($C41,Tbl_Resource_List[Resource Name],0),1)-SUMIF($C$8:$C40,$C41,AS$8:AS40)),0),0)</f>
        <v>0</v>
      </c>
      <c r="AT41" s="93">
        <f>IF((AT$7&gt;IFERROR(MAX(IFERROR(INDEX(Tbl_Project_List[Start Date],MATCH($A41,Tbl_Project_List[Project Name],0),1)-1,0),IFERROR(INDEX($K$9:$K$158,MATCH($E41,$G$9:$G$158,0),1),0),IFERROR(INDEX($K$9:$K$158,MATCH($F41,$G$9:$G$158,0),1),0)),0)), IFERROR(MIN($D41-SUM($O41:AS41), INDEX(Tbl_Resource_List[Hours Available per Day], MATCH($C41,Tbl_Resource_List[Resource Name],0),1)-SUMIF($C$8:$C40,$C41,AT$8:AT40)),0),0)</f>
        <v>0</v>
      </c>
      <c r="AU41" s="93">
        <f>IF((AU$7&gt;IFERROR(MAX(IFERROR(INDEX(Tbl_Project_List[Start Date],MATCH($A41,Tbl_Project_List[Project Name],0),1)-1,0),IFERROR(INDEX($K$9:$K$158,MATCH($E41,$G$9:$G$158,0),1),0),IFERROR(INDEX($K$9:$K$158,MATCH($F41,$G$9:$G$158,0),1),0)),0)), IFERROR(MIN($D41-SUM($O41:AT41), INDEX(Tbl_Resource_List[Hours Available per Day], MATCH($C41,Tbl_Resource_List[Resource Name],0),1)-SUMIF($C$8:$C40,$C41,AU$8:AU40)),0),0)</f>
        <v>0</v>
      </c>
      <c r="AV41" s="93">
        <f>IF((AV$7&gt;IFERROR(MAX(IFERROR(INDEX(Tbl_Project_List[Start Date],MATCH($A41,Tbl_Project_List[Project Name],0),1)-1,0),IFERROR(INDEX($K$9:$K$158,MATCH($E41,$G$9:$G$158,0),1),0),IFERROR(INDEX($K$9:$K$158,MATCH($F41,$G$9:$G$158,0),1),0)),0)), IFERROR(MIN($D41-SUM($O41:AU41), INDEX(Tbl_Resource_List[Hours Available per Day], MATCH($C41,Tbl_Resource_List[Resource Name],0),1)-SUMIF($C$8:$C40,$C41,AV$8:AV40)),0),0)</f>
        <v>0</v>
      </c>
      <c r="AW41" s="93">
        <f>IF((AW$7&gt;IFERROR(MAX(IFERROR(INDEX(Tbl_Project_List[Start Date],MATCH($A41,Tbl_Project_List[Project Name],0),1)-1,0),IFERROR(INDEX($K$9:$K$158,MATCH($E41,$G$9:$G$158,0),1),0),IFERROR(INDEX($K$9:$K$158,MATCH($F41,$G$9:$G$158,0),1),0)),0)), IFERROR(MIN($D41-SUM($O41:AV41), INDEX(Tbl_Resource_List[Hours Available per Day], MATCH($C41,Tbl_Resource_List[Resource Name],0),1)-SUMIF($C$8:$C40,$C41,AW$8:AW40)),0),0)</f>
        <v>0</v>
      </c>
      <c r="AX41" s="93">
        <f>IF((AX$7&gt;IFERROR(MAX(IFERROR(INDEX(Tbl_Project_List[Start Date],MATCH($A41,Tbl_Project_List[Project Name],0),1)-1,0),IFERROR(INDEX($K$9:$K$158,MATCH($E41,$G$9:$G$158,0),1),0),IFERROR(INDEX($K$9:$K$158,MATCH($F41,$G$9:$G$158,0),1),0)),0)), IFERROR(MIN($D41-SUM($O41:AW41), INDEX(Tbl_Resource_List[Hours Available per Day], MATCH($C41,Tbl_Resource_List[Resource Name],0),1)-SUMIF($C$8:$C40,$C41,AX$8:AX40)),0),0)</f>
        <v>0</v>
      </c>
      <c r="AY41" s="93">
        <f>IF((AY$7&gt;IFERROR(MAX(IFERROR(INDEX(Tbl_Project_List[Start Date],MATCH($A41,Tbl_Project_List[Project Name],0),1)-1,0),IFERROR(INDEX($K$9:$K$158,MATCH($E41,$G$9:$G$158,0),1),0),IFERROR(INDEX($K$9:$K$158,MATCH($F41,$G$9:$G$158,0),1),0)),0)), IFERROR(MIN($D41-SUM($O41:AX41), INDEX(Tbl_Resource_List[Hours Available per Day], MATCH($C41,Tbl_Resource_List[Resource Name],0),1)-SUMIF($C$8:$C40,$C41,AY$8:AY40)),0),0)</f>
        <v>0</v>
      </c>
      <c r="AZ41" s="93">
        <f>IF((AZ$7&gt;IFERROR(MAX(IFERROR(INDEX(Tbl_Project_List[Start Date],MATCH($A41,Tbl_Project_List[Project Name],0),1)-1,0),IFERROR(INDEX($K$9:$K$158,MATCH($E41,$G$9:$G$158,0),1),0),IFERROR(INDEX($K$9:$K$158,MATCH($F41,$G$9:$G$158,0),1),0)),0)), IFERROR(MIN($D41-SUM($O41:AY41), INDEX(Tbl_Resource_List[Hours Available per Day], MATCH($C41,Tbl_Resource_List[Resource Name],0),1)-SUMIF($C$8:$C40,$C41,AZ$8:AZ40)),0),0)</f>
        <v>0</v>
      </c>
      <c r="BA41" s="93">
        <f>IF((BA$7&gt;IFERROR(MAX(IFERROR(INDEX(Tbl_Project_List[Start Date],MATCH($A41,Tbl_Project_List[Project Name],0),1)-1,0),IFERROR(INDEX($K$9:$K$158,MATCH($E41,$G$9:$G$158,0),1),0),IFERROR(INDEX($K$9:$K$158,MATCH($F41,$G$9:$G$158,0),1),0)),0)), IFERROR(MIN($D41-SUM($O41:AZ41), INDEX(Tbl_Resource_List[Hours Available per Day], MATCH($C41,Tbl_Resource_List[Resource Name],0),1)-SUMIF($C$8:$C40,$C41,BA$8:BA40)),0),0)</f>
        <v>0</v>
      </c>
      <c r="BB41" s="93">
        <f>IF((BB$7&gt;IFERROR(MAX(IFERROR(INDEX(Tbl_Project_List[Start Date],MATCH($A41,Tbl_Project_List[Project Name],0),1)-1,0),IFERROR(INDEX($K$9:$K$158,MATCH($E41,$G$9:$G$158,0),1),0),IFERROR(INDEX($K$9:$K$158,MATCH($F41,$G$9:$G$158,0),1),0)),0)), IFERROR(MIN($D41-SUM($O41:BA41), INDEX(Tbl_Resource_List[Hours Available per Day], MATCH($C41,Tbl_Resource_List[Resource Name],0),1)-SUMIF($C$8:$C40,$C41,BB$8:BB40)),0),0)</f>
        <v>0</v>
      </c>
      <c r="BC41" s="93">
        <f>IF((BC$7&gt;IFERROR(MAX(IFERROR(INDEX(Tbl_Project_List[Start Date],MATCH($A41,Tbl_Project_List[Project Name],0),1)-1,0),IFERROR(INDEX($K$9:$K$158,MATCH($E41,$G$9:$G$158,0),1),0),IFERROR(INDEX($K$9:$K$158,MATCH($F41,$G$9:$G$158,0),1),0)),0)), IFERROR(MIN($D41-SUM($O41:BB41), INDEX(Tbl_Resource_List[Hours Available per Day], MATCH($C41,Tbl_Resource_List[Resource Name],0),1)-SUMIF($C$8:$C40,$C41,BC$8:BC40)),0),0)</f>
        <v>0</v>
      </c>
      <c r="BD41" s="93">
        <f>IF((BD$7&gt;IFERROR(MAX(IFERROR(INDEX(Tbl_Project_List[Start Date],MATCH($A41,Tbl_Project_List[Project Name],0),1)-1,0),IFERROR(INDEX($K$9:$K$158,MATCH($E41,$G$9:$G$158,0),1),0),IFERROR(INDEX($K$9:$K$158,MATCH($F41,$G$9:$G$158,0),1),0)),0)), IFERROR(MIN($D41-SUM($O41:BC41), INDEX(Tbl_Resource_List[Hours Available per Day], MATCH($C41,Tbl_Resource_List[Resource Name],0),1)-SUMIF($C$8:$C40,$C41,BD$8:BD40)),0),0)</f>
        <v>0</v>
      </c>
      <c r="BE41" s="93">
        <f>IF((BE$7&gt;IFERROR(MAX(IFERROR(INDEX(Tbl_Project_List[Start Date],MATCH($A41,Tbl_Project_List[Project Name],0),1)-1,0),IFERROR(INDEX($K$9:$K$158,MATCH($E41,$G$9:$G$158,0),1),0),IFERROR(INDEX($K$9:$K$158,MATCH($F41,$G$9:$G$158,0),1),0)),0)), IFERROR(MIN($D41-SUM($O41:BD41), INDEX(Tbl_Resource_List[Hours Available per Day], MATCH($C41,Tbl_Resource_List[Resource Name],0),1)-SUMIF($C$8:$C40,$C41,BE$8:BE40)),0),0)</f>
        <v>0</v>
      </c>
      <c r="BF41" s="93">
        <f>IF((BF$7&gt;IFERROR(MAX(IFERROR(INDEX(Tbl_Project_List[Start Date],MATCH($A41,Tbl_Project_List[Project Name],0),1)-1,0),IFERROR(INDEX($K$9:$K$158,MATCH($E41,$G$9:$G$158,0),1),0),IFERROR(INDEX($K$9:$K$158,MATCH($F41,$G$9:$G$158,0),1),0)),0)), IFERROR(MIN($D41-SUM($O41:BE41), INDEX(Tbl_Resource_List[Hours Available per Day], MATCH($C41,Tbl_Resource_List[Resource Name],0),1)-SUMIF($C$8:$C40,$C41,BF$8:BF40)),0),0)</f>
        <v>0</v>
      </c>
      <c r="BG41" s="93">
        <f>IF((BG$7&gt;IFERROR(MAX(IFERROR(INDEX(Tbl_Project_List[Start Date],MATCH($A41,Tbl_Project_List[Project Name],0),1)-1,0),IFERROR(INDEX($K$9:$K$158,MATCH($E41,$G$9:$G$158,0),1),0),IFERROR(INDEX($K$9:$K$158,MATCH($F41,$G$9:$G$158,0),1),0)),0)), IFERROR(MIN($D41-SUM($O41:BF41), INDEX(Tbl_Resource_List[Hours Available per Day], MATCH($C41,Tbl_Resource_List[Resource Name],0),1)-SUMIF($C$8:$C40,$C41,BG$8:BG40)),0),0)</f>
        <v>0</v>
      </c>
      <c r="BH41" s="93">
        <f>IF((BH$7&gt;IFERROR(MAX(IFERROR(INDEX(Tbl_Project_List[Start Date],MATCH($A41,Tbl_Project_List[Project Name],0),1)-1,0),IFERROR(INDEX($K$9:$K$158,MATCH($E41,$G$9:$G$158,0),1),0),IFERROR(INDEX($K$9:$K$158,MATCH($F41,$G$9:$G$158,0),1),0)),0)), IFERROR(MIN($D41-SUM($O41:BG41), INDEX(Tbl_Resource_List[Hours Available per Day], MATCH($C41,Tbl_Resource_List[Resource Name],0),1)-SUMIF($C$8:$C40,$C41,BH$8:BH40)),0),0)</f>
        <v>0</v>
      </c>
      <c r="BI41" s="93">
        <f>IF((BI$7&gt;IFERROR(MAX(IFERROR(INDEX(Tbl_Project_List[Start Date],MATCH($A41,Tbl_Project_List[Project Name],0),1)-1,0),IFERROR(INDEX($K$9:$K$158,MATCH($E41,$G$9:$G$158,0),1),0),IFERROR(INDEX($K$9:$K$158,MATCH($F41,$G$9:$G$158,0),1),0)),0)), IFERROR(MIN($D41-SUM($O41:BH41), INDEX(Tbl_Resource_List[Hours Available per Day], MATCH($C41,Tbl_Resource_List[Resource Name],0),1)-SUMIF($C$8:$C40,$C41,BI$8:BI40)),0),0)</f>
        <v>0</v>
      </c>
      <c r="BJ41" s="93">
        <f>IF((BJ$7&gt;IFERROR(MAX(IFERROR(INDEX(Tbl_Project_List[Start Date],MATCH($A41,Tbl_Project_List[Project Name],0),1)-1,0),IFERROR(INDEX($K$9:$K$158,MATCH($E41,$G$9:$G$158,0),1),0),IFERROR(INDEX($K$9:$K$158,MATCH($F41,$G$9:$G$158,0),1),0)),0)), IFERROR(MIN($D41-SUM($O41:BI41), INDEX(Tbl_Resource_List[Hours Available per Day], MATCH($C41,Tbl_Resource_List[Resource Name],0),1)-SUMIF($C$8:$C40,$C41,BJ$8:BJ40)),0),0)</f>
        <v>0</v>
      </c>
      <c r="BK41" s="93">
        <f>IF((BK$7&gt;IFERROR(MAX(IFERROR(INDEX(Tbl_Project_List[Start Date],MATCH($A41,Tbl_Project_List[Project Name],0),1)-1,0),IFERROR(INDEX($K$9:$K$158,MATCH($E41,$G$9:$G$158,0),1),0),IFERROR(INDEX($K$9:$K$158,MATCH($F41,$G$9:$G$158,0),1),0)),0)), IFERROR(MIN($D41-SUM($O41:BJ41), INDEX(Tbl_Resource_List[Hours Available per Day], MATCH($C41,Tbl_Resource_List[Resource Name],0),1)-SUMIF($C$8:$C40,$C41,BK$8:BK40)),0),0)</f>
        <v>0</v>
      </c>
      <c r="BL41" s="93">
        <f>IF((BL$7&gt;IFERROR(MAX(IFERROR(INDEX(Tbl_Project_List[Start Date],MATCH($A41,Tbl_Project_List[Project Name],0),1)-1,0),IFERROR(INDEX($K$9:$K$158,MATCH($E41,$G$9:$G$158,0),1),0),IFERROR(INDEX($K$9:$K$158,MATCH($F41,$G$9:$G$158,0),1),0)),0)), IFERROR(MIN($D41-SUM($O41:BK41), INDEX(Tbl_Resource_List[Hours Available per Day], MATCH($C41,Tbl_Resource_List[Resource Name],0),1)-SUMIF($C$8:$C40,$C41,BL$8:BL40)),0),0)</f>
        <v>0</v>
      </c>
      <c r="BM41" s="93">
        <f>IF((BM$7&gt;IFERROR(MAX(IFERROR(INDEX(Tbl_Project_List[Start Date],MATCH($A41,Tbl_Project_List[Project Name],0),1)-1,0),IFERROR(INDEX($K$9:$K$158,MATCH($E41,$G$9:$G$158,0),1),0),IFERROR(INDEX($K$9:$K$158,MATCH($F41,$G$9:$G$158,0),1),0)),0)), IFERROR(MIN($D41-SUM($O41:BL41), INDEX(Tbl_Resource_List[Hours Available per Day], MATCH($C41,Tbl_Resource_List[Resource Name],0),1)-SUMIF($C$8:$C40,$C41,BM$8:BM40)),0),0)</f>
        <v>0</v>
      </c>
      <c r="BN41" s="93">
        <f>IF((BN$7&gt;IFERROR(MAX(IFERROR(INDEX(Tbl_Project_List[Start Date],MATCH($A41,Tbl_Project_List[Project Name],0),1)-1,0),IFERROR(INDEX($K$9:$K$158,MATCH($E41,$G$9:$G$158,0),1),0),IFERROR(INDEX($K$9:$K$158,MATCH($F41,$G$9:$G$158,0),1),0)),0)), IFERROR(MIN($D41-SUM($O41:BM41), INDEX(Tbl_Resource_List[Hours Available per Day], MATCH($C41,Tbl_Resource_List[Resource Name],0),1)-SUMIF($C$8:$C40,$C41,BN$8:BN40)),0),0)</f>
        <v>0</v>
      </c>
      <c r="BO41" s="93">
        <f>IF((BO$7&gt;IFERROR(MAX(IFERROR(INDEX(Tbl_Project_List[Start Date],MATCH($A41,Tbl_Project_List[Project Name],0),1)-1,0),IFERROR(INDEX($K$9:$K$158,MATCH($E41,$G$9:$G$158,0),1),0),IFERROR(INDEX($K$9:$K$158,MATCH($F41,$G$9:$G$158,0),1),0)),0)), IFERROR(MIN($D41-SUM($O41:BN41), INDEX(Tbl_Resource_List[Hours Available per Day], MATCH($C41,Tbl_Resource_List[Resource Name],0),1)-SUMIF($C$8:$C40,$C41,BO$8:BO40)),0),0)</f>
        <v>0</v>
      </c>
      <c r="BP41" s="93">
        <f>IF((BP$7&gt;IFERROR(MAX(IFERROR(INDEX(Tbl_Project_List[Start Date],MATCH($A41,Tbl_Project_List[Project Name],0),1)-1,0),IFERROR(INDEX($K$9:$K$158,MATCH($E41,$G$9:$G$158,0),1),0),IFERROR(INDEX($K$9:$K$158,MATCH($F41,$G$9:$G$158,0),1),0)),0)), IFERROR(MIN($D41-SUM($O41:BO41), INDEX(Tbl_Resource_List[Hours Available per Day], MATCH($C41,Tbl_Resource_List[Resource Name],0),1)-SUMIF($C$8:$C40,$C41,BP$8:BP40)),0),0)</f>
        <v>0</v>
      </c>
      <c r="BQ41" s="93">
        <f>IF((BQ$7&gt;IFERROR(MAX(IFERROR(INDEX(Tbl_Project_List[Start Date],MATCH($A41,Tbl_Project_List[Project Name],0),1)-1,0),IFERROR(INDEX($K$9:$K$158,MATCH($E41,$G$9:$G$158,0),1),0),IFERROR(INDEX($K$9:$K$158,MATCH($F41,$G$9:$G$158,0),1),0)),0)), IFERROR(MIN($D41-SUM($O41:BP41), INDEX(Tbl_Resource_List[Hours Available per Day], MATCH($C41,Tbl_Resource_List[Resource Name],0),1)-SUMIF($C$8:$C40,$C41,BQ$8:BQ40)),0),0)</f>
        <v>0</v>
      </c>
      <c r="BR41" s="93">
        <f>IF((BR$7&gt;IFERROR(MAX(IFERROR(INDEX(Tbl_Project_List[Start Date],MATCH($A41,Tbl_Project_List[Project Name],0),1)-1,0),IFERROR(INDEX($K$9:$K$158,MATCH($E41,$G$9:$G$158,0),1),0),IFERROR(INDEX($K$9:$K$158,MATCH($F41,$G$9:$G$158,0),1),0)),0)), IFERROR(MIN($D41-SUM($O41:BQ41), INDEX(Tbl_Resource_List[Hours Available per Day], MATCH($C41,Tbl_Resource_List[Resource Name],0),1)-SUMIF($C$8:$C40,$C41,BR$8:BR40)),0),0)</f>
        <v>0</v>
      </c>
      <c r="BS41" s="93">
        <f>IF((BS$7&gt;IFERROR(MAX(IFERROR(INDEX(Tbl_Project_List[Start Date],MATCH($A41,Tbl_Project_List[Project Name],0),1)-1,0),IFERROR(INDEX($K$9:$K$158,MATCH($E41,$G$9:$G$158,0),1),0),IFERROR(INDEX($K$9:$K$158,MATCH($F41,$G$9:$G$158,0),1),0)),0)), IFERROR(MIN($D41-SUM($O41:BR41), INDEX(Tbl_Resource_List[Hours Available per Day], MATCH($C41,Tbl_Resource_List[Resource Name],0),1)-SUMIF($C$8:$C40,$C41,BS$8:BS40)),0),0)</f>
        <v>0</v>
      </c>
      <c r="BT41" s="93">
        <f>IF((BT$7&gt;IFERROR(MAX(IFERROR(INDEX(Tbl_Project_List[Start Date],MATCH($A41,Tbl_Project_List[Project Name],0),1)-1,0),IFERROR(INDEX($K$9:$K$158,MATCH($E41,$G$9:$G$158,0),1),0),IFERROR(INDEX($K$9:$K$158,MATCH($F41,$G$9:$G$158,0),1),0)),0)), IFERROR(MIN($D41-SUM($O41:BS41), INDEX(Tbl_Resource_List[Hours Available per Day], MATCH($C41,Tbl_Resource_List[Resource Name],0),1)-SUMIF($C$8:$C40,$C41,BT$8:BT40)),0),0)</f>
        <v>0</v>
      </c>
      <c r="BU41" s="93">
        <f>IF((BU$7&gt;IFERROR(MAX(IFERROR(INDEX(Tbl_Project_List[Start Date],MATCH($A41,Tbl_Project_List[Project Name],0),1)-1,0),IFERROR(INDEX($K$9:$K$158,MATCH($E41,$G$9:$G$158,0),1),0),IFERROR(INDEX($K$9:$K$158,MATCH($F41,$G$9:$G$158,0),1),0)),0)), IFERROR(MIN($D41-SUM($O41:BT41), INDEX(Tbl_Resource_List[Hours Available per Day], MATCH($C41,Tbl_Resource_List[Resource Name],0),1)-SUMIF($C$8:$C40,$C41,BU$8:BU40)),0),0)</f>
        <v>0</v>
      </c>
      <c r="BV41" s="93">
        <f>IF((BV$7&gt;IFERROR(MAX(IFERROR(INDEX(Tbl_Project_List[Start Date],MATCH($A41,Tbl_Project_List[Project Name],0),1)-1,0),IFERROR(INDEX($K$9:$K$158,MATCH($E41,$G$9:$G$158,0),1),0),IFERROR(INDEX($K$9:$K$158,MATCH($F41,$G$9:$G$158,0),1),0)),0)), IFERROR(MIN($D41-SUM($O41:BU41), INDEX(Tbl_Resource_List[Hours Available per Day], MATCH($C41,Tbl_Resource_List[Resource Name],0),1)-SUMIF($C$8:$C40,$C41,BV$8:BV40)),0),0)</f>
        <v>0</v>
      </c>
      <c r="BW41" s="94">
        <f>IF((BW$7&gt;IFERROR(MAX(IFERROR(INDEX(Tbl_Project_List[Start Date],MATCH($A41,Tbl_Project_List[Project Name],0),1)-1,0),IFERROR(INDEX($K$9:$K$158,MATCH($E41,$G$9:$G$158,0),1),0),IFERROR(INDEX($K$9:$K$158,MATCH($F41,$G$9:$G$158,0),1),0)),0)), IFERROR(MIN($D41-SUM($O41:BV41), INDEX(Tbl_Resource_List[Hours Available per Day], MATCH($C41,Tbl_Resource_List[Resource Name],0),1)-SUMIF($C$8:$C40,$C41,BW$8:BW40)),0),0)</f>
        <v>0</v>
      </c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</row>
    <row r="42" spans="1:105" x14ac:dyDescent="0.25">
      <c r="A42" s="89" t="str">
        <f>IFERROR(IF(ROW(A41)-ROW($A$8)&gt;=COUNTA(Tbl_Task_List[Task Name]),"",INDEX(Tbl_Project_List[],MATCH(SMALL(Tbl_Project_List[[#Data],[Priority]],ROUND(SUMPRODUCT(1/COUNTIF($A$9:A41,$A$9:A41)),0)+((COUNTIF(Tbl_Task_List[[#Data],[Project Name]],A41)=COUNTIF($A$9:$A41,A41))*1)),Tbl_Project_List[[#Data],[Priority]],0),1)),"")</f>
        <v>Tekun</v>
      </c>
      <c r="B42" s="89" t="str">
        <f t="array" ref="B42">IFERROR(INDEX((Tbl_Task_List[[#Data],[Task Name]]), SMALL(IF(A42=(Tbl_Task_List[[#Data],[Project Name]]),ROW(Tbl_Task_List[[#Data],[Project Name]]),""),COUNTIF($A$9:$A42,A42))-ROW(Tbl_Task_List[[#Headers],[Task Name]]),1),"")</f>
        <v>Dashboard</v>
      </c>
      <c r="C42" s="90">
        <f t="array" ref="C42">IFERROR(INDEX((Tbl_Task_List[[#Data],[Resource Name]]), SMALL(IF(A42=(Tbl_Task_List[[#Data],[Project Name]]),ROW(Tbl_Task_List[[#Data],[Project Name]]),""),COUNTIF($A$9:$A42,A42))-ROW(Tbl_Task_List[[#Headers],[Resource Name]]),1),"")</f>
        <v>0</v>
      </c>
      <c r="D42" s="91">
        <f t="array" ref="D42">IFERROR(INDEX((Tbl_Task_List[[#Data],[Planned Duration (Hours)]]), SMALL(IF(A42=(Tbl_Task_List[[#Data],[Project Name]]),ROW(Tbl_Task_List[[#Data],[Project Name]]),""),COUNTIF($A$9:$A42,A42))-ROW(Tbl_Task_List[[#Headers],[Planned Duration (Hours)]]),1),"")</f>
        <v>0</v>
      </c>
      <c r="E42" s="70">
        <f t="array" ref="E42">IFERROR(INDEX((Tbl_Task_List[[#Data],[Predecessor 1]]), SMALL(IF(A42=(Tbl_Task_List[[#Data],[Project Name]]),ROW(Tbl_Task_List[[#Data],[Project Name]]),""),COUNTIF($A$9:$A42,A42))-ROW(Tbl_Task_List[[#Headers],[Predecessor 1]]),1),"")</f>
        <v>0</v>
      </c>
      <c r="F42" s="70">
        <f t="array" ref="F42">IFERROR(INDEX((Tbl_Task_List[[#Data],[Predecessor 2]]), SMALL(IF(A42=(Tbl_Task_List[[#Data],[Project Name]]),ROW(Tbl_Task_List[[#Data],[Project Name]]),""),COUNTIF($A$9:$A42,A42))-ROW(Tbl_Task_List[[#Headers],[Predecessor 2]]),1),"")</f>
        <v>0</v>
      </c>
      <c r="G42" s="70" t="str">
        <f t="shared" si="7"/>
        <v>Tekun Dashboard</v>
      </c>
      <c r="H42" s="75">
        <f>IFERROR(MAX(INDEX(Tbl_Project_List[Start Date],MATCH($A42,Tbl_Project_List[Project Name],0),1), StartDate, IFERROR(WORKDAY(INDEX($K$9:$K$158,MATCH($E42,$G$9:$G$158,0),1),1,Holidays),0),IFERROR(WORKDAY( INDEX($K$9:$K$158,MATCH($F42,$G$9:$G$158,0),1),1,Holidays),0)),"")</f>
        <v>42331</v>
      </c>
      <c r="I42" s="92">
        <f t="shared" si="4"/>
        <v>59</v>
      </c>
      <c r="J42" s="75">
        <f t="array" ref="J42">IF(ISNUMBER(D42),IFERROR(INDEX($A$7:$BW$7,1,SMALL(IF(P42:BW42&gt;0,COLUMN(P42:BW42),""),1)),WORKDAY($BW$7,2,Holidays)),"")</f>
        <v>42416</v>
      </c>
      <c r="K42" s="75" t="str">
        <f t="array" ref="K42">IF(ISNUMBER(D42),IF(SUM(P42:BW42)=D42,IFERROR(INDEX($A$7:$BW$7,1,LARGE(IF(P42:BW42&gt;0,COLUMN(P42:BW42),""),1)),""),WORKDAY($BW$7,1,Holidays)),"")</f>
        <v/>
      </c>
      <c r="L42" s="92" t="str">
        <f ca="1">IFERROR(COUNTIF(INDIRECT(ADDRESS(ROW($L42),MATCH($J42,$A$7:$BW$7,0),1,1,)):INDIRECT(ADDRESS(ROW($L42),MATCH(MIN($K42,$BW$7),$A$7:$BW$7,0),1,1,)),0),"")</f>
        <v/>
      </c>
      <c r="M42" s="92">
        <f t="shared" si="5"/>
        <v>0</v>
      </c>
      <c r="N42" s="93">
        <f t="shared" si="6"/>
        <v>1</v>
      </c>
      <c r="O42" s="86"/>
      <c r="P42" s="93">
        <f>IF((P$7&gt;IFERROR(MAX(IFERROR(INDEX(Tbl_Project_List[Start Date],MATCH($A42,Tbl_Project_List[Project Name],0),1)-1,0),IFERROR(INDEX($K$9:$K$158,MATCH($E42,$G$9:$G$158,0),1),0),IFERROR(INDEX($K$9:$K$158,MATCH($F42,$G$9:$G$158,0),1),0)),0)), IFERROR(MIN($D42-SUM($O42:O42), INDEX(Tbl_Resource_List[Hours Available per Day], MATCH($C42,Tbl_Resource_List[Resource Name],0),1)-SUMIF($C$8:$C41,$C42,P$8:P41)),0),0)</f>
        <v>0</v>
      </c>
      <c r="Q42" s="93">
        <f>IF((Q$7&gt;IFERROR(MAX(IFERROR(INDEX(Tbl_Project_List[Start Date],MATCH($A42,Tbl_Project_List[Project Name],0),1)-1,0),IFERROR(INDEX($K$9:$K$158,MATCH($E42,$G$9:$G$158,0),1),0),IFERROR(INDEX($K$9:$K$158,MATCH($F42,$G$9:$G$158,0),1),0)),0)), IFERROR(MIN($D42-SUM($O42:P42), INDEX(Tbl_Resource_List[Hours Available per Day], MATCH($C42,Tbl_Resource_List[Resource Name],0),1)-SUMIF($C$8:$C41,$C42,Q$8:Q41)),0),0)</f>
        <v>0</v>
      </c>
      <c r="R42" s="93">
        <f>IF((R$7&gt;IFERROR(MAX(IFERROR(INDEX(Tbl_Project_List[Start Date],MATCH($A42,Tbl_Project_List[Project Name],0),1)-1,0),IFERROR(INDEX($K$9:$K$158,MATCH($E42,$G$9:$G$158,0),1),0),IFERROR(INDEX($K$9:$K$158,MATCH($F42,$G$9:$G$158,0),1),0)),0)), IFERROR(MIN($D42-SUM($O42:Q42), INDEX(Tbl_Resource_List[Hours Available per Day], MATCH($C42,Tbl_Resource_List[Resource Name],0),1)-SUMIF($C$8:$C41,$C42,R$8:R41)),0),0)</f>
        <v>0</v>
      </c>
      <c r="S42" s="93">
        <f>IF((S$7&gt;IFERROR(MAX(IFERROR(INDEX(Tbl_Project_List[Start Date],MATCH($A42,Tbl_Project_List[Project Name],0),1)-1,0),IFERROR(INDEX($K$9:$K$158,MATCH($E42,$G$9:$G$158,0),1),0),IFERROR(INDEX($K$9:$K$158,MATCH($F42,$G$9:$G$158,0),1),0)),0)), IFERROR(MIN($D42-SUM($O42:R42), INDEX(Tbl_Resource_List[Hours Available per Day], MATCH($C42,Tbl_Resource_List[Resource Name],0),1)-SUMIF($C$8:$C41,$C42,S$8:S41)),0),0)</f>
        <v>0</v>
      </c>
      <c r="T42" s="93">
        <f>IF((T$7&gt;IFERROR(MAX(IFERROR(INDEX(Tbl_Project_List[Start Date],MATCH($A42,Tbl_Project_List[Project Name],0),1)-1,0),IFERROR(INDEX($K$9:$K$158,MATCH($E42,$G$9:$G$158,0),1),0),IFERROR(INDEX($K$9:$K$158,MATCH($F42,$G$9:$G$158,0),1),0)),0)), IFERROR(MIN($D42-SUM($O42:S42), INDEX(Tbl_Resource_List[Hours Available per Day], MATCH($C42,Tbl_Resource_List[Resource Name],0),1)-SUMIF($C$8:$C41,$C42,T$8:T41)),0),0)</f>
        <v>0</v>
      </c>
      <c r="U42" s="93">
        <f>IF((U$7&gt;IFERROR(MAX(IFERROR(INDEX(Tbl_Project_List[Start Date],MATCH($A42,Tbl_Project_List[Project Name],0),1)-1,0),IFERROR(INDEX($K$9:$K$158,MATCH($E42,$G$9:$G$158,0),1),0),IFERROR(INDEX($K$9:$K$158,MATCH($F42,$G$9:$G$158,0),1),0)),0)), IFERROR(MIN($D42-SUM($O42:T42), INDEX(Tbl_Resource_List[Hours Available per Day], MATCH($C42,Tbl_Resource_List[Resource Name],0),1)-SUMIF($C$8:$C41,$C42,U$8:U41)),0),0)</f>
        <v>0</v>
      </c>
      <c r="V42" s="93">
        <f>IF((V$7&gt;IFERROR(MAX(IFERROR(INDEX(Tbl_Project_List[Start Date],MATCH($A42,Tbl_Project_List[Project Name],0),1)-1,0),IFERROR(INDEX($K$9:$K$158,MATCH($E42,$G$9:$G$158,0),1),0),IFERROR(INDEX($K$9:$K$158,MATCH($F42,$G$9:$G$158,0),1),0)),0)), IFERROR(MIN($D42-SUM($O42:U42), INDEX(Tbl_Resource_List[Hours Available per Day], MATCH($C42,Tbl_Resource_List[Resource Name],0),1)-SUMIF($C$8:$C41,$C42,V$8:V41)),0),0)</f>
        <v>0</v>
      </c>
      <c r="W42" s="93">
        <f>IF((W$7&gt;IFERROR(MAX(IFERROR(INDEX(Tbl_Project_List[Start Date],MATCH($A42,Tbl_Project_List[Project Name],0),1)-1,0),IFERROR(INDEX($K$9:$K$158,MATCH($E42,$G$9:$G$158,0),1),0),IFERROR(INDEX($K$9:$K$158,MATCH($F42,$G$9:$G$158,0),1),0)),0)), IFERROR(MIN($D42-SUM($O42:V42), INDEX(Tbl_Resource_List[Hours Available per Day], MATCH($C42,Tbl_Resource_List[Resource Name],0),1)-SUMIF($C$8:$C41,$C42,W$8:W41)),0),0)</f>
        <v>0</v>
      </c>
      <c r="X42" s="93">
        <f>IF((X$7&gt;IFERROR(MAX(IFERROR(INDEX(Tbl_Project_List[Start Date],MATCH($A42,Tbl_Project_List[Project Name],0),1)-1,0),IFERROR(INDEX($K$9:$K$158,MATCH($E42,$G$9:$G$158,0),1),0),IFERROR(INDEX($K$9:$K$158,MATCH($F42,$G$9:$G$158,0),1),0)),0)), IFERROR(MIN($D42-SUM($O42:W42), INDEX(Tbl_Resource_List[Hours Available per Day], MATCH($C42,Tbl_Resource_List[Resource Name],0),1)-SUMIF($C$8:$C41,$C42,X$8:X41)),0),0)</f>
        <v>0</v>
      </c>
      <c r="Y42" s="93">
        <f>IF((Y$7&gt;IFERROR(MAX(IFERROR(INDEX(Tbl_Project_List[Start Date],MATCH($A42,Tbl_Project_List[Project Name],0),1)-1,0),IFERROR(INDEX($K$9:$K$158,MATCH($E42,$G$9:$G$158,0),1),0),IFERROR(INDEX($K$9:$K$158,MATCH($F42,$G$9:$G$158,0),1),0)),0)), IFERROR(MIN($D42-SUM($O42:X42), INDEX(Tbl_Resource_List[Hours Available per Day], MATCH($C42,Tbl_Resource_List[Resource Name],0),1)-SUMIF($C$8:$C41,$C42,Y$8:Y41)),0),0)</f>
        <v>0</v>
      </c>
      <c r="Z42" s="93">
        <f>IF((Z$7&gt;IFERROR(MAX(IFERROR(INDEX(Tbl_Project_List[Start Date],MATCH($A42,Tbl_Project_List[Project Name],0),1)-1,0),IFERROR(INDEX($K$9:$K$158,MATCH($E42,$G$9:$G$158,0),1),0),IFERROR(INDEX($K$9:$K$158,MATCH($F42,$G$9:$G$158,0),1),0)),0)), IFERROR(MIN($D42-SUM($O42:Y42), INDEX(Tbl_Resource_List[Hours Available per Day], MATCH($C42,Tbl_Resource_List[Resource Name],0),1)-SUMIF($C$8:$C41,$C42,Z$8:Z41)),0),0)</f>
        <v>0</v>
      </c>
      <c r="AA42" s="93">
        <f>IF((AA$7&gt;IFERROR(MAX(IFERROR(INDEX(Tbl_Project_List[Start Date],MATCH($A42,Tbl_Project_List[Project Name],0),1)-1,0),IFERROR(INDEX($K$9:$K$158,MATCH($E42,$G$9:$G$158,0),1),0),IFERROR(INDEX($K$9:$K$158,MATCH($F42,$G$9:$G$158,0),1),0)),0)), IFERROR(MIN($D42-SUM($O42:Z42), INDEX(Tbl_Resource_List[Hours Available per Day], MATCH($C42,Tbl_Resource_List[Resource Name],0),1)-SUMIF($C$8:$C41,$C42,AA$8:AA41)),0),0)</f>
        <v>0</v>
      </c>
      <c r="AB42" s="93">
        <f>IF((AB$7&gt;IFERROR(MAX(IFERROR(INDEX(Tbl_Project_List[Start Date],MATCH($A42,Tbl_Project_List[Project Name],0),1)-1,0),IFERROR(INDEX($K$9:$K$158,MATCH($E42,$G$9:$G$158,0),1),0),IFERROR(INDEX($K$9:$K$158,MATCH($F42,$G$9:$G$158,0),1),0)),0)), IFERROR(MIN($D42-SUM($O42:AA42), INDEX(Tbl_Resource_List[Hours Available per Day], MATCH($C42,Tbl_Resource_List[Resource Name],0),1)-SUMIF($C$8:$C41,$C42,AB$8:AB41)),0),0)</f>
        <v>0</v>
      </c>
      <c r="AC42" s="93">
        <f>IF((AC$7&gt;IFERROR(MAX(IFERROR(INDEX(Tbl_Project_List[Start Date],MATCH($A42,Tbl_Project_List[Project Name],0),1)-1,0),IFERROR(INDEX($K$9:$K$158,MATCH($E42,$G$9:$G$158,0),1),0),IFERROR(INDEX($K$9:$K$158,MATCH($F42,$G$9:$G$158,0),1),0)),0)), IFERROR(MIN($D42-SUM($O42:AB42), INDEX(Tbl_Resource_List[Hours Available per Day], MATCH($C42,Tbl_Resource_List[Resource Name],0),1)-SUMIF($C$8:$C41,$C42,AC$8:AC41)),0),0)</f>
        <v>0</v>
      </c>
      <c r="AD42" s="93">
        <f>IF((AD$7&gt;IFERROR(MAX(IFERROR(INDEX(Tbl_Project_List[Start Date],MATCH($A42,Tbl_Project_List[Project Name],0),1)-1,0),IFERROR(INDEX($K$9:$K$158,MATCH($E42,$G$9:$G$158,0),1),0),IFERROR(INDEX($K$9:$K$158,MATCH($F42,$G$9:$G$158,0),1),0)),0)), IFERROR(MIN($D42-SUM($O42:AC42), INDEX(Tbl_Resource_List[Hours Available per Day], MATCH($C42,Tbl_Resource_List[Resource Name],0),1)-SUMIF($C$8:$C41,$C42,AD$8:AD41)),0),0)</f>
        <v>0</v>
      </c>
      <c r="AE42" s="93">
        <f>IF((AE$7&gt;IFERROR(MAX(IFERROR(INDEX(Tbl_Project_List[Start Date],MATCH($A42,Tbl_Project_List[Project Name],0),1)-1,0),IFERROR(INDEX($K$9:$K$158,MATCH($E42,$G$9:$G$158,0),1),0),IFERROR(INDEX($K$9:$K$158,MATCH($F42,$G$9:$G$158,0),1),0)),0)), IFERROR(MIN($D42-SUM($O42:AD42), INDEX(Tbl_Resource_List[Hours Available per Day], MATCH($C42,Tbl_Resource_List[Resource Name],0),1)-SUMIF($C$8:$C41,$C42,AE$8:AE41)),0),0)</f>
        <v>0</v>
      </c>
      <c r="AF42" s="93">
        <f>IF((AF$7&gt;IFERROR(MAX(IFERROR(INDEX(Tbl_Project_List[Start Date],MATCH($A42,Tbl_Project_List[Project Name],0),1)-1,0),IFERROR(INDEX($K$9:$K$158,MATCH($E42,$G$9:$G$158,0),1),0),IFERROR(INDEX($K$9:$K$158,MATCH($F42,$G$9:$G$158,0),1),0)),0)), IFERROR(MIN($D42-SUM($O42:AE42), INDEX(Tbl_Resource_List[Hours Available per Day], MATCH($C42,Tbl_Resource_List[Resource Name],0),1)-SUMIF($C$8:$C41,$C42,AF$8:AF41)),0),0)</f>
        <v>0</v>
      </c>
      <c r="AG42" s="93">
        <f>IF((AG$7&gt;IFERROR(MAX(IFERROR(INDEX(Tbl_Project_List[Start Date],MATCH($A42,Tbl_Project_List[Project Name],0),1)-1,0),IFERROR(INDEX($K$9:$K$158,MATCH($E42,$G$9:$G$158,0),1),0),IFERROR(INDEX($K$9:$K$158,MATCH($F42,$G$9:$G$158,0),1),0)),0)), IFERROR(MIN($D42-SUM($O42:AF42), INDEX(Tbl_Resource_List[Hours Available per Day], MATCH($C42,Tbl_Resource_List[Resource Name],0),1)-SUMIF($C$8:$C41,$C42,AG$8:AG41)),0),0)</f>
        <v>0</v>
      </c>
      <c r="AH42" s="93">
        <f>IF((AH$7&gt;IFERROR(MAX(IFERROR(INDEX(Tbl_Project_List[Start Date],MATCH($A42,Tbl_Project_List[Project Name],0),1)-1,0),IFERROR(INDEX($K$9:$K$158,MATCH($E42,$G$9:$G$158,0),1),0),IFERROR(INDEX($K$9:$K$158,MATCH($F42,$G$9:$G$158,0),1),0)),0)), IFERROR(MIN($D42-SUM($O42:AG42), INDEX(Tbl_Resource_List[Hours Available per Day], MATCH($C42,Tbl_Resource_List[Resource Name],0),1)-SUMIF($C$8:$C41,$C42,AH$8:AH41)),0),0)</f>
        <v>0</v>
      </c>
      <c r="AI42" s="93">
        <f>IF((AI$7&gt;IFERROR(MAX(IFERROR(INDEX(Tbl_Project_List[Start Date],MATCH($A42,Tbl_Project_List[Project Name],0),1)-1,0),IFERROR(INDEX($K$9:$K$158,MATCH($E42,$G$9:$G$158,0),1),0),IFERROR(INDEX($K$9:$K$158,MATCH($F42,$G$9:$G$158,0),1),0)),0)), IFERROR(MIN($D42-SUM($O42:AH42), INDEX(Tbl_Resource_List[Hours Available per Day], MATCH($C42,Tbl_Resource_List[Resource Name],0),1)-SUMIF($C$8:$C41,$C42,AI$8:AI41)),0),0)</f>
        <v>0</v>
      </c>
      <c r="AJ42" s="93">
        <f>IF((AJ$7&gt;IFERROR(MAX(IFERROR(INDEX(Tbl_Project_List[Start Date],MATCH($A42,Tbl_Project_List[Project Name],0),1)-1,0),IFERROR(INDEX($K$9:$K$158,MATCH($E42,$G$9:$G$158,0),1),0),IFERROR(INDEX($K$9:$K$158,MATCH($F42,$G$9:$G$158,0),1),0)),0)), IFERROR(MIN($D42-SUM($O42:AI42), INDEX(Tbl_Resource_List[Hours Available per Day], MATCH($C42,Tbl_Resource_List[Resource Name],0),1)-SUMIF($C$8:$C41,$C42,AJ$8:AJ41)),0),0)</f>
        <v>0</v>
      </c>
      <c r="AK42" s="93">
        <f>IF((AK$7&gt;IFERROR(MAX(IFERROR(INDEX(Tbl_Project_List[Start Date],MATCH($A42,Tbl_Project_List[Project Name],0),1)-1,0),IFERROR(INDEX($K$9:$K$158,MATCH($E42,$G$9:$G$158,0),1),0),IFERROR(INDEX($K$9:$K$158,MATCH($F42,$G$9:$G$158,0),1),0)),0)), IFERROR(MIN($D42-SUM($O42:AJ42), INDEX(Tbl_Resource_List[Hours Available per Day], MATCH($C42,Tbl_Resource_List[Resource Name],0),1)-SUMIF($C$8:$C41,$C42,AK$8:AK41)),0),0)</f>
        <v>0</v>
      </c>
      <c r="AL42" s="93">
        <f>IF((AL$7&gt;IFERROR(MAX(IFERROR(INDEX(Tbl_Project_List[Start Date],MATCH($A42,Tbl_Project_List[Project Name],0),1)-1,0),IFERROR(INDEX($K$9:$K$158,MATCH($E42,$G$9:$G$158,0),1),0),IFERROR(INDEX($K$9:$K$158,MATCH($F42,$G$9:$G$158,0),1),0)),0)), IFERROR(MIN($D42-SUM($O42:AK42), INDEX(Tbl_Resource_List[Hours Available per Day], MATCH($C42,Tbl_Resource_List[Resource Name],0),1)-SUMIF($C$8:$C41,$C42,AL$8:AL41)),0),0)</f>
        <v>0</v>
      </c>
      <c r="AM42" s="93">
        <f>IF((AM$7&gt;IFERROR(MAX(IFERROR(INDEX(Tbl_Project_List[Start Date],MATCH($A42,Tbl_Project_List[Project Name],0),1)-1,0),IFERROR(INDEX($K$9:$K$158,MATCH($E42,$G$9:$G$158,0),1),0),IFERROR(INDEX($K$9:$K$158,MATCH($F42,$G$9:$G$158,0),1),0)),0)), IFERROR(MIN($D42-SUM($O42:AL42), INDEX(Tbl_Resource_List[Hours Available per Day], MATCH($C42,Tbl_Resource_List[Resource Name],0),1)-SUMIF($C$8:$C41,$C42,AM$8:AM41)),0),0)</f>
        <v>0</v>
      </c>
      <c r="AN42" s="93">
        <f>IF((AN$7&gt;IFERROR(MAX(IFERROR(INDEX(Tbl_Project_List[Start Date],MATCH($A42,Tbl_Project_List[Project Name],0),1)-1,0),IFERROR(INDEX($K$9:$K$158,MATCH($E42,$G$9:$G$158,0),1),0),IFERROR(INDEX($K$9:$K$158,MATCH($F42,$G$9:$G$158,0),1),0)),0)), IFERROR(MIN($D42-SUM($O42:AM42), INDEX(Tbl_Resource_List[Hours Available per Day], MATCH($C42,Tbl_Resource_List[Resource Name],0),1)-SUMIF($C$8:$C41,$C42,AN$8:AN41)),0),0)</f>
        <v>0</v>
      </c>
      <c r="AO42" s="93">
        <f>IF((AO$7&gt;IFERROR(MAX(IFERROR(INDEX(Tbl_Project_List[Start Date],MATCH($A42,Tbl_Project_List[Project Name],0),1)-1,0),IFERROR(INDEX($K$9:$K$158,MATCH($E42,$G$9:$G$158,0),1),0),IFERROR(INDEX($K$9:$K$158,MATCH($F42,$G$9:$G$158,0),1),0)),0)), IFERROR(MIN($D42-SUM($O42:AN42), INDEX(Tbl_Resource_List[Hours Available per Day], MATCH($C42,Tbl_Resource_List[Resource Name],0),1)-SUMIF($C$8:$C41,$C42,AO$8:AO41)),0),0)</f>
        <v>0</v>
      </c>
      <c r="AP42" s="93">
        <f>IF((AP$7&gt;IFERROR(MAX(IFERROR(INDEX(Tbl_Project_List[Start Date],MATCH($A42,Tbl_Project_List[Project Name],0),1)-1,0),IFERROR(INDEX($K$9:$K$158,MATCH($E42,$G$9:$G$158,0),1),0),IFERROR(INDEX($K$9:$K$158,MATCH($F42,$G$9:$G$158,0),1),0)),0)), IFERROR(MIN($D42-SUM($O42:AO42), INDEX(Tbl_Resource_List[Hours Available per Day], MATCH($C42,Tbl_Resource_List[Resource Name],0),1)-SUMIF($C$8:$C41,$C42,AP$8:AP41)),0),0)</f>
        <v>0</v>
      </c>
      <c r="AQ42" s="93">
        <f>IF((AQ$7&gt;IFERROR(MAX(IFERROR(INDEX(Tbl_Project_List[Start Date],MATCH($A42,Tbl_Project_List[Project Name],0),1)-1,0),IFERROR(INDEX($K$9:$K$158,MATCH($E42,$G$9:$G$158,0),1),0),IFERROR(INDEX($K$9:$K$158,MATCH($F42,$G$9:$G$158,0),1),0)),0)), IFERROR(MIN($D42-SUM($O42:AP42), INDEX(Tbl_Resource_List[Hours Available per Day], MATCH($C42,Tbl_Resource_List[Resource Name],0),1)-SUMIF($C$8:$C41,$C42,AQ$8:AQ41)),0),0)</f>
        <v>0</v>
      </c>
      <c r="AR42" s="93">
        <f>IF((AR$7&gt;IFERROR(MAX(IFERROR(INDEX(Tbl_Project_List[Start Date],MATCH($A42,Tbl_Project_List[Project Name],0),1)-1,0),IFERROR(INDEX($K$9:$K$158,MATCH($E42,$G$9:$G$158,0),1),0),IFERROR(INDEX($K$9:$K$158,MATCH($F42,$G$9:$G$158,0),1),0)),0)), IFERROR(MIN($D42-SUM($O42:AQ42), INDEX(Tbl_Resource_List[Hours Available per Day], MATCH($C42,Tbl_Resource_List[Resource Name],0),1)-SUMIF($C$8:$C41,$C42,AR$8:AR41)),0),0)</f>
        <v>0</v>
      </c>
      <c r="AS42" s="93">
        <f>IF((AS$7&gt;IFERROR(MAX(IFERROR(INDEX(Tbl_Project_List[Start Date],MATCH($A42,Tbl_Project_List[Project Name],0),1)-1,0),IFERROR(INDEX($K$9:$K$158,MATCH($E42,$G$9:$G$158,0),1),0),IFERROR(INDEX($K$9:$K$158,MATCH($F42,$G$9:$G$158,0),1),0)),0)), IFERROR(MIN($D42-SUM($O42:AR42), INDEX(Tbl_Resource_List[Hours Available per Day], MATCH($C42,Tbl_Resource_List[Resource Name],0),1)-SUMIF($C$8:$C41,$C42,AS$8:AS41)),0),0)</f>
        <v>0</v>
      </c>
      <c r="AT42" s="93">
        <f>IF((AT$7&gt;IFERROR(MAX(IFERROR(INDEX(Tbl_Project_List[Start Date],MATCH($A42,Tbl_Project_List[Project Name],0),1)-1,0),IFERROR(INDEX($K$9:$K$158,MATCH($E42,$G$9:$G$158,0),1),0),IFERROR(INDEX($K$9:$K$158,MATCH($F42,$G$9:$G$158,0),1),0)),0)), IFERROR(MIN($D42-SUM($O42:AS42), INDEX(Tbl_Resource_List[Hours Available per Day], MATCH($C42,Tbl_Resource_List[Resource Name],0),1)-SUMIF($C$8:$C41,$C42,AT$8:AT41)),0),0)</f>
        <v>0</v>
      </c>
      <c r="AU42" s="93">
        <f>IF((AU$7&gt;IFERROR(MAX(IFERROR(INDEX(Tbl_Project_List[Start Date],MATCH($A42,Tbl_Project_List[Project Name],0),1)-1,0),IFERROR(INDEX($K$9:$K$158,MATCH($E42,$G$9:$G$158,0),1),0),IFERROR(INDEX($K$9:$K$158,MATCH($F42,$G$9:$G$158,0),1),0)),0)), IFERROR(MIN($D42-SUM($O42:AT42), INDEX(Tbl_Resource_List[Hours Available per Day], MATCH($C42,Tbl_Resource_List[Resource Name],0),1)-SUMIF($C$8:$C41,$C42,AU$8:AU41)),0),0)</f>
        <v>0</v>
      </c>
      <c r="AV42" s="93">
        <f>IF((AV$7&gt;IFERROR(MAX(IFERROR(INDEX(Tbl_Project_List[Start Date],MATCH($A42,Tbl_Project_List[Project Name],0),1)-1,0),IFERROR(INDEX($K$9:$K$158,MATCH($E42,$G$9:$G$158,0),1),0),IFERROR(INDEX($K$9:$K$158,MATCH($F42,$G$9:$G$158,0),1),0)),0)), IFERROR(MIN($D42-SUM($O42:AU42), INDEX(Tbl_Resource_List[Hours Available per Day], MATCH($C42,Tbl_Resource_List[Resource Name],0),1)-SUMIF($C$8:$C41,$C42,AV$8:AV41)),0),0)</f>
        <v>0</v>
      </c>
      <c r="AW42" s="93">
        <f>IF((AW$7&gt;IFERROR(MAX(IFERROR(INDEX(Tbl_Project_List[Start Date],MATCH($A42,Tbl_Project_List[Project Name],0),1)-1,0),IFERROR(INDEX($K$9:$K$158,MATCH($E42,$G$9:$G$158,0),1),0),IFERROR(INDEX($K$9:$K$158,MATCH($F42,$G$9:$G$158,0),1),0)),0)), IFERROR(MIN($D42-SUM($O42:AV42), INDEX(Tbl_Resource_List[Hours Available per Day], MATCH($C42,Tbl_Resource_List[Resource Name],0),1)-SUMIF($C$8:$C41,$C42,AW$8:AW41)),0),0)</f>
        <v>0</v>
      </c>
      <c r="AX42" s="93">
        <f>IF((AX$7&gt;IFERROR(MAX(IFERROR(INDEX(Tbl_Project_List[Start Date],MATCH($A42,Tbl_Project_List[Project Name],0),1)-1,0),IFERROR(INDEX($K$9:$K$158,MATCH($E42,$G$9:$G$158,0),1),0),IFERROR(INDEX($K$9:$K$158,MATCH($F42,$G$9:$G$158,0),1),0)),0)), IFERROR(MIN($D42-SUM($O42:AW42), INDEX(Tbl_Resource_List[Hours Available per Day], MATCH($C42,Tbl_Resource_List[Resource Name],0),1)-SUMIF($C$8:$C41,$C42,AX$8:AX41)),0),0)</f>
        <v>0</v>
      </c>
      <c r="AY42" s="93">
        <f>IF((AY$7&gt;IFERROR(MAX(IFERROR(INDEX(Tbl_Project_List[Start Date],MATCH($A42,Tbl_Project_List[Project Name],0),1)-1,0),IFERROR(INDEX($K$9:$K$158,MATCH($E42,$G$9:$G$158,0),1),0),IFERROR(INDEX($K$9:$K$158,MATCH($F42,$G$9:$G$158,0),1),0)),0)), IFERROR(MIN($D42-SUM($O42:AX42), INDEX(Tbl_Resource_List[Hours Available per Day], MATCH($C42,Tbl_Resource_List[Resource Name],0),1)-SUMIF($C$8:$C41,$C42,AY$8:AY41)),0),0)</f>
        <v>0</v>
      </c>
      <c r="AZ42" s="93">
        <f>IF((AZ$7&gt;IFERROR(MAX(IFERROR(INDEX(Tbl_Project_List[Start Date],MATCH($A42,Tbl_Project_List[Project Name],0),1)-1,0),IFERROR(INDEX($K$9:$K$158,MATCH($E42,$G$9:$G$158,0),1),0),IFERROR(INDEX($K$9:$K$158,MATCH($F42,$G$9:$G$158,0),1),0)),0)), IFERROR(MIN($D42-SUM($O42:AY42), INDEX(Tbl_Resource_List[Hours Available per Day], MATCH($C42,Tbl_Resource_List[Resource Name],0),1)-SUMIF($C$8:$C41,$C42,AZ$8:AZ41)),0),0)</f>
        <v>0</v>
      </c>
      <c r="BA42" s="93">
        <f>IF((BA$7&gt;IFERROR(MAX(IFERROR(INDEX(Tbl_Project_List[Start Date],MATCH($A42,Tbl_Project_List[Project Name],0),1)-1,0),IFERROR(INDEX($K$9:$K$158,MATCH($E42,$G$9:$G$158,0),1),0),IFERROR(INDEX($K$9:$K$158,MATCH($F42,$G$9:$G$158,0),1),0)),0)), IFERROR(MIN($D42-SUM($O42:AZ42), INDEX(Tbl_Resource_List[Hours Available per Day], MATCH($C42,Tbl_Resource_List[Resource Name],0),1)-SUMIF($C$8:$C41,$C42,BA$8:BA41)),0),0)</f>
        <v>0</v>
      </c>
      <c r="BB42" s="93">
        <f>IF((BB$7&gt;IFERROR(MAX(IFERROR(INDEX(Tbl_Project_List[Start Date],MATCH($A42,Tbl_Project_List[Project Name],0),1)-1,0),IFERROR(INDEX($K$9:$K$158,MATCH($E42,$G$9:$G$158,0),1),0),IFERROR(INDEX($K$9:$K$158,MATCH($F42,$G$9:$G$158,0),1),0)),0)), IFERROR(MIN($D42-SUM($O42:BA42), INDEX(Tbl_Resource_List[Hours Available per Day], MATCH($C42,Tbl_Resource_List[Resource Name],0),1)-SUMIF($C$8:$C41,$C42,BB$8:BB41)),0),0)</f>
        <v>0</v>
      </c>
      <c r="BC42" s="93">
        <f>IF((BC$7&gt;IFERROR(MAX(IFERROR(INDEX(Tbl_Project_List[Start Date],MATCH($A42,Tbl_Project_List[Project Name],0),1)-1,0),IFERROR(INDEX($K$9:$K$158,MATCH($E42,$G$9:$G$158,0),1),0),IFERROR(INDEX($K$9:$K$158,MATCH($F42,$G$9:$G$158,0),1),0)),0)), IFERROR(MIN($D42-SUM($O42:BB42), INDEX(Tbl_Resource_List[Hours Available per Day], MATCH($C42,Tbl_Resource_List[Resource Name],0),1)-SUMIF($C$8:$C41,$C42,BC$8:BC41)),0),0)</f>
        <v>0</v>
      </c>
      <c r="BD42" s="93">
        <f>IF((BD$7&gt;IFERROR(MAX(IFERROR(INDEX(Tbl_Project_List[Start Date],MATCH($A42,Tbl_Project_List[Project Name],0),1)-1,0),IFERROR(INDEX($K$9:$K$158,MATCH($E42,$G$9:$G$158,0),1),0),IFERROR(INDEX($K$9:$K$158,MATCH($F42,$G$9:$G$158,0),1),0)),0)), IFERROR(MIN($D42-SUM($O42:BC42), INDEX(Tbl_Resource_List[Hours Available per Day], MATCH($C42,Tbl_Resource_List[Resource Name],0),1)-SUMIF($C$8:$C41,$C42,BD$8:BD41)),0),0)</f>
        <v>0</v>
      </c>
      <c r="BE42" s="93">
        <f>IF((BE$7&gt;IFERROR(MAX(IFERROR(INDEX(Tbl_Project_List[Start Date],MATCH($A42,Tbl_Project_List[Project Name],0),1)-1,0),IFERROR(INDEX($K$9:$K$158,MATCH($E42,$G$9:$G$158,0),1),0),IFERROR(INDEX($K$9:$K$158,MATCH($F42,$G$9:$G$158,0),1),0)),0)), IFERROR(MIN($D42-SUM($O42:BD42), INDEX(Tbl_Resource_List[Hours Available per Day], MATCH($C42,Tbl_Resource_List[Resource Name],0),1)-SUMIF($C$8:$C41,$C42,BE$8:BE41)),0),0)</f>
        <v>0</v>
      </c>
      <c r="BF42" s="93">
        <f>IF((BF$7&gt;IFERROR(MAX(IFERROR(INDEX(Tbl_Project_List[Start Date],MATCH($A42,Tbl_Project_List[Project Name],0),1)-1,0),IFERROR(INDEX($K$9:$K$158,MATCH($E42,$G$9:$G$158,0),1),0),IFERROR(INDEX($K$9:$K$158,MATCH($F42,$G$9:$G$158,0),1),0)),0)), IFERROR(MIN($D42-SUM($O42:BE42), INDEX(Tbl_Resource_List[Hours Available per Day], MATCH($C42,Tbl_Resource_List[Resource Name],0),1)-SUMIF($C$8:$C41,$C42,BF$8:BF41)),0),0)</f>
        <v>0</v>
      </c>
      <c r="BG42" s="93">
        <f>IF((BG$7&gt;IFERROR(MAX(IFERROR(INDEX(Tbl_Project_List[Start Date],MATCH($A42,Tbl_Project_List[Project Name],0),1)-1,0),IFERROR(INDEX($K$9:$K$158,MATCH($E42,$G$9:$G$158,0),1),0),IFERROR(INDEX($K$9:$K$158,MATCH($F42,$G$9:$G$158,0),1),0)),0)), IFERROR(MIN($D42-SUM($O42:BF42), INDEX(Tbl_Resource_List[Hours Available per Day], MATCH($C42,Tbl_Resource_List[Resource Name],0),1)-SUMIF($C$8:$C41,$C42,BG$8:BG41)),0),0)</f>
        <v>0</v>
      </c>
      <c r="BH42" s="93">
        <f>IF((BH$7&gt;IFERROR(MAX(IFERROR(INDEX(Tbl_Project_List[Start Date],MATCH($A42,Tbl_Project_List[Project Name],0),1)-1,0),IFERROR(INDEX($K$9:$K$158,MATCH($E42,$G$9:$G$158,0),1),0),IFERROR(INDEX($K$9:$K$158,MATCH($F42,$G$9:$G$158,0),1),0)),0)), IFERROR(MIN($D42-SUM($O42:BG42), INDEX(Tbl_Resource_List[Hours Available per Day], MATCH($C42,Tbl_Resource_List[Resource Name],0),1)-SUMIF($C$8:$C41,$C42,BH$8:BH41)),0),0)</f>
        <v>0</v>
      </c>
      <c r="BI42" s="93">
        <f>IF((BI$7&gt;IFERROR(MAX(IFERROR(INDEX(Tbl_Project_List[Start Date],MATCH($A42,Tbl_Project_List[Project Name],0),1)-1,0),IFERROR(INDEX($K$9:$K$158,MATCH($E42,$G$9:$G$158,0),1),0),IFERROR(INDEX($K$9:$K$158,MATCH($F42,$G$9:$G$158,0),1),0)),0)), IFERROR(MIN($D42-SUM($O42:BH42), INDEX(Tbl_Resource_List[Hours Available per Day], MATCH($C42,Tbl_Resource_List[Resource Name],0),1)-SUMIF($C$8:$C41,$C42,BI$8:BI41)),0),0)</f>
        <v>0</v>
      </c>
      <c r="BJ42" s="93">
        <f>IF((BJ$7&gt;IFERROR(MAX(IFERROR(INDEX(Tbl_Project_List[Start Date],MATCH($A42,Tbl_Project_List[Project Name],0),1)-1,0),IFERROR(INDEX($K$9:$K$158,MATCH($E42,$G$9:$G$158,0),1),0),IFERROR(INDEX($K$9:$K$158,MATCH($F42,$G$9:$G$158,0),1),0)),0)), IFERROR(MIN($D42-SUM($O42:BI42), INDEX(Tbl_Resource_List[Hours Available per Day], MATCH($C42,Tbl_Resource_List[Resource Name],0),1)-SUMIF($C$8:$C41,$C42,BJ$8:BJ41)),0),0)</f>
        <v>0</v>
      </c>
      <c r="BK42" s="93">
        <f>IF((BK$7&gt;IFERROR(MAX(IFERROR(INDEX(Tbl_Project_List[Start Date],MATCH($A42,Tbl_Project_List[Project Name],0),1)-1,0),IFERROR(INDEX($K$9:$K$158,MATCH($E42,$G$9:$G$158,0),1),0),IFERROR(INDEX($K$9:$K$158,MATCH($F42,$G$9:$G$158,0),1),0)),0)), IFERROR(MIN($D42-SUM($O42:BJ42), INDEX(Tbl_Resource_List[Hours Available per Day], MATCH($C42,Tbl_Resource_List[Resource Name],0),1)-SUMIF($C$8:$C41,$C42,BK$8:BK41)),0),0)</f>
        <v>0</v>
      </c>
      <c r="BL42" s="93">
        <f>IF((BL$7&gt;IFERROR(MAX(IFERROR(INDEX(Tbl_Project_List[Start Date],MATCH($A42,Tbl_Project_List[Project Name],0),1)-1,0),IFERROR(INDEX($K$9:$K$158,MATCH($E42,$G$9:$G$158,0),1),0),IFERROR(INDEX($K$9:$K$158,MATCH($F42,$G$9:$G$158,0),1),0)),0)), IFERROR(MIN($D42-SUM($O42:BK42), INDEX(Tbl_Resource_List[Hours Available per Day], MATCH($C42,Tbl_Resource_List[Resource Name],0),1)-SUMIF($C$8:$C41,$C42,BL$8:BL41)),0),0)</f>
        <v>0</v>
      </c>
      <c r="BM42" s="93">
        <f>IF((BM$7&gt;IFERROR(MAX(IFERROR(INDEX(Tbl_Project_List[Start Date],MATCH($A42,Tbl_Project_List[Project Name],0),1)-1,0),IFERROR(INDEX($K$9:$K$158,MATCH($E42,$G$9:$G$158,0),1),0),IFERROR(INDEX($K$9:$K$158,MATCH($F42,$G$9:$G$158,0),1),0)),0)), IFERROR(MIN($D42-SUM($O42:BL42), INDEX(Tbl_Resource_List[Hours Available per Day], MATCH($C42,Tbl_Resource_List[Resource Name],0),1)-SUMIF($C$8:$C41,$C42,BM$8:BM41)),0),0)</f>
        <v>0</v>
      </c>
      <c r="BN42" s="93">
        <f>IF((BN$7&gt;IFERROR(MAX(IFERROR(INDEX(Tbl_Project_List[Start Date],MATCH($A42,Tbl_Project_List[Project Name],0),1)-1,0),IFERROR(INDEX($K$9:$K$158,MATCH($E42,$G$9:$G$158,0),1),0),IFERROR(INDEX($K$9:$K$158,MATCH($F42,$G$9:$G$158,0),1),0)),0)), IFERROR(MIN($D42-SUM($O42:BM42), INDEX(Tbl_Resource_List[Hours Available per Day], MATCH($C42,Tbl_Resource_List[Resource Name],0),1)-SUMIF($C$8:$C41,$C42,BN$8:BN41)),0),0)</f>
        <v>0</v>
      </c>
      <c r="BO42" s="93">
        <f>IF((BO$7&gt;IFERROR(MAX(IFERROR(INDEX(Tbl_Project_List[Start Date],MATCH($A42,Tbl_Project_List[Project Name],0),1)-1,0),IFERROR(INDEX($K$9:$K$158,MATCH($E42,$G$9:$G$158,0),1),0),IFERROR(INDEX($K$9:$K$158,MATCH($F42,$G$9:$G$158,0),1),0)),0)), IFERROR(MIN($D42-SUM($O42:BN42), INDEX(Tbl_Resource_List[Hours Available per Day], MATCH($C42,Tbl_Resource_List[Resource Name],0),1)-SUMIF($C$8:$C41,$C42,BO$8:BO41)),0),0)</f>
        <v>0</v>
      </c>
      <c r="BP42" s="93">
        <f>IF((BP$7&gt;IFERROR(MAX(IFERROR(INDEX(Tbl_Project_List[Start Date],MATCH($A42,Tbl_Project_List[Project Name],0),1)-1,0),IFERROR(INDEX($K$9:$K$158,MATCH($E42,$G$9:$G$158,0),1),0),IFERROR(INDEX($K$9:$K$158,MATCH($F42,$G$9:$G$158,0),1),0)),0)), IFERROR(MIN($D42-SUM($O42:BO42), INDEX(Tbl_Resource_List[Hours Available per Day], MATCH($C42,Tbl_Resource_List[Resource Name],0),1)-SUMIF($C$8:$C41,$C42,BP$8:BP41)),0),0)</f>
        <v>0</v>
      </c>
      <c r="BQ42" s="93">
        <f>IF((BQ$7&gt;IFERROR(MAX(IFERROR(INDEX(Tbl_Project_List[Start Date],MATCH($A42,Tbl_Project_List[Project Name],0),1)-1,0),IFERROR(INDEX($K$9:$K$158,MATCH($E42,$G$9:$G$158,0),1),0),IFERROR(INDEX($K$9:$K$158,MATCH($F42,$G$9:$G$158,0),1),0)),0)), IFERROR(MIN($D42-SUM($O42:BP42), INDEX(Tbl_Resource_List[Hours Available per Day], MATCH($C42,Tbl_Resource_List[Resource Name],0),1)-SUMIF($C$8:$C41,$C42,BQ$8:BQ41)),0),0)</f>
        <v>0</v>
      </c>
      <c r="BR42" s="93">
        <f>IF((BR$7&gt;IFERROR(MAX(IFERROR(INDEX(Tbl_Project_List[Start Date],MATCH($A42,Tbl_Project_List[Project Name],0),1)-1,0),IFERROR(INDEX($K$9:$K$158,MATCH($E42,$G$9:$G$158,0),1),0),IFERROR(INDEX($K$9:$K$158,MATCH($F42,$G$9:$G$158,0),1),0)),0)), IFERROR(MIN($D42-SUM($O42:BQ42), INDEX(Tbl_Resource_List[Hours Available per Day], MATCH($C42,Tbl_Resource_List[Resource Name],0),1)-SUMIF($C$8:$C41,$C42,BR$8:BR41)),0),0)</f>
        <v>0</v>
      </c>
      <c r="BS42" s="93">
        <f>IF((BS$7&gt;IFERROR(MAX(IFERROR(INDEX(Tbl_Project_List[Start Date],MATCH($A42,Tbl_Project_List[Project Name],0),1)-1,0),IFERROR(INDEX($K$9:$K$158,MATCH($E42,$G$9:$G$158,0),1),0),IFERROR(INDEX($K$9:$K$158,MATCH($F42,$G$9:$G$158,0),1),0)),0)), IFERROR(MIN($D42-SUM($O42:BR42), INDEX(Tbl_Resource_List[Hours Available per Day], MATCH($C42,Tbl_Resource_List[Resource Name],0),1)-SUMIF($C$8:$C41,$C42,BS$8:BS41)),0),0)</f>
        <v>0</v>
      </c>
      <c r="BT42" s="93">
        <f>IF((BT$7&gt;IFERROR(MAX(IFERROR(INDEX(Tbl_Project_List[Start Date],MATCH($A42,Tbl_Project_List[Project Name],0),1)-1,0),IFERROR(INDEX($K$9:$K$158,MATCH($E42,$G$9:$G$158,0),1),0),IFERROR(INDEX($K$9:$K$158,MATCH($F42,$G$9:$G$158,0),1),0)),0)), IFERROR(MIN($D42-SUM($O42:BS42), INDEX(Tbl_Resource_List[Hours Available per Day], MATCH($C42,Tbl_Resource_List[Resource Name],0),1)-SUMIF($C$8:$C41,$C42,BT$8:BT41)),0),0)</f>
        <v>0</v>
      </c>
      <c r="BU42" s="93">
        <f>IF((BU$7&gt;IFERROR(MAX(IFERROR(INDEX(Tbl_Project_List[Start Date],MATCH($A42,Tbl_Project_List[Project Name],0),1)-1,0),IFERROR(INDEX($K$9:$K$158,MATCH($E42,$G$9:$G$158,0),1),0),IFERROR(INDEX($K$9:$K$158,MATCH($F42,$G$9:$G$158,0),1),0)),0)), IFERROR(MIN($D42-SUM($O42:BT42), INDEX(Tbl_Resource_List[Hours Available per Day], MATCH($C42,Tbl_Resource_List[Resource Name],0),1)-SUMIF($C$8:$C41,$C42,BU$8:BU41)),0),0)</f>
        <v>0</v>
      </c>
      <c r="BV42" s="93">
        <f>IF((BV$7&gt;IFERROR(MAX(IFERROR(INDEX(Tbl_Project_List[Start Date],MATCH($A42,Tbl_Project_List[Project Name],0),1)-1,0),IFERROR(INDEX($K$9:$K$158,MATCH($E42,$G$9:$G$158,0),1),0),IFERROR(INDEX($K$9:$K$158,MATCH($F42,$G$9:$G$158,0),1),0)),0)), IFERROR(MIN($D42-SUM($O42:BU42), INDEX(Tbl_Resource_List[Hours Available per Day], MATCH($C42,Tbl_Resource_List[Resource Name],0),1)-SUMIF($C$8:$C41,$C42,BV$8:BV41)),0),0)</f>
        <v>0</v>
      </c>
      <c r="BW42" s="94">
        <f>IF((BW$7&gt;IFERROR(MAX(IFERROR(INDEX(Tbl_Project_List[Start Date],MATCH($A42,Tbl_Project_List[Project Name],0),1)-1,0),IFERROR(INDEX($K$9:$K$158,MATCH($E42,$G$9:$G$158,0),1),0),IFERROR(INDEX($K$9:$K$158,MATCH($F42,$G$9:$G$158,0),1),0)),0)), IFERROR(MIN($D42-SUM($O42:BV42), INDEX(Tbl_Resource_List[Hours Available per Day], MATCH($C42,Tbl_Resource_List[Resource Name],0),1)-SUMIF($C$8:$C41,$C42,BW$8:BW41)),0),0)</f>
        <v>0</v>
      </c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95"/>
      <c r="CJ42" s="95"/>
      <c r="CK42" s="95"/>
      <c r="CL42" s="95"/>
      <c r="CM42" s="95"/>
      <c r="CN42" s="95"/>
      <c r="CO42" s="9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</row>
    <row r="43" spans="1:105" x14ac:dyDescent="0.25">
      <c r="A43" s="89" t="str">
        <f>IFERROR(IF(ROW(A42)-ROW($A$8)&gt;=COUNTA(Tbl_Task_List[Task Name]),"",INDEX(Tbl_Project_List[],MATCH(SMALL(Tbl_Project_List[[#Data],[Priority]],ROUND(SUMPRODUCT(1/COUNTIF($A$9:A42,$A$9:A42)),0)+((COUNTIF(Tbl_Task_List[[#Data],[Project Name]],A42)=COUNTIF($A$9:$A42,A42))*1)),Tbl_Project_List[[#Data],[Priority]],0),1)),"")</f>
        <v/>
      </c>
      <c r="B43" s="89">
        <f t="array" ref="B43">IFERROR(INDEX((Tbl_Task_List[[#Data],[Task Name]]), SMALL(IF(A43=(Tbl_Task_List[[#Data],[Project Name]]),ROW(Tbl_Task_List[[#Data],[Project Name]]),""),COUNTIF($A$9:$A43,A43))-ROW(Tbl_Task_List[[#Headers],[Task Name]]),1),"")</f>
        <v>0</v>
      </c>
      <c r="C43" s="90">
        <f t="array" ref="C43">IFERROR(INDEX((Tbl_Task_List[[#Data],[Resource Name]]), SMALL(IF(A43=(Tbl_Task_List[[#Data],[Project Name]]),ROW(Tbl_Task_List[[#Data],[Project Name]]),""),COUNTIF($A$9:$A43,A43))-ROW(Tbl_Task_List[[#Headers],[Resource Name]]),1),"")</f>
        <v>0</v>
      </c>
      <c r="D43" s="91">
        <f t="array" ref="D43">IFERROR(INDEX((Tbl_Task_List[[#Data],[Planned Duration (Hours)]]), SMALL(IF(A43=(Tbl_Task_List[[#Data],[Project Name]]),ROW(Tbl_Task_List[[#Data],[Project Name]]),""),COUNTIF($A$9:$A43,A43))-ROW(Tbl_Task_List[[#Headers],[Planned Duration (Hours)]]),1),"")</f>
        <v>0</v>
      </c>
      <c r="E43" s="70">
        <f t="array" ref="E43">IFERROR(INDEX((Tbl_Task_List[[#Data],[Predecessor 1]]), SMALL(IF(A43=(Tbl_Task_List[[#Data],[Project Name]]),ROW(Tbl_Task_List[[#Data],[Project Name]]),""),COUNTIF($A$9:$A43,A43))-ROW(Tbl_Task_List[[#Headers],[Predecessor 1]]),1),"")</f>
        <v>0</v>
      </c>
      <c r="F43" s="70">
        <f t="array" ref="F43">IFERROR(INDEX((Tbl_Task_List[[#Data],[Predecessor 2]]), SMALL(IF(A43=(Tbl_Task_List[[#Data],[Project Name]]),ROW(Tbl_Task_List[[#Data],[Project Name]]),""),COUNTIF($A$9:$A43,A43))-ROW(Tbl_Task_List[[#Headers],[Predecessor 2]]),1),"")</f>
        <v>0</v>
      </c>
      <c r="G43" s="70" t="str">
        <f t="shared" si="7"/>
        <v xml:space="preserve"> 0</v>
      </c>
      <c r="H43" s="75" t="str">
        <f>IFERROR(MAX(INDEX(Tbl_Project_List[Start Date],MATCH($A43,Tbl_Project_List[Project Name],0),1), StartDate, IFERROR(WORKDAY(INDEX($K$9:$K$158,MATCH($E43,$G$9:$G$158,0),1),1,Holidays),0),IFERROR(WORKDAY( INDEX($K$9:$K$158,MATCH($F43,$G$9:$G$158,0),1),1,Holidays),0)),"")</f>
        <v/>
      </c>
      <c r="I43" s="92" t="str">
        <f t="shared" si="4"/>
        <v/>
      </c>
      <c r="J43" s="75">
        <f t="array" ref="J43">IF(ISNUMBER(D43),IFERROR(INDEX($A$7:$BW$7,1,SMALL(IF(P43:BW43&gt;0,COLUMN(P43:BW43),""),1)),WORKDAY($BW$7,2,Holidays)),"")</f>
        <v>42416</v>
      </c>
      <c r="K43" s="75" t="str">
        <f t="array" ref="K43">IF(ISNUMBER(D43),IF(SUM(P43:BW43)=D43,IFERROR(INDEX($A$7:$BW$7,1,LARGE(IF(P43:BW43&gt;0,COLUMN(P43:BW43),""),1)),""),WORKDAY($BW$7,1,Holidays)),"")</f>
        <v/>
      </c>
      <c r="L43" s="92" t="str">
        <f ca="1">IFERROR(COUNTIF(INDIRECT(ADDRESS(ROW($L43),MATCH($J43,$A$7:$BW$7,0),1,1,)):INDIRECT(ADDRESS(ROW($L43),MATCH(MIN($K43,$BW$7),$A$7:$BW$7,0),1,1,)),0),"")</f>
        <v/>
      </c>
      <c r="M43" s="92" t="str">
        <f t="shared" si="5"/>
        <v/>
      </c>
      <c r="N43" s="93">
        <f t="shared" si="6"/>
        <v>0</v>
      </c>
      <c r="O43" s="86"/>
      <c r="P43" s="93">
        <f>IF((P$7&gt;IFERROR(MAX(IFERROR(INDEX(Tbl_Project_List[Start Date],MATCH($A43,Tbl_Project_List[Project Name],0),1)-1,0),IFERROR(INDEX($K$9:$K$158,MATCH($E43,$G$9:$G$158,0),1),0),IFERROR(INDEX($K$9:$K$158,MATCH($F43,$G$9:$G$158,0),1),0)),0)), IFERROR(MIN($D43-SUM($O43:O43), INDEX(Tbl_Resource_List[Hours Available per Day], MATCH($C43,Tbl_Resource_List[Resource Name],0),1)-SUMIF($C$8:$C42,$C43,P$8:P42)),0),0)</f>
        <v>0</v>
      </c>
      <c r="Q43" s="93">
        <f>IF((Q$7&gt;IFERROR(MAX(IFERROR(INDEX(Tbl_Project_List[Start Date],MATCH($A43,Tbl_Project_List[Project Name],0),1)-1,0),IFERROR(INDEX($K$9:$K$158,MATCH($E43,$G$9:$G$158,0),1),0),IFERROR(INDEX($K$9:$K$158,MATCH($F43,$G$9:$G$158,0),1),0)),0)), IFERROR(MIN($D43-SUM($O43:P43), INDEX(Tbl_Resource_List[Hours Available per Day], MATCH($C43,Tbl_Resource_List[Resource Name],0),1)-SUMIF($C$8:$C42,$C43,Q$8:Q42)),0),0)</f>
        <v>0</v>
      </c>
      <c r="R43" s="93">
        <f>IF((R$7&gt;IFERROR(MAX(IFERROR(INDEX(Tbl_Project_List[Start Date],MATCH($A43,Tbl_Project_List[Project Name],0),1)-1,0),IFERROR(INDEX($K$9:$K$158,MATCH($E43,$G$9:$G$158,0),1),0),IFERROR(INDEX($K$9:$K$158,MATCH($F43,$G$9:$G$158,0),1),0)),0)), IFERROR(MIN($D43-SUM($O43:Q43), INDEX(Tbl_Resource_List[Hours Available per Day], MATCH($C43,Tbl_Resource_List[Resource Name],0),1)-SUMIF($C$8:$C42,$C43,R$8:R42)),0),0)</f>
        <v>0</v>
      </c>
      <c r="S43" s="93">
        <f>IF((S$7&gt;IFERROR(MAX(IFERROR(INDEX(Tbl_Project_List[Start Date],MATCH($A43,Tbl_Project_List[Project Name],0),1)-1,0),IFERROR(INDEX($K$9:$K$158,MATCH($E43,$G$9:$G$158,0),1),0),IFERROR(INDEX($K$9:$K$158,MATCH($F43,$G$9:$G$158,0),1),0)),0)), IFERROR(MIN($D43-SUM($O43:R43), INDEX(Tbl_Resource_List[Hours Available per Day], MATCH($C43,Tbl_Resource_List[Resource Name],0),1)-SUMIF($C$8:$C42,$C43,S$8:S42)),0),0)</f>
        <v>0</v>
      </c>
      <c r="T43" s="93">
        <f>IF((T$7&gt;IFERROR(MAX(IFERROR(INDEX(Tbl_Project_List[Start Date],MATCH($A43,Tbl_Project_List[Project Name],0),1)-1,0),IFERROR(INDEX($K$9:$K$158,MATCH($E43,$G$9:$G$158,0),1),0),IFERROR(INDEX($K$9:$K$158,MATCH($F43,$G$9:$G$158,0),1),0)),0)), IFERROR(MIN($D43-SUM($O43:S43), INDEX(Tbl_Resource_List[Hours Available per Day], MATCH($C43,Tbl_Resource_List[Resource Name],0),1)-SUMIF($C$8:$C42,$C43,T$8:T42)),0),0)</f>
        <v>0</v>
      </c>
      <c r="U43" s="93">
        <f>IF((U$7&gt;IFERROR(MAX(IFERROR(INDEX(Tbl_Project_List[Start Date],MATCH($A43,Tbl_Project_List[Project Name],0),1)-1,0),IFERROR(INDEX($K$9:$K$158,MATCH($E43,$G$9:$G$158,0),1),0),IFERROR(INDEX($K$9:$K$158,MATCH($F43,$G$9:$G$158,0),1),0)),0)), IFERROR(MIN($D43-SUM($O43:T43), INDEX(Tbl_Resource_List[Hours Available per Day], MATCH($C43,Tbl_Resource_List[Resource Name],0),1)-SUMIF($C$8:$C42,$C43,U$8:U42)),0),0)</f>
        <v>0</v>
      </c>
      <c r="V43" s="93">
        <f>IF((V$7&gt;IFERROR(MAX(IFERROR(INDEX(Tbl_Project_List[Start Date],MATCH($A43,Tbl_Project_List[Project Name],0),1)-1,0),IFERROR(INDEX($K$9:$K$158,MATCH($E43,$G$9:$G$158,0),1),0),IFERROR(INDEX($K$9:$K$158,MATCH($F43,$G$9:$G$158,0),1),0)),0)), IFERROR(MIN($D43-SUM($O43:U43), INDEX(Tbl_Resource_List[Hours Available per Day], MATCH($C43,Tbl_Resource_List[Resource Name],0),1)-SUMIF($C$8:$C42,$C43,V$8:V42)),0),0)</f>
        <v>0</v>
      </c>
      <c r="W43" s="93">
        <f>IF((W$7&gt;IFERROR(MAX(IFERROR(INDEX(Tbl_Project_List[Start Date],MATCH($A43,Tbl_Project_List[Project Name],0),1)-1,0),IFERROR(INDEX($K$9:$K$158,MATCH($E43,$G$9:$G$158,0),1),0),IFERROR(INDEX($K$9:$K$158,MATCH($F43,$G$9:$G$158,0),1),0)),0)), IFERROR(MIN($D43-SUM($O43:V43), INDEX(Tbl_Resource_List[Hours Available per Day], MATCH($C43,Tbl_Resource_List[Resource Name],0),1)-SUMIF($C$8:$C42,$C43,W$8:W42)),0),0)</f>
        <v>0</v>
      </c>
      <c r="X43" s="93">
        <f>IF((X$7&gt;IFERROR(MAX(IFERROR(INDEX(Tbl_Project_List[Start Date],MATCH($A43,Tbl_Project_List[Project Name],0),1)-1,0),IFERROR(INDEX($K$9:$K$158,MATCH($E43,$G$9:$G$158,0),1),0),IFERROR(INDEX($K$9:$K$158,MATCH($F43,$G$9:$G$158,0),1),0)),0)), IFERROR(MIN($D43-SUM($O43:W43), INDEX(Tbl_Resource_List[Hours Available per Day], MATCH($C43,Tbl_Resource_List[Resource Name],0),1)-SUMIF($C$8:$C42,$C43,X$8:X42)),0),0)</f>
        <v>0</v>
      </c>
      <c r="Y43" s="93">
        <f>IF((Y$7&gt;IFERROR(MAX(IFERROR(INDEX(Tbl_Project_List[Start Date],MATCH($A43,Tbl_Project_List[Project Name],0),1)-1,0),IFERROR(INDEX($K$9:$K$158,MATCH($E43,$G$9:$G$158,0),1),0),IFERROR(INDEX($K$9:$K$158,MATCH($F43,$G$9:$G$158,0),1),0)),0)), IFERROR(MIN($D43-SUM($O43:X43), INDEX(Tbl_Resource_List[Hours Available per Day], MATCH($C43,Tbl_Resource_List[Resource Name],0),1)-SUMIF($C$8:$C42,$C43,Y$8:Y42)),0),0)</f>
        <v>0</v>
      </c>
      <c r="Z43" s="93">
        <f>IF((Z$7&gt;IFERROR(MAX(IFERROR(INDEX(Tbl_Project_List[Start Date],MATCH($A43,Tbl_Project_List[Project Name],0),1)-1,0),IFERROR(INDEX($K$9:$K$158,MATCH($E43,$G$9:$G$158,0),1),0),IFERROR(INDEX($K$9:$K$158,MATCH($F43,$G$9:$G$158,0),1),0)),0)), IFERROR(MIN($D43-SUM($O43:Y43), INDEX(Tbl_Resource_List[Hours Available per Day], MATCH($C43,Tbl_Resource_List[Resource Name],0),1)-SUMIF($C$8:$C42,$C43,Z$8:Z42)),0),0)</f>
        <v>0</v>
      </c>
      <c r="AA43" s="93">
        <f>IF((AA$7&gt;IFERROR(MAX(IFERROR(INDEX(Tbl_Project_List[Start Date],MATCH($A43,Tbl_Project_List[Project Name],0),1)-1,0),IFERROR(INDEX($K$9:$K$158,MATCH($E43,$G$9:$G$158,0),1),0),IFERROR(INDEX($K$9:$K$158,MATCH($F43,$G$9:$G$158,0),1),0)),0)), IFERROR(MIN($D43-SUM($O43:Z43), INDEX(Tbl_Resource_List[Hours Available per Day], MATCH($C43,Tbl_Resource_List[Resource Name],0),1)-SUMIF($C$8:$C42,$C43,AA$8:AA42)),0),0)</f>
        <v>0</v>
      </c>
      <c r="AB43" s="93">
        <f>IF((AB$7&gt;IFERROR(MAX(IFERROR(INDEX(Tbl_Project_List[Start Date],MATCH($A43,Tbl_Project_List[Project Name],0),1)-1,0),IFERROR(INDEX($K$9:$K$158,MATCH($E43,$G$9:$G$158,0),1),0),IFERROR(INDEX($K$9:$K$158,MATCH($F43,$G$9:$G$158,0),1),0)),0)), IFERROR(MIN($D43-SUM($O43:AA43), INDEX(Tbl_Resource_List[Hours Available per Day], MATCH($C43,Tbl_Resource_List[Resource Name],0),1)-SUMIF($C$8:$C42,$C43,AB$8:AB42)),0),0)</f>
        <v>0</v>
      </c>
      <c r="AC43" s="93">
        <f>IF((AC$7&gt;IFERROR(MAX(IFERROR(INDEX(Tbl_Project_List[Start Date],MATCH($A43,Tbl_Project_List[Project Name],0),1)-1,0),IFERROR(INDEX($K$9:$K$158,MATCH($E43,$G$9:$G$158,0),1),0),IFERROR(INDEX($K$9:$K$158,MATCH($F43,$G$9:$G$158,0),1),0)),0)), IFERROR(MIN($D43-SUM($O43:AB43), INDEX(Tbl_Resource_List[Hours Available per Day], MATCH($C43,Tbl_Resource_List[Resource Name],0),1)-SUMIF($C$8:$C42,$C43,AC$8:AC42)),0),0)</f>
        <v>0</v>
      </c>
      <c r="AD43" s="93">
        <f>IF((AD$7&gt;IFERROR(MAX(IFERROR(INDEX(Tbl_Project_List[Start Date],MATCH($A43,Tbl_Project_List[Project Name],0),1)-1,0),IFERROR(INDEX($K$9:$K$158,MATCH($E43,$G$9:$G$158,0),1),0),IFERROR(INDEX($K$9:$K$158,MATCH($F43,$G$9:$G$158,0),1),0)),0)), IFERROR(MIN($D43-SUM($O43:AC43), INDEX(Tbl_Resource_List[Hours Available per Day], MATCH($C43,Tbl_Resource_List[Resource Name],0),1)-SUMIF($C$8:$C42,$C43,AD$8:AD42)),0),0)</f>
        <v>0</v>
      </c>
      <c r="AE43" s="93">
        <f>IF((AE$7&gt;IFERROR(MAX(IFERROR(INDEX(Tbl_Project_List[Start Date],MATCH($A43,Tbl_Project_List[Project Name],0),1)-1,0),IFERROR(INDEX($K$9:$K$158,MATCH($E43,$G$9:$G$158,0),1),0),IFERROR(INDEX($K$9:$K$158,MATCH($F43,$G$9:$G$158,0),1),0)),0)), IFERROR(MIN($D43-SUM($O43:AD43), INDEX(Tbl_Resource_List[Hours Available per Day], MATCH($C43,Tbl_Resource_List[Resource Name],0),1)-SUMIF($C$8:$C42,$C43,AE$8:AE42)),0),0)</f>
        <v>0</v>
      </c>
      <c r="AF43" s="93">
        <f>IF((AF$7&gt;IFERROR(MAX(IFERROR(INDEX(Tbl_Project_List[Start Date],MATCH($A43,Tbl_Project_List[Project Name],0),1)-1,0),IFERROR(INDEX($K$9:$K$158,MATCH($E43,$G$9:$G$158,0),1),0),IFERROR(INDEX($K$9:$K$158,MATCH($F43,$G$9:$G$158,0),1),0)),0)), IFERROR(MIN($D43-SUM($O43:AE43), INDEX(Tbl_Resource_List[Hours Available per Day], MATCH($C43,Tbl_Resource_List[Resource Name],0),1)-SUMIF($C$8:$C42,$C43,AF$8:AF42)),0),0)</f>
        <v>0</v>
      </c>
      <c r="AG43" s="93">
        <f>IF((AG$7&gt;IFERROR(MAX(IFERROR(INDEX(Tbl_Project_List[Start Date],MATCH($A43,Tbl_Project_List[Project Name],0),1)-1,0),IFERROR(INDEX($K$9:$K$158,MATCH($E43,$G$9:$G$158,0),1),0),IFERROR(INDEX($K$9:$K$158,MATCH($F43,$G$9:$G$158,0),1),0)),0)), IFERROR(MIN($D43-SUM($O43:AF43), INDEX(Tbl_Resource_List[Hours Available per Day], MATCH($C43,Tbl_Resource_List[Resource Name],0),1)-SUMIF($C$8:$C42,$C43,AG$8:AG42)),0),0)</f>
        <v>0</v>
      </c>
      <c r="AH43" s="93">
        <f>IF((AH$7&gt;IFERROR(MAX(IFERROR(INDEX(Tbl_Project_List[Start Date],MATCH($A43,Tbl_Project_List[Project Name],0),1)-1,0),IFERROR(INDEX($K$9:$K$158,MATCH($E43,$G$9:$G$158,0),1),0),IFERROR(INDEX($K$9:$K$158,MATCH($F43,$G$9:$G$158,0),1),0)),0)), IFERROR(MIN($D43-SUM($O43:AG43), INDEX(Tbl_Resource_List[Hours Available per Day], MATCH($C43,Tbl_Resource_List[Resource Name],0),1)-SUMIF($C$8:$C42,$C43,AH$8:AH42)),0),0)</f>
        <v>0</v>
      </c>
      <c r="AI43" s="93">
        <f>IF((AI$7&gt;IFERROR(MAX(IFERROR(INDEX(Tbl_Project_List[Start Date],MATCH($A43,Tbl_Project_List[Project Name],0),1)-1,0),IFERROR(INDEX($K$9:$K$158,MATCH($E43,$G$9:$G$158,0),1),0),IFERROR(INDEX($K$9:$K$158,MATCH($F43,$G$9:$G$158,0),1),0)),0)), IFERROR(MIN($D43-SUM($O43:AH43), INDEX(Tbl_Resource_List[Hours Available per Day], MATCH($C43,Tbl_Resource_List[Resource Name],0),1)-SUMIF($C$8:$C42,$C43,AI$8:AI42)),0),0)</f>
        <v>0</v>
      </c>
      <c r="AJ43" s="93">
        <f>IF((AJ$7&gt;IFERROR(MAX(IFERROR(INDEX(Tbl_Project_List[Start Date],MATCH($A43,Tbl_Project_List[Project Name],0),1)-1,0),IFERROR(INDEX($K$9:$K$158,MATCH($E43,$G$9:$G$158,0),1),0),IFERROR(INDEX($K$9:$K$158,MATCH($F43,$G$9:$G$158,0),1),0)),0)), IFERROR(MIN($D43-SUM($O43:AI43), INDEX(Tbl_Resource_List[Hours Available per Day], MATCH($C43,Tbl_Resource_List[Resource Name],0),1)-SUMIF($C$8:$C42,$C43,AJ$8:AJ42)),0),0)</f>
        <v>0</v>
      </c>
      <c r="AK43" s="93">
        <f>IF((AK$7&gt;IFERROR(MAX(IFERROR(INDEX(Tbl_Project_List[Start Date],MATCH($A43,Tbl_Project_List[Project Name],0),1)-1,0),IFERROR(INDEX($K$9:$K$158,MATCH($E43,$G$9:$G$158,0),1),0),IFERROR(INDEX($K$9:$K$158,MATCH($F43,$G$9:$G$158,0),1),0)),0)), IFERROR(MIN($D43-SUM($O43:AJ43), INDEX(Tbl_Resource_List[Hours Available per Day], MATCH($C43,Tbl_Resource_List[Resource Name],0),1)-SUMIF($C$8:$C42,$C43,AK$8:AK42)),0),0)</f>
        <v>0</v>
      </c>
      <c r="AL43" s="93">
        <f>IF((AL$7&gt;IFERROR(MAX(IFERROR(INDEX(Tbl_Project_List[Start Date],MATCH($A43,Tbl_Project_List[Project Name],0),1)-1,0),IFERROR(INDEX($K$9:$K$158,MATCH($E43,$G$9:$G$158,0),1),0),IFERROR(INDEX($K$9:$K$158,MATCH($F43,$G$9:$G$158,0),1),0)),0)), IFERROR(MIN($D43-SUM($O43:AK43), INDEX(Tbl_Resource_List[Hours Available per Day], MATCH($C43,Tbl_Resource_List[Resource Name],0),1)-SUMIF($C$8:$C42,$C43,AL$8:AL42)),0),0)</f>
        <v>0</v>
      </c>
      <c r="AM43" s="93">
        <f>IF((AM$7&gt;IFERROR(MAX(IFERROR(INDEX(Tbl_Project_List[Start Date],MATCH($A43,Tbl_Project_List[Project Name],0),1)-1,0),IFERROR(INDEX($K$9:$K$158,MATCH($E43,$G$9:$G$158,0),1),0),IFERROR(INDEX($K$9:$K$158,MATCH($F43,$G$9:$G$158,0),1),0)),0)), IFERROR(MIN($D43-SUM($O43:AL43), INDEX(Tbl_Resource_List[Hours Available per Day], MATCH($C43,Tbl_Resource_List[Resource Name],0),1)-SUMIF($C$8:$C42,$C43,AM$8:AM42)),0),0)</f>
        <v>0</v>
      </c>
      <c r="AN43" s="93">
        <f>IF((AN$7&gt;IFERROR(MAX(IFERROR(INDEX(Tbl_Project_List[Start Date],MATCH($A43,Tbl_Project_List[Project Name],0),1)-1,0),IFERROR(INDEX($K$9:$K$158,MATCH($E43,$G$9:$G$158,0),1),0),IFERROR(INDEX($K$9:$K$158,MATCH($F43,$G$9:$G$158,0),1),0)),0)), IFERROR(MIN($D43-SUM($O43:AM43), INDEX(Tbl_Resource_List[Hours Available per Day], MATCH($C43,Tbl_Resource_List[Resource Name],0),1)-SUMIF($C$8:$C42,$C43,AN$8:AN42)),0),0)</f>
        <v>0</v>
      </c>
      <c r="AO43" s="93">
        <f>IF((AO$7&gt;IFERROR(MAX(IFERROR(INDEX(Tbl_Project_List[Start Date],MATCH($A43,Tbl_Project_List[Project Name],0),1)-1,0),IFERROR(INDEX($K$9:$K$158,MATCH($E43,$G$9:$G$158,0),1),0),IFERROR(INDEX($K$9:$K$158,MATCH($F43,$G$9:$G$158,0),1),0)),0)), IFERROR(MIN($D43-SUM($O43:AN43), INDEX(Tbl_Resource_List[Hours Available per Day], MATCH($C43,Tbl_Resource_List[Resource Name],0),1)-SUMIF($C$8:$C42,$C43,AO$8:AO42)),0),0)</f>
        <v>0</v>
      </c>
      <c r="AP43" s="93">
        <f>IF((AP$7&gt;IFERROR(MAX(IFERROR(INDEX(Tbl_Project_List[Start Date],MATCH($A43,Tbl_Project_List[Project Name],0),1)-1,0),IFERROR(INDEX($K$9:$K$158,MATCH($E43,$G$9:$G$158,0),1),0),IFERROR(INDEX($K$9:$K$158,MATCH($F43,$G$9:$G$158,0),1),0)),0)), IFERROR(MIN($D43-SUM($O43:AO43), INDEX(Tbl_Resource_List[Hours Available per Day], MATCH($C43,Tbl_Resource_List[Resource Name],0),1)-SUMIF($C$8:$C42,$C43,AP$8:AP42)),0),0)</f>
        <v>0</v>
      </c>
      <c r="AQ43" s="93">
        <f>IF((AQ$7&gt;IFERROR(MAX(IFERROR(INDEX(Tbl_Project_List[Start Date],MATCH($A43,Tbl_Project_List[Project Name],0),1)-1,0),IFERROR(INDEX($K$9:$K$158,MATCH($E43,$G$9:$G$158,0),1),0),IFERROR(INDEX($K$9:$K$158,MATCH($F43,$G$9:$G$158,0),1),0)),0)), IFERROR(MIN($D43-SUM($O43:AP43), INDEX(Tbl_Resource_List[Hours Available per Day], MATCH($C43,Tbl_Resource_List[Resource Name],0),1)-SUMIF($C$8:$C42,$C43,AQ$8:AQ42)),0),0)</f>
        <v>0</v>
      </c>
      <c r="AR43" s="93">
        <f>IF((AR$7&gt;IFERROR(MAX(IFERROR(INDEX(Tbl_Project_List[Start Date],MATCH($A43,Tbl_Project_List[Project Name],0),1)-1,0),IFERROR(INDEX($K$9:$K$158,MATCH($E43,$G$9:$G$158,0),1),0),IFERROR(INDEX($K$9:$K$158,MATCH($F43,$G$9:$G$158,0),1),0)),0)), IFERROR(MIN($D43-SUM($O43:AQ43), INDEX(Tbl_Resource_List[Hours Available per Day], MATCH($C43,Tbl_Resource_List[Resource Name],0),1)-SUMIF($C$8:$C42,$C43,AR$8:AR42)),0),0)</f>
        <v>0</v>
      </c>
      <c r="AS43" s="93">
        <f>IF((AS$7&gt;IFERROR(MAX(IFERROR(INDEX(Tbl_Project_List[Start Date],MATCH($A43,Tbl_Project_List[Project Name],0),1)-1,0),IFERROR(INDEX($K$9:$K$158,MATCH($E43,$G$9:$G$158,0),1),0),IFERROR(INDEX($K$9:$K$158,MATCH($F43,$G$9:$G$158,0),1),0)),0)), IFERROR(MIN($D43-SUM($O43:AR43), INDEX(Tbl_Resource_List[Hours Available per Day], MATCH($C43,Tbl_Resource_List[Resource Name],0),1)-SUMIF($C$8:$C42,$C43,AS$8:AS42)),0),0)</f>
        <v>0</v>
      </c>
      <c r="AT43" s="93">
        <f>IF((AT$7&gt;IFERROR(MAX(IFERROR(INDEX(Tbl_Project_List[Start Date],MATCH($A43,Tbl_Project_List[Project Name],0),1)-1,0),IFERROR(INDEX($K$9:$K$158,MATCH($E43,$G$9:$G$158,0),1),0),IFERROR(INDEX($K$9:$K$158,MATCH($F43,$G$9:$G$158,0),1),0)),0)), IFERROR(MIN($D43-SUM($O43:AS43), INDEX(Tbl_Resource_List[Hours Available per Day], MATCH($C43,Tbl_Resource_List[Resource Name],0),1)-SUMIF($C$8:$C42,$C43,AT$8:AT42)),0),0)</f>
        <v>0</v>
      </c>
      <c r="AU43" s="93">
        <f>IF((AU$7&gt;IFERROR(MAX(IFERROR(INDEX(Tbl_Project_List[Start Date],MATCH($A43,Tbl_Project_List[Project Name],0),1)-1,0),IFERROR(INDEX($K$9:$K$158,MATCH($E43,$G$9:$G$158,0),1),0),IFERROR(INDEX($K$9:$K$158,MATCH($F43,$G$9:$G$158,0),1),0)),0)), IFERROR(MIN($D43-SUM($O43:AT43), INDEX(Tbl_Resource_List[Hours Available per Day], MATCH($C43,Tbl_Resource_List[Resource Name],0),1)-SUMIF($C$8:$C42,$C43,AU$8:AU42)),0),0)</f>
        <v>0</v>
      </c>
      <c r="AV43" s="93">
        <f>IF((AV$7&gt;IFERROR(MAX(IFERROR(INDEX(Tbl_Project_List[Start Date],MATCH($A43,Tbl_Project_List[Project Name],0),1)-1,0),IFERROR(INDEX($K$9:$K$158,MATCH($E43,$G$9:$G$158,0),1),0),IFERROR(INDEX($K$9:$K$158,MATCH($F43,$G$9:$G$158,0),1),0)),0)), IFERROR(MIN($D43-SUM($O43:AU43), INDEX(Tbl_Resource_List[Hours Available per Day], MATCH($C43,Tbl_Resource_List[Resource Name],0),1)-SUMIF($C$8:$C42,$C43,AV$8:AV42)),0),0)</f>
        <v>0</v>
      </c>
      <c r="AW43" s="93">
        <f>IF((AW$7&gt;IFERROR(MAX(IFERROR(INDEX(Tbl_Project_List[Start Date],MATCH($A43,Tbl_Project_List[Project Name],0),1)-1,0),IFERROR(INDEX($K$9:$K$158,MATCH($E43,$G$9:$G$158,0),1),0),IFERROR(INDEX($K$9:$K$158,MATCH($F43,$G$9:$G$158,0),1),0)),0)), IFERROR(MIN($D43-SUM($O43:AV43), INDEX(Tbl_Resource_List[Hours Available per Day], MATCH($C43,Tbl_Resource_List[Resource Name],0),1)-SUMIF($C$8:$C42,$C43,AW$8:AW42)),0),0)</f>
        <v>0</v>
      </c>
      <c r="AX43" s="93">
        <f>IF((AX$7&gt;IFERROR(MAX(IFERROR(INDEX(Tbl_Project_List[Start Date],MATCH($A43,Tbl_Project_List[Project Name],0),1)-1,0),IFERROR(INDEX($K$9:$K$158,MATCH($E43,$G$9:$G$158,0),1),0),IFERROR(INDEX($K$9:$K$158,MATCH($F43,$G$9:$G$158,0),1),0)),0)), IFERROR(MIN($D43-SUM($O43:AW43), INDEX(Tbl_Resource_List[Hours Available per Day], MATCH($C43,Tbl_Resource_List[Resource Name],0),1)-SUMIF($C$8:$C42,$C43,AX$8:AX42)),0),0)</f>
        <v>0</v>
      </c>
      <c r="AY43" s="93">
        <f>IF((AY$7&gt;IFERROR(MAX(IFERROR(INDEX(Tbl_Project_List[Start Date],MATCH($A43,Tbl_Project_List[Project Name],0),1)-1,0),IFERROR(INDEX($K$9:$K$158,MATCH($E43,$G$9:$G$158,0),1),0),IFERROR(INDEX($K$9:$K$158,MATCH($F43,$G$9:$G$158,0),1),0)),0)), IFERROR(MIN($D43-SUM($O43:AX43), INDEX(Tbl_Resource_List[Hours Available per Day], MATCH($C43,Tbl_Resource_List[Resource Name],0),1)-SUMIF($C$8:$C42,$C43,AY$8:AY42)),0),0)</f>
        <v>0</v>
      </c>
      <c r="AZ43" s="93">
        <f>IF((AZ$7&gt;IFERROR(MAX(IFERROR(INDEX(Tbl_Project_List[Start Date],MATCH($A43,Tbl_Project_List[Project Name],0),1)-1,0),IFERROR(INDEX($K$9:$K$158,MATCH($E43,$G$9:$G$158,0),1),0),IFERROR(INDEX($K$9:$K$158,MATCH($F43,$G$9:$G$158,0),1),0)),0)), IFERROR(MIN($D43-SUM($O43:AY43), INDEX(Tbl_Resource_List[Hours Available per Day], MATCH($C43,Tbl_Resource_List[Resource Name],0),1)-SUMIF($C$8:$C42,$C43,AZ$8:AZ42)),0),0)</f>
        <v>0</v>
      </c>
      <c r="BA43" s="93">
        <f>IF((BA$7&gt;IFERROR(MAX(IFERROR(INDEX(Tbl_Project_List[Start Date],MATCH($A43,Tbl_Project_List[Project Name],0),1)-1,0),IFERROR(INDEX($K$9:$K$158,MATCH($E43,$G$9:$G$158,0),1),0),IFERROR(INDEX($K$9:$K$158,MATCH($F43,$G$9:$G$158,0),1),0)),0)), IFERROR(MIN($D43-SUM($O43:AZ43), INDEX(Tbl_Resource_List[Hours Available per Day], MATCH($C43,Tbl_Resource_List[Resource Name],0),1)-SUMIF($C$8:$C42,$C43,BA$8:BA42)),0),0)</f>
        <v>0</v>
      </c>
      <c r="BB43" s="93">
        <f>IF((BB$7&gt;IFERROR(MAX(IFERROR(INDEX(Tbl_Project_List[Start Date],MATCH($A43,Tbl_Project_List[Project Name],0),1)-1,0),IFERROR(INDEX($K$9:$K$158,MATCH($E43,$G$9:$G$158,0),1),0),IFERROR(INDEX($K$9:$K$158,MATCH($F43,$G$9:$G$158,0),1),0)),0)), IFERROR(MIN($D43-SUM($O43:BA43), INDEX(Tbl_Resource_List[Hours Available per Day], MATCH($C43,Tbl_Resource_List[Resource Name],0),1)-SUMIF($C$8:$C42,$C43,BB$8:BB42)),0),0)</f>
        <v>0</v>
      </c>
      <c r="BC43" s="93">
        <f>IF((BC$7&gt;IFERROR(MAX(IFERROR(INDEX(Tbl_Project_List[Start Date],MATCH($A43,Tbl_Project_List[Project Name],0),1)-1,0),IFERROR(INDEX($K$9:$K$158,MATCH($E43,$G$9:$G$158,0),1),0),IFERROR(INDEX($K$9:$K$158,MATCH($F43,$G$9:$G$158,0),1),0)),0)), IFERROR(MIN($D43-SUM($O43:BB43), INDEX(Tbl_Resource_List[Hours Available per Day], MATCH($C43,Tbl_Resource_List[Resource Name],0),1)-SUMIF($C$8:$C42,$C43,BC$8:BC42)),0),0)</f>
        <v>0</v>
      </c>
      <c r="BD43" s="93">
        <f>IF((BD$7&gt;IFERROR(MAX(IFERROR(INDEX(Tbl_Project_List[Start Date],MATCH($A43,Tbl_Project_List[Project Name],0),1)-1,0),IFERROR(INDEX($K$9:$K$158,MATCH($E43,$G$9:$G$158,0),1),0),IFERROR(INDEX($K$9:$K$158,MATCH($F43,$G$9:$G$158,0),1),0)),0)), IFERROR(MIN($D43-SUM($O43:BC43), INDEX(Tbl_Resource_List[Hours Available per Day], MATCH($C43,Tbl_Resource_List[Resource Name],0),1)-SUMIF($C$8:$C42,$C43,BD$8:BD42)),0),0)</f>
        <v>0</v>
      </c>
      <c r="BE43" s="93">
        <f>IF((BE$7&gt;IFERROR(MAX(IFERROR(INDEX(Tbl_Project_List[Start Date],MATCH($A43,Tbl_Project_List[Project Name],0),1)-1,0),IFERROR(INDEX($K$9:$K$158,MATCH($E43,$G$9:$G$158,0),1),0),IFERROR(INDEX($K$9:$K$158,MATCH($F43,$G$9:$G$158,0),1),0)),0)), IFERROR(MIN($D43-SUM($O43:BD43), INDEX(Tbl_Resource_List[Hours Available per Day], MATCH($C43,Tbl_Resource_List[Resource Name],0),1)-SUMIF($C$8:$C42,$C43,BE$8:BE42)),0),0)</f>
        <v>0</v>
      </c>
      <c r="BF43" s="93">
        <f>IF((BF$7&gt;IFERROR(MAX(IFERROR(INDEX(Tbl_Project_List[Start Date],MATCH($A43,Tbl_Project_List[Project Name],0),1)-1,0),IFERROR(INDEX($K$9:$K$158,MATCH($E43,$G$9:$G$158,0),1),0),IFERROR(INDEX($K$9:$K$158,MATCH($F43,$G$9:$G$158,0),1),0)),0)), IFERROR(MIN($D43-SUM($O43:BE43), INDEX(Tbl_Resource_List[Hours Available per Day], MATCH($C43,Tbl_Resource_List[Resource Name],0),1)-SUMIF($C$8:$C42,$C43,BF$8:BF42)),0),0)</f>
        <v>0</v>
      </c>
      <c r="BG43" s="93">
        <f>IF((BG$7&gt;IFERROR(MAX(IFERROR(INDEX(Tbl_Project_List[Start Date],MATCH($A43,Tbl_Project_List[Project Name],0),1)-1,0),IFERROR(INDEX($K$9:$K$158,MATCH($E43,$G$9:$G$158,0),1),0),IFERROR(INDEX($K$9:$K$158,MATCH($F43,$G$9:$G$158,0),1),0)),0)), IFERROR(MIN($D43-SUM($O43:BF43), INDEX(Tbl_Resource_List[Hours Available per Day], MATCH($C43,Tbl_Resource_List[Resource Name],0),1)-SUMIF($C$8:$C42,$C43,BG$8:BG42)),0),0)</f>
        <v>0</v>
      </c>
      <c r="BH43" s="93">
        <f>IF((BH$7&gt;IFERROR(MAX(IFERROR(INDEX(Tbl_Project_List[Start Date],MATCH($A43,Tbl_Project_List[Project Name],0),1)-1,0),IFERROR(INDEX($K$9:$K$158,MATCH($E43,$G$9:$G$158,0),1),0),IFERROR(INDEX($K$9:$K$158,MATCH($F43,$G$9:$G$158,0),1),0)),0)), IFERROR(MIN($D43-SUM($O43:BG43), INDEX(Tbl_Resource_List[Hours Available per Day], MATCH($C43,Tbl_Resource_List[Resource Name],0),1)-SUMIF($C$8:$C42,$C43,BH$8:BH42)),0),0)</f>
        <v>0</v>
      </c>
      <c r="BI43" s="93">
        <f>IF((BI$7&gt;IFERROR(MAX(IFERROR(INDEX(Tbl_Project_List[Start Date],MATCH($A43,Tbl_Project_List[Project Name],0),1)-1,0),IFERROR(INDEX($K$9:$K$158,MATCH($E43,$G$9:$G$158,0),1),0),IFERROR(INDEX($K$9:$K$158,MATCH($F43,$G$9:$G$158,0),1),0)),0)), IFERROR(MIN($D43-SUM($O43:BH43), INDEX(Tbl_Resource_List[Hours Available per Day], MATCH($C43,Tbl_Resource_List[Resource Name],0),1)-SUMIF($C$8:$C42,$C43,BI$8:BI42)),0),0)</f>
        <v>0</v>
      </c>
      <c r="BJ43" s="93">
        <f>IF((BJ$7&gt;IFERROR(MAX(IFERROR(INDEX(Tbl_Project_List[Start Date],MATCH($A43,Tbl_Project_List[Project Name],0),1)-1,0),IFERROR(INDEX($K$9:$K$158,MATCH($E43,$G$9:$G$158,0),1),0),IFERROR(INDEX($K$9:$K$158,MATCH($F43,$G$9:$G$158,0),1),0)),0)), IFERROR(MIN($D43-SUM($O43:BI43), INDEX(Tbl_Resource_List[Hours Available per Day], MATCH($C43,Tbl_Resource_List[Resource Name],0),1)-SUMIF($C$8:$C42,$C43,BJ$8:BJ42)),0),0)</f>
        <v>0</v>
      </c>
      <c r="BK43" s="93">
        <f>IF((BK$7&gt;IFERROR(MAX(IFERROR(INDEX(Tbl_Project_List[Start Date],MATCH($A43,Tbl_Project_List[Project Name],0),1)-1,0),IFERROR(INDEX($K$9:$K$158,MATCH($E43,$G$9:$G$158,0),1),0),IFERROR(INDEX($K$9:$K$158,MATCH($F43,$G$9:$G$158,0),1),0)),0)), IFERROR(MIN($D43-SUM($O43:BJ43), INDEX(Tbl_Resource_List[Hours Available per Day], MATCH($C43,Tbl_Resource_List[Resource Name],0),1)-SUMIF($C$8:$C42,$C43,BK$8:BK42)),0),0)</f>
        <v>0</v>
      </c>
      <c r="BL43" s="93">
        <f>IF((BL$7&gt;IFERROR(MAX(IFERROR(INDEX(Tbl_Project_List[Start Date],MATCH($A43,Tbl_Project_List[Project Name],0),1)-1,0),IFERROR(INDEX($K$9:$K$158,MATCH($E43,$G$9:$G$158,0),1),0),IFERROR(INDEX($K$9:$K$158,MATCH($F43,$G$9:$G$158,0),1),0)),0)), IFERROR(MIN($D43-SUM($O43:BK43), INDEX(Tbl_Resource_List[Hours Available per Day], MATCH($C43,Tbl_Resource_List[Resource Name],0),1)-SUMIF($C$8:$C42,$C43,BL$8:BL42)),0),0)</f>
        <v>0</v>
      </c>
      <c r="BM43" s="93">
        <f>IF((BM$7&gt;IFERROR(MAX(IFERROR(INDEX(Tbl_Project_List[Start Date],MATCH($A43,Tbl_Project_List[Project Name],0),1)-1,0),IFERROR(INDEX($K$9:$K$158,MATCH($E43,$G$9:$G$158,0),1),0),IFERROR(INDEX($K$9:$K$158,MATCH($F43,$G$9:$G$158,0),1),0)),0)), IFERROR(MIN($D43-SUM($O43:BL43), INDEX(Tbl_Resource_List[Hours Available per Day], MATCH($C43,Tbl_Resource_List[Resource Name],0),1)-SUMIF($C$8:$C42,$C43,BM$8:BM42)),0),0)</f>
        <v>0</v>
      </c>
      <c r="BN43" s="93">
        <f>IF((BN$7&gt;IFERROR(MAX(IFERROR(INDEX(Tbl_Project_List[Start Date],MATCH($A43,Tbl_Project_List[Project Name],0),1)-1,0),IFERROR(INDEX($K$9:$K$158,MATCH($E43,$G$9:$G$158,0),1),0),IFERROR(INDEX($K$9:$K$158,MATCH($F43,$G$9:$G$158,0),1),0)),0)), IFERROR(MIN($D43-SUM($O43:BM43), INDEX(Tbl_Resource_List[Hours Available per Day], MATCH($C43,Tbl_Resource_List[Resource Name],0),1)-SUMIF($C$8:$C42,$C43,BN$8:BN42)),0),0)</f>
        <v>0</v>
      </c>
      <c r="BO43" s="93">
        <f>IF((BO$7&gt;IFERROR(MAX(IFERROR(INDEX(Tbl_Project_List[Start Date],MATCH($A43,Tbl_Project_List[Project Name],0),1)-1,0),IFERROR(INDEX($K$9:$K$158,MATCH($E43,$G$9:$G$158,0),1),0),IFERROR(INDEX($K$9:$K$158,MATCH($F43,$G$9:$G$158,0),1),0)),0)), IFERROR(MIN($D43-SUM($O43:BN43), INDEX(Tbl_Resource_List[Hours Available per Day], MATCH($C43,Tbl_Resource_List[Resource Name],0),1)-SUMIF($C$8:$C42,$C43,BO$8:BO42)),0),0)</f>
        <v>0</v>
      </c>
      <c r="BP43" s="93">
        <f>IF((BP$7&gt;IFERROR(MAX(IFERROR(INDEX(Tbl_Project_List[Start Date],MATCH($A43,Tbl_Project_List[Project Name],0),1)-1,0),IFERROR(INDEX($K$9:$K$158,MATCH($E43,$G$9:$G$158,0),1),0),IFERROR(INDEX($K$9:$K$158,MATCH($F43,$G$9:$G$158,0),1),0)),0)), IFERROR(MIN($D43-SUM($O43:BO43), INDEX(Tbl_Resource_List[Hours Available per Day], MATCH($C43,Tbl_Resource_List[Resource Name],0),1)-SUMIF($C$8:$C42,$C43,BP$8:BP42)),0),0)</f>
        <v>0</v>
      </c>
      <c r="BQ43" s="93">
        <f>IF((BQ$7&gt;IFERROR(MAX(IFERROR(INDEX(Tbl_Project_List[Start Date],MATCH($A43,Tbl_Project_List[Project Name],0),1)-1,0),IFERROR(INDEX($K$9:$K$158,MATCH($E43,$G$9:$G$158,0),1),0),IFERROR(INDEX($K$9:$K$158,MATCH($F43,$G$9:$G$158,0),1),0)),0)), IFERROR(MIN($D43-SUM($O43:BP43), INDEX(Tbl_Resource_List[Hours Available per Day], MATCH($C43,Tbl_Resource_List[Resource Name],0),1)-SUMIF($C$8:$C42,$C43,BQ$8:BQ42)),0),0)</f>
        <v>0</v>
      </c>
      <c r="BR43" s="93">
        <f>IF((BR$7&gt;IFERROR(MAX(IFERROR(INDEX(Tbl_Project_List[Start Date],MATCH($A43,Tbl_Project_List[Project Name],0),1)-1,0),IFERROR(INDEX($K$9:$K$158,MATCH($E43,$G$9:$G$158,0),1),0),IFERROR(INDEX($K$9:$K$158,MATCH($F43,$G$9:$G$158,0),1),0)),0)), IFERROR(MIN($D43-SUM($O43:BQ43), INDEX(Tbl_Resource_List[Hours Available per Day], MATCH($C43,Tbl_Resource_List[Resource Name],0),1)-SUMIF($C$8:$C42,$C43,BR$8:BR42)),0),0)</f>
        <v>0</v>
      </c>
      <c r="BS43" s="93">
        <f>IF((BS$7&gt;IFERROR(MAX(IFERROR(INDEX(Tbl_Project_List[Start Date],MATCH($A43,Tbl_Project_List[Project Name],0),1)-1,0),IFERROR(INDEX($K$9:$K$158,MATCH($E43,$G$9:$G$158,0),1),0),IFERROR(INDEX($K$9:$K$158,MATCH($F43,$G$9:$G$158,0),1),0)),0)), IFERROR(MIN($D43-SUM($O43:BR43), INDEX(Tbl_Resource_List[Hours Available per Day], MATCH($C43,Tbl_Resource_List[Resource Name],0),1)-SUMIF($C$8:$C42,$C43,BS$8:BS42)),0),0)</f>
        <v>0</v>
      </c>
      <c r="BT43" s="93">
        <f>IF((BT$7&gt;IFERROR(MAX(IFERROR(INDEX(Tbl_Project_List[Start Date],MATCH($A43,Tbl_Project_List[Project Name],0),1)-1,0),IFERROR(INDEX($K$9:$K$158,MATCH($E43,$G$9:$G$158,0),1),0),IFERROR(INDEX($K$9:$K$158,MATCH($F43,$G$9:$G$158,0),1),0)),0)), IFERROR(MIN($D43-SUM($O43:BS43), INDEX(Tbl_Resource_List[Hours Available per Day], MATCH($C43,Tbl_Resource_List[Resource Name],0),1)-SUMIF($C$8:$C42,$C43,BT$8:BT42)),0),0)</f>
        <v>0</v>
      </c>
      <c r="BU43" s="93">
        <f>IF((BU$7&gt;IFERROR(MAX(IFERROR(INDEX(Tbl_Project_List[Start Date],MATCH($A43,Tbl_Project_List[Project Name],0),1)-1,0),IFERROR(INDEX($K$9:$K$158,MATCH($E43,$G$9:$G$158,0),1),0),IFERROR(INDEX($K$9:$K$158,MATCH($F43,$G$9:$G$158,0),1),0)),0)), IFERROR(MIN($D43-SUM($O43:BT43), INDEX(Tbl_Resource_List[Hours Available per Day], MATCH($C43,Tbl_Resource_List[Resource Name],0),1)-SUMIF($C$8:$C42,$C43,BU$8:BU42)),0),0)</f>
        <v>0</v>
      </c>
      <c r="BV43" s="93">
        <f>IF((BV$7&gt;IFERROR(MAX(IFERROR(INDEX(Tbl_Project_List[Start Date],MATCH($A43,Tbl_Project_List[Project Name],0),1)-1,0),IFERROR(INDEX($K$9:$K$158,MATCH($E43,$G$9:$G$158,0),1),0),IFERROR(INDEX($K$9:$K$158,MATCH($F43,$G$9:$G$158,0),1),0)),0)), IFERROR(MIN($D43-SUM($O43:BU43), INDEX(Tbl_Resource_List[Hours Available per Day], MATCH($C43,Tbl_Resource_List[Resource Name],0),1)-SUMIF($C$8:$C42,$C43,BV$8:BV42)),0),0)</f>
        <v>0</v>
      </c>
      <c r="BW43" s="94">
        <f>IF((BW$7&gt;IFERROR(MAX(IFERROR(INDEX(Tbl_Project_List[Start Date],MATCH($A43,Tbl_Project_List[Project Name],0),1)-1,0),IFERROR(INDEX($K$9:$K$158,MATCH($E43,$G$9:$G$158,0),1),0),IFERROR(INDEX($K$9:$K$158,MATCH($F43,$G$9:$G$158,0),1),0)),0)), IFERROR(MIN($D43-SUM($O43:BV43), INDEX(Tbl_Resource_List[Hours Available per Day], MATCH($C43,Tbl_Resource_List[Resource Name],0),1)-SUMIF($C$8:$C42,$C43,BW$8:BW42)),0),0)</f>
        <v>0</v>
      </c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</row>
    <row r="44" spans="1:105" x14ac:dyDescent="0.25">
      <c r="A44" s="89" t="str">
        <f>IFERROR(IF(ROW(A43)-ROW($A$8)&gt;=COUNTA(Tbl_Task_List[Task Name]),"",INDEX(Tbl_Project_List[],MATCH(SMALL(Tbl_Project_List[[#Data],[Priority]],ROUND(SUMPRODUCT(1/COUNTIF($A$9:A43,$A$9:A43)),0)+((COUNTIF(Tbl_Task_List[[#Data],[Project Name]],A43)=COUNTIF($A$9:$A43,A43))*1)),Tbl_Project_List[[#Data],[Priority]],0),1)),"")</f>
        <v/>
      </c>
      <c r="B44" s="89" t="str">
        <f t="array" ref="B44">IFERROR(INDEX((Tbl_Task_List[[#Data],[Task Name]]), SMALL(IF(A44=(Tbl_Task_List[[#Data],[Project Name]]),ROW(Tbl_Task_List[[#Data],[Project Name]]),""),COUNTIF($A$9:$A44,A44))-ROW(Tbl_Task_List[[#Headers],[Task Name]]),1),"")</f>
        <v/>
      </c>
      <c r="C44" s="90" t="str">
        <f t="array" ref="C44">IFERROR(INDEX((Tbl_Task_List[[#Data],[Resource Name]]), SMALL(IF(A44=(Tbl_Task_List[[#Data],[Project Name]]),ROW(Tbl_Task_List[[#Data],[Project Name]]),""),COUNTIF($A$9:$A44,A44))-ROW(Tbl_Task_List[[#Headers],[Resource Name]]),1),"")</f>
        <v/>
      </c>
      <c r="D44" s="91" t="str">
        <f t="array" ref="D44">IFERROR(INDEX((Tbl_Task_List[[#Data],[Planned Duration (Hours)]]), SMALL(IF(A44=(Tbl_Task_List[[#Data],[Project Name]]),ROW(Tbl_Task_List[[#Data],[Project Name]]),""),COUNTIF($A$9:$A44,A44))-ROW(Tbl_Task_List[[#Headers],[Planned Duration (Hours)]]),1),"")</f>
        <v/>
      </c>
      <c r="E44" s="70" t="str">
        <f t="array" ref="E44">IFERROR(INDEX((Tbl_Task_List[[#Data],[Predecessor 1]]), SMALL(IF(A44=(Tbl_Task_List[[#Data],[Project Name]]),ROW(Tbl_Task_List[[#Data],[Project Name]]),""),COUNTIF($A$9:$A44,A44))-ROW(Tbl_Task_List[[#Headers],[Predecessor 1]]),1),"")</f>
        <v/>
      </c>
      <c r="F44" s="70" t="str">
        <f t="array" ref="F44">IFERROR(INDEX((Tbl_Task_List[[#Data],[Predecessor 2]]), SMALL(IF(A44=(Tbl_Task_List[[#Data],[Project Name]]),ROW(Tbl_Task_List[[#Data],[Project Name]]),""),COUNTIF($A$9:$A44,A44))-ROW(Tbl_Task_List[[#Headers],[Predecessor 2]]),1),"")</f>
        <v/>
      </c>
      <c r="G44" s="70" t="str">
        <f t="shared" si="7"/>
        <v xml:space="preserve"> </v>
      </c>
      <c r="H44" s="75" t="str">
        <f>IFERROR(MAX(INDEX(Tbl_Project_List[Start Date],MATCH($A44,Tbl_Project_List[Project Name],0),1), StartDate, IFERROR(WORKDAY(INDEX($K$9:$K$158,MATCH($E44,$G$9:$G$158,0),1),1,Holidays),0),IFERROR(WORKDAY( INDEX($K$9:$K$158,MATCH($F44,$G$9:$G$158,0),1),1,Holidays),0)),"")</f>
        <v/>
      </c>
      <c r="I44" s="92" t="str">
        <f t="shared" si="4"/>
        <v/>
      </c>
      <c r="J44" s="75" t="str">
        <f t="array" ref="J44">IF(ISNUMBER(D44),IFERROR(INDEX($A$7:$BW$7,1,SMALL(IF(P44:BW44&gt;0,COLUMN(P44:BW44),""),1)),WORKDAY($BW$7,2,Holidays)),"")</f>
        <v/>
      </c>
      <c r="K44" s="75" t="str">
        <f t="array" ref="K44">IF(ISNUMBER(D44),IF(SUM(P44:BW44)=D44,IFERROR(INDEX($A$7:$BW$7,1,LARGE(IF(P44:BW44&gt;0,COLUMN(P44:BW44),""),1)),""),WORKDAY($BW$7,1,Holidays)),"")</f>
        <v/>
      </c>
      <c r="L44" s="92" t="str">
        <f ca="1">IFERROR(COUNTIF(INDIRECT(ADDRESS(ROW($L44),MATCH($J44,$A$7:$BW$7,0),1,1,)):INDIRECT(ADDRESS(ROW($L44),MATCH(MIN($K44,$BW$7),$A$7:$BW$7,0),1,1,)),0),"")</f>
        <v/>
      </c>
      <c r="M44" s="92" t="str">
        <f t="shared" si="5"/>
        <v/>
      </c>
      <c r="N44" s="93" t="str">
        <f t="shared" si="6"/>
        <v/>
      </c>
      <c r="O44" s="86"/>
      <c r="P44" s="93">
        <f>IF((P$7&gt;IFERROR(MAX(IFERROR(INDEX(Tbl_Project_List[Start Date],MATCH($A44,Tbl_Project_List[Project Name],0),1)-1,0),IFERROR(INDEX($K$9:$K$158,MATCH($E44,$G$9:$G$158,0),1),0),IFERROR(INDEX($K$9:$K$158,MATCH($F44,$G$9:$G$158,0),1),0)),0)), IFERROR(MIN($D44-SUM($O44:O44), INDEX(Tbl_Resource_List[Hours Available per Day], MATCH($C44,Tbl_Resource_List[Resource Name],0),1)-SUMIF($C$8:$C43,$C44,P$8:P43)),0),0)</f>
        <v>0</v>
      </c>
      <c r="Q44" s="93">
        <f>IF((Q$7&gt;IFERROR(MAX(IFERROR(INDEX(Tbl_Project_List[Start Date],MATCH($A44,Tbl_Project_List[Project Name],0),1)-1,0),IFERROR(INDEX($K$9:$K$158,MATCH($E44,$G$9:$G$158,0),1),0),IFERROR(INDEX($K$9:$K$158,MATCH($F44,$G$9:$G$158,0),1),0)),0)), IFERROR(MIN($D44-SUM($O44:P44), INDEX(Tbl_Resource_List[Hours Available per Day], MATCH($C44,Tbl_Resource_List[Resource Name],0),1)-SUMIF($C$8:$C43,$C44,Q$8:Q43)),0),0)</f>
        <v>0</v>
      </c>
      <c r="R44" s="93">
        <f>IF((R$7&gt;IFERROR(MAX(IFERROR(INDEX(Tbl_Project_List[Start Date],MATCH($A44,Tbl_Project_List[Project Name],0),1)-1,0),IFERROR(INDEX($K$9:$K$158,MATCH($E44,$G$9:$G$158,0),1),0),IFERROR(INDEX($K$9:$K$158,MATCH($F44,$G$9:$G$158,0),1),0)),0)), IFERROR(MIN($D44-SUM($O44:Q44), INDEX(Tbl_Resource_List[Hours Available per Day], MATCH($C44,Tbl_Resource_List[Resource Name],0),1)-SUMIF($C$8:$C43,$C44,R$8:R43)),0),0)</f>
        <v>0</v>
      </c>
      <c r="S44" s="93">
        <f>IF((S$7&gt;IFERROR(MAX(IFERROR(INDEX(Tbl_Project_List[Start Date],MATCH($A44,Tbl_Project_List[Project Name],0),1)-1,0),IFERROR(INDEX($K$9:$K$158,MATCH($E44,$G$9:$G$158,0),1),0),IFERROR(INDEX($K$9:$K$158,MATCH($F44,$G$9:$G$158,0),1),0)),0)), IFERROR(MIN($D44-SUM($O44:R44), INDEX(Tbl_Resource_List[Hours Available per Day], MATCH($C44,Tbl_Resource_List[Resource Name],0),1)-SUMIF($C$8:$C43,$C44,S$8:S43)),0),0)</f>
        <v>0</v>
      </c>
      <c r="T44" s="93">
        <f>IF((T$7&gt;IFERROR(MAX(IFERROR(INDEX(Tbl_Project_List[Start Date],MATCH($A44,Tbl_Project_List[Project Name],0),1)-1,0),IFERROR(INDEX($K$9:$K$158,MATCH($E44,$G$9:$G$158,0),1),0),IFERROR(INDEX($K$9:$K$158,MATCH($F44,$G$9:$G$158,0),1),0)),0)), IFERROR(MIN($D44-SUM($O44:S44), INDEX(Tbl_Resource_List[Hours Available per Day], MATCH($C44,Tbl_Resource_List[Resource Name],0),1)-SUMIF($C$8:$C43,$C44,T$8:T43)),0),0)</f>
        <v>0</v>
      </c>
      <c r="U44" s="93">
        <f>IF((U$7&gt;IFERROR(MAX(IFERROR(INDEX(Tbl_Project_List[Start Date],MATCH($A44,Tbl_Project_List[Project Name],0),1)-1,0),IFERROR(INDEX($K$9:$K$158,MATCH($E44,$G$9:$G$158,0),1),0),IFERROR(INDEX($K$9:$K$158,MATCH($F44,$G$9:$G$158,0),1),0)),0)), IFERROR(MIN($D44-SUM($O44:T44), INDEX(Tbl_Resource_List[Hours Available per Day], MATCH($C44,Tbl_Resource_List[Resource Name],0),1)-SUMIF($C$8:$C43,$C44,U$8:U43)),0),0)</f>
        <v>0</v>
      </c>
      <c r="V44" s="93">
        <f>IF((V$7&gt;IFERROR(MAX(IFERROR(INDEX(Tbl_Project_List[Start Date],MATCH($A44,Tbl_Project_List[Project Name],0),1)-1,0),IFERROR(INDEX($K$9:$K$158,MATCH($E44,$G$9:$G$158,0),1),0),IFERROR(INDEX($K$9:$K$158,MATCH($F44,$G$9:$G$158,0),1),0)),0)), IFERROR(MIN($D44-SUM($O44:U44), INDEX(Tbl_Resource_List[Hours Available per Day], MATCH($C44,Tbl_Resource_List[Resource Name],0),1)-SUMIF($C$8:$C43,$C44,V$8:V43)),0),0)</f>
        <v>0</v>
      </c>
      <c r="W44" s="93">
        <f>IF((W$7&gt;IFERROR(MAX(IFERROR(INDEX(Tbl_Project_List[Start Date],MATCH($A44,Tbl_Project_List[Project Name],0),1)-1,0),IFERROR(INDEX($K$9:$K$158,MATCH($E44,$G$9:$G$158,0),1),0),IFERROR(INDEX($K$9:$K$158,MATCH($F44,$G$9:$G$158,0),1),0)),0)), IFERROR(MIN($D44-SUM($O44:V44), INDEX(Tbl_Resource_List[Hours Available per Day], MATCH($C44,Tbl_Resource_List[Resource Name],0),1)-SUMIF($C$8:$C43,$C44,W$8:W43)),0),0)</f>
        <v>0</v>
      </c>
      <c r="X44" s="93">
        <f>IF((X$7&gt;IFERROR(MAX(IFERROR(INDEX(Tbl_Project_List[Start Date],MATCH($A44,Tbl_Project_List[Project Name],0),1)-1,0),IFERROR(INDEX($K$9:$K$158,MATCH($E44,$G$9:$G$158,0),1),0),IFERROR(INDEX($K$9:$K$158,MATCH($F44,$G$9:$G$158,0),1),0)),0)), IFERROR(MIN($D44-SUM($O44:W44), INDEX(Tbl_Resource_List[Hours Available per Day], MATCH($C44,Tbl_Resource_List[Resource Name],0),1)-SUMIF($C$8:$C43,$C44,X$8:X43)),0),0)</f>
        <v>0</v>
      </c>
      <c r="Y44" s="93">
        <f>IF((Y$7&gt;IFERROR(MAX(IFERROR(INDEX(Tbl_Project_List[Start Date],MATCH($A44,Tbl_Project_List[Project Name],0),1)-1,0),IFERROR(INDEX($K$9:$K$158,MATCH($E44,$G$9:$G$158,0),1),0),IFERROR(INDEX($K$9:$K$158,MATCH($F44,$G$9:$G$158,0),1),0)),0)), IFERROR(MIN($D44-SUM($O44:X44), INDEX(Tbl_Resource_List[Hours Available per Day], MATCH($C44,Tbl_Resource_List[Resource Name],0),1)-SUMIF($C$8:$C43,$C44,Y$8:Y43)),0),0)</f>
        <v>0</v>
      </c>
      <c r="Z44" s="93">
        <f>IF((Z$7&gt;IFERROR(MAX(IFERROR(INDEX(Tbl_Project_List[Start Date],MATCH($A44,Tbl_Project_List[Project Name],0),1)-1,0),IFERROR(INDEX($K$9:$K$158,MATCH($E44,$G$9:$G$158,0),1),0),IFERROR(INDEX($K$9:$K$158,MATCH($F44,$G$9:$G$158,0),1),0)),0)), IFERROR(MIN($D44-SUM($O44:Y44), INDEX(Tbl_Resource_List[Hours Available per Day], MATCH($C44,Tbl_Resource_List[Resource Name],0),1)-SUMIF($C$8:$C43,$C44,Z$8:Z43)),0),0)</f>
        <v>0</v>
      </c>
      <c r="AA44" s="93">
        <f>IF((AA$7&gt;IFERROR(MAX(IFERROR(INDEX(Tbl_Project_List[Start Date],MATCH($A44,Tbl_Project_List[Project Name],0),1)-1,0),IFERROR(INDEX($K$9:$K$158,MATCH($E44,$G$9:$G$158,0),1),0),IFERROR(INDEX($K$9:$K$158,MATCH($F44,$G$9:$G$158,0),1),0)),0)), IFERROR(MIN($D44-SUM($O44:Z44), INDEX(Tbl_Resource_List[Hours Available per Day], MATCH($C44,Tbl_Resource_List[Resource Name],0),1)-SUMIF($C$8:$C43,$C44,AA$8:AA43)),0),0)</f>
        <v>0</v>
      </c>
      <c r="AB44" s="93">
        <f>IF((AB$7&gt;IFERROR(MAX(IFERROR(INDEX(Tbl_Project_List[Start Date],MATCH($A44,Tbl_Project_List[Project Name],0),1)-1,0),IFERROR(INDEX($K$9:$K$158,MATCH($E44,$G$9:$G$158,0),1),0),IFERROR(INDEX($K$9:$K$158,MATCH($F44,$G$9:$G$158,0),1),0)),0)), IFERROR(MIN($D44-SUM($O44:AA44), INDEX(Tbl_Resource_List[Hours Available per Day], MATCH($C44,Tbl_Resource_List[Resource Name],0),1)-SUMIF($C$8:$C43,$C44,AB$8:AB43)),0),0)</f>
        <v>0</v>
      </c>
      <c r="AC44" s="93">
        <f>IF((AC$7&gt;IFERROR(MAX(IFERROR(INDEX(Tbl_Project_List[Start Date],MATCH($A44,Tbl_Project_List[Project Name],0),1)-1,0),IFERROR(INDEX($K$9:$K$158,MATCH($E44,$G$9:$G$158,0),1),0),IFERROR(INDEX($K$9:$K$158,MATCH($F44,$G$9:$G$158,0),1),0)),0)), IFERROR(MIN($D44-SUM($O44:AB44), INDEX(Tbl_Resource_List[Hours Available per Day], MATCH($C44,Tbl_Resource_List[Resource Name],0),1)-SUMIF($C$8:$C43,$C44,AC$8:AC43)),0),0)</f>
        <v>0</v>
      </c>
      <c r="AD44" s="93">
        <f>IF((AD$7&gt;IFERROR(MAX(IFERROR(INDEX(Tbl_Project_List[Start Date],MATCH($A44,Tbl_Project_List[Project Name],0),1)-1,0),IFERROR(INDEX($K$9:$K$158,MATCH($E44,$G$9:$G$158,0),1),0),IFERROR(INDEX($K$9:$K$158,MATCH($F44,$G$9:$G$158,0),1),0)),0)), IFERROR(MIN($D44-SUM($O44:AC44), INDEX(Tbl_Resource_List[Hours Available per Day], MATCH($C44,Tbl_Resource_List[Resource Name],0),1)-SUMIF($C$8:$C43,$C44,AD$8:AD43)),0),0)</f>
        <v>0</v>
      </c>
      <c r="AE44" s="93">
        <f>IF((AE$7&gt;IFERROR(MAX(IFERROR(INDEX(Tbl_Project_List[Start Date],MATCH($A44,Tbl_Project_List[Project Name],0),1)-1,0),IFERROR(INDEX($K$9:$K$158,MATCH($E44,$G$9:$G$158,0),1),0),IFERROR(INDEX($K$9:$K$158,MATCH($F44,$G$9:$G$158,0),1),0)),0)), IFERROR(MIN($D44-SUM($O44:AD44), INDEX(Tbl_Resource_List[Hours Available per Day], MATCH($C44,Tbl_Resource_List[Resource Name],0),1)-SUMIF($C$8:$C43,$C44,AE$8:AE43)),0),0)</f>
        <v>0</v>
      </c>
      <c r="AF44" s="93">
        <f>IF((AF$7&gt;IFERROR(MAX(IFERROR(INDEX(Tbl_Project_List[Start Date],MATCH($A44,Tbl_Project_List[Project Name],0),1)-1,0),IFERROR(INDEX($K$9:$K$158,MATCH($E44,$G$9:$G$158,0),1),0),IFERROR(INDEX($K$9:$K$158,MATCH($F44,$G$9:$G$158,0),1),0)),0)), IFERROR(MIN($D44-SUM($O44:AE44), INDEX(Tbl_Resource_List[Hours Available per Day], MATCH($C44,Tbl_Resource_List[Resource Name],0),1)-SUMIF($C$8:$C43,$C44,AF$8:AF43)),0),0)</f>
        <v>0</v>
      </c>
      <c r="AG44" s="93">
        <f>IF((AG$7&gt;IFERROR(MAX(IFERROR(INDEX(Tbl_Project_List[Start Date],MATCH($A44,Tbl_Project_List[Project Name],0),1)-1,0),IFERROR(INDEX($K$9:$K$158,MATCH($E44,$G$9:$G$158,0),1),0),IFERROR(INDEX($K$9:$K$158,MATCH($F44,$G$9:$G$158,0),1),0)),0)), IFERROR(MIN($D44-SUM($O44:AF44), INDEX(Tbl_Resource_List[Hours Available per Day], MATCH($C44,Tbl_Resource_List[Resource Name],0),1)-SUMIF($C$8:$C43,$C44,AG$8:AG43)),0),0)</f>
        <v>0</v>
      </c>
      <c r="AH44" s="93">
        <f>IF((AH$7&gt;IFERROR(MAX(IFERROR(INDEX(Tbl_Project_List[Start Date],MATCH($A44,Tbl_Project_List[Project Name],0),1)-1,0),IFERROR(INDEX($K$9:$K$158,MATCH($E44,$G$9:$G$158,0),1),0),IFERROR(INDEX($K$9:$K$158,MATCH($F44,$G$9:$G$158,0),1),0)),0)), IFERROR(MIN($D44-SUM($O44:AG44), INDEX(Tbl_Resource_List[Hours Available per Day], MATCH($C44,Tbl_Resource_List[Resource Name],0),1)-SUMIF($C$8:$C43,$C44,AH$8:AH43)),0),0)</f>
        <v>0</v>
      </c>
      <c r="AI44" s="93">
        <f>IF((AI$7&gt;IFERROR(MAX(IFERROR(INDEX(Tbl_Project_List[Start Date],MATCH($A44,Tbl_Project_List[Project Name],0),1)-1,0),IFERROR(INDEX($K$9:$K$158,MATCH($E44,$G$9:$G$158,0),1),0),IFERROR(INDEX($K$9:$K$158,MATCH($F44,$G$9:$G$158,0),1),0)),0)), IFERROR(MIN($D44-SUM($O44:AH44), INDEX(Tbl_Resource_List[Hours Available per Day], MATCH($C44,Tbl_Resource_List[Resource Name],0),1)-SUMIF($C$8:$C43,$C44,AI$8:AI43)),0),0)</f>
        <v>0</v>
      </c>
      <c r="AJ44" s="93">
        <f>IF((AJ$7&gt;IFERROR(MAX(IFERROR(INDEX(Tbl_Project_List[Start Date],MATCH($A44,Tbl_Project_List[Project Name],0),1)-1,0),IFERROR(INDEX($K$9:$K$158,MATCH($E44,$G$9:$G$158,0),1),0),IFERROR(INDEX($K$9:$K$158,MATCH($F44,$G$9:$G$158,0),1),0)),0)), IFERROR(MIN($D44-SUM($O44:AI44), INDEX(Tbl_Resource_List[Hours Available per Day], MATCH($C44,Tbl_Resource_List[Resource Name],0),1)-SUMIF($C$8:$C43,$C44,AJ$8:AJ43)),0),0)</f>
        <v>0</v>
      </c>
      <c r="AK44" s="93">
        <f>IF((AK$7&gt;IFERROR(MAX(IFERROR(INDEX(Tbl_Project_List[Start Date],MATCH($A44,Tbl_Project_List[Project Name],0),1)-1,0),IFERROR(INDEX($K$9:$K$158,MATCH($E44,$G$9:$G$158,0),1),0),IFERROR(INDEX($K$9:$K$158,MATCH($F44,$G$9:$G$158,0),1),0)),0)), IFERROR(MIN($D44-SUM($O44:AJ44), INDEX(Tbl_Resource_List[Hours Available per Day], MATCH($C44,Tbl_Resource_List[Resource Name],0),1)-SUMIF($C$8:$C43,$C44,AK$8:AK43)),0),0)</f>
        <v>0</v>
      </c>
      <c r="AL44" s="93">
        <f>IF((AL$7&gt;IFERROR(MAX(IFERROR(INDEX(Tbl_Project_List[Start Date],MATCH($A44,Tbl_Project_List[Project Name],0),1)-1,0),IFERROR(INDEX($K$9:$K$158,MATCH($E44,$G$9:$G$158,0),1),0),IFERROR(INDEX($K$9:$K$158,MATCH($F44,$G$9:$G$158,0),1),0)),0)), IFERROR(MIN($D44-SUM($O44:AK44), INDEX(Tbl_Resource_List[Hours Available per Day], MATCH($C44,Tbl_Resource_List[Resource Name],0),1)-SUMIF($C$8:$C43,$C44,AL$8:AL43)),0),0)</f>
        <v>0</v>
      </c>
      <c r="AM44" s="93">
        <f>IF((AM$7&gt;IFERROR(MAX(IFERROR(INDEX(Tbl_Project_List[Start Date],MATCH($A44,Tbl_Project_List[Project Name],0),1)-1,0),IFERROR(INDEX($K$9:$K$158,MATCH($E44,$G$9:$G$158,0),1),0),IFERROR(INDEX($K$9:$K$158,MATCH($F44,$G$9:$G$158,0),1),0)),0)), IFERROR(MIN($D44-SUM($O44:AL44), INDEX(Tbl_Resource_List[Hours Available per Day], MATCH($C44,Tbl_Resource_List[Resource Name],0),1)-SUMIF($C$8:$C43,$C44,AM$8:AM43)),0),0)</f>
        <v>0</v>
      </c>
      <c r="AN44" s="93">
        <f>IF((AN$7&gt;IFERROR(MAX(IFERROR(INDEX(Tbl_Project_List[Start Date],MATCH($A44,Tbl_Project_List[Project Name],0),1)-1,0),IFERROR(INDEX($K$9:$K$158,MATCH($E44,$G$9:$G$158,0),1),0),IFERROR(INDEX($K$9:$K$158,MATCH($F44,$G$9:$G$158,0),1),0)),0)), IFERROR(MIN($D44-SUM($O44:AM44), INDEX(Tbl_Resource_List[Hours Available per Day], MATCH($C44,Tbl_Resource_List[Resource Name],0),1)-SUMIF($C$8:$C43,$C44,AN$8:AN43)),0),0)</f>
        <v>0</v>
      </c>
      <c r="AO44" s="93">
        <f>IF((AO$7&gt;IFERROR(MAX(IFERROR(INDEX(Tbl_Project_List[Start Date],MATCH($A44,Tbl_Project_List[Project Name],0),1)-1,0),IFERROR(INDEX($K$9:$K$158,MATCH($E44,$G$9:$G$158,0),1),0),IFERROR(INDEX($K$9:$K$158,MATCH($F44,$G$9:$G$158,0),1),0)),0)), IFERROR(MIN($D44-SUM($O44:AN44), INDEX(Tbl_Resource_List[Hours Available per Day], MATCH($C44,Tbl_Resource_List[Resource Name],0),1)-SUMIF($C$8:$C43,$C44,AO$8:AO43)),0),0)</f>
        <v>0</v>
      </c>
      <c r="AP44" s="93">
        <f>IF((AP$7&gt;IFERROR(MAX(IFERROR(INDEX(Tbl_Project_List[Start Date],MATCH($A44,Tbl_Project_List[Project Name],0),1)-1,0),IFERROR(INDEX($K$9:$K$158,MATCH($E44,$G$9:$G$158,0),1),0),IFERROR(INDEX($K$9:$K$158,MATCH($F44,$G$9:$G$158,0),1),0)),0)), IFERROR(MIN($D44-SUM($O44:AO44), INDEX(Tbl_Resource_List[Hours Available per Day], MATCH($C44,Tbl_Resource_List[Resource Name],0),1)-SUMIF($C$8:$C43,$C44,AP$8:AP43)),0),0)</f>
        <v>0</v>
      </c>
      <c r="AQ44" s="93">
        <f>IF((AQ$7&gt;IFERROR(MAX(IFERROR(INDEX(Tbl_Project_List[Start Date],MATCH($A44,Tbl_Project_List[Project Name],0),1)-1,0),IFERROR(INDEX($K$9:$K$158,MATCH($E44,$G$9:$G$158,0),1),0),IFERROR(INDEX($K$9:$K$158,MATCH($F44,$G$9:$G$158,0),1),0)),0)), IFERROR(MIN($D44-SUM($O44:AP44), INDEX(Tbl_Resource_List[Hours Available per Day], MATCH($C44,Tbl_Resource_List[Resource Name],0),1)-SUMIF($C$8:$C43,$C44,AQ$8:AQ43)),0),0)</f>
        <v>0</v>
      </c>
      <c r="AR44" s="93">
        <f>IF((AR$7&gt;IFERROR(MAX(IFERROR(INDEX(Tbl_Project_List[Start Date],MATCH($A44,Tbl_Project_List[Project Name],0),1)-1,0),IFERROR(INDEX($K$9:$K$158,MATCH($E44,$G$9:$G$158,0),1),0),IFERROR(INDEX($K$9:$K$158,MATCH($F44,$G$9:$G$158,0),1),0)),0)), IFERROR(MIN($D44-SUM($O44:AQ44), INDEX(Tbl_Resource_List[Hours Available per Day], MATCH($C44,Tbl_Resource_List[Resource Name],0),1)-SUMIF($C$8:$C43,$C44,AR$8:AR43)),0),0)</f>
        <v>0</v>
      </c>
      <c r="AS44" s="93">
        <f>IF((AS$7&gt;IFERROR(MAX(IFERROR(INDEX(Tbl_Project_List[Start Date],MATCH($A44,Tbl_Project_List[Project Name],0),1)-1,0),IFERROR(INDEX($K$9:$K$158,MATCH($E44,$G$9:$G$158,0),1),0),IFERROR(INDEX($K$9:$K$158,MATCH($F44,$G$9:$G$158,0),1),0)),0)), IFERROR(MIN($D44-SUM($O44:AR44), INDEX(Tbl_Resource_List[Hours Available per Day], MATCH($C44,Tbl_Resource_List[Resource Name],0),1)-SUMIF($C$8:$C43,$C44,AS$8:AS43)),0),0)</f>
        <v>0</v>
      </c>
      <c r="AT44" s="93">
        <f>IF((AT$7&gt;IFERROR(MAX(IFERROR(INDEX(Tbl_Project_List[Start Date],MATCH($A44,Tbl_Project_List[Project Name],0),1)-1,0),IFERROR(INDEX($K$9:$K$158,MATCH($E44,$G$9:$G$158,0),1),0),IFERROR(INDEX($K$9:$K$158,MATCH($F44,$G$9:$G$158,0),1),0)),0)), IFERROR(MIN($D44-SUM($O44:AS44), INDEX(Tbl_Resource_List[Hours Available per Day], MATCH($C44,Tbl_Resource_List[Resource Name],0),1)-SUMIF($C$8:$C43,$C44,AT$8:AT43)),0),0)</f>
        <v>0</v>
      </c>
      <c r="AU44" s="93">
        <f>IF((AU$7&gt;IFERROR(MAX(IFERROR(INDEX(Tbl_Project_List[Start Date],MATCH($A44,Tbl_Project_List[Project Name],0),1)-1,0),IFERROR(INDEX($K$9:$K$158,MATCH($E44,$G$9:$G$158,0),1),0),IFERROR(INDEX($K$9:$K$158,MATCH($F44,$G$9:$G$158,0),1),0)),0)), IFERROR(MIN($D44-SUM($O44:AT44), INDEX(Tbl_Resource_List[Hours Available per Day], MATCH($C44,Tbl_Resource_List[Resource Name],0),1)-SUMIF($C$8:$C43,$C44,AU$8:AU43)),0),0)</f>
        <v>0</v>
      </c>
      <c r="AV44" s="93">
        <f>IF((AV$7&gt;IFERROR(MAX(IFERROR(INDEX(Tbl_Project_List[Start Date],MATCH($A44,Tbl_Project_List[Project Name],0),1)-1,0),IFERROR(INDEX($K$9:$K$158,MATCH($E44,$G$9:$G$158,0),1),0),IFERROR(INDEX($K$9:$K$158,MATCH($F44,$G$9:$G$158,0),1),0)),0)), IFERROR(MIN($D44-SUM($O44:AU44), INDEX(Tbl_Resource_List[Hours Available per Day], MATCH($C44,Tbl_Resource_List[Resource Name],0),1)-SUMIF($C$8:$C43,$C44,AV$8:AV43)),0),0)</f>
        <v>0</v>
      </c>
      <c r="AW44" s="93">
        <f>IF((AW$7&gt;IFERROR(MAX(IFERROR(INDEX(Tbl_Project_List[Start Date],MATCH($A44,Tbl_Project_List[Project Name],0),1)-1,0),IFERROR(INDEX($K$9:$K$158,MATCH($E44,$G$9:$G$158,0),1),0),IFERROR(INDEX($K$9:$K$158,MATCH($F44,$G$9:$G$158,0),1),0)),0)), IFERROR(MIN($D44-SUM($O44:AV44), INDEX(Tbl_Resource_List[Hours Available per Day], MATCH($C44,Tbl_Resource_List[Resource Name],0),1)-SUMIF($C$8:$C43,$C44,AW$8:AW43)),0),0)</f>
        <v>0</v>
      </c>
      <c r="AX44" s="93">
        <f>IF((AX$7&gt;IFERROR(MAX(IFERROR(INDEX(Tbl_Project_List[Start Date],MATCH($A44,Tbl_Project_List[Project Name],0),1)-1,0),IFERROR(INDEX($K$9:$K$158,MATCH($E44,$G$9:$G$158,0),1),0),IFERROR(INDEX($K$9:$K$158,MATCH($F44,$G$9:$G$158,0),1),0)),0)), IFERROR(MIN($D44-SUM($O44:AW44), INDEX(Tbl_Resource_List[Hours Available per Day], MATCH($C44,Tbl_Resource_List[Resource Name],0),1)-SUMIF($C$8:$C43,$C44,AX$8:AX43)),0),0)</f>
        <v>0</v>
      </c>
      <c r="AY44" s="93">
        <f>IF((AY$7&gt;IFERROR(MAX(IFERROR(INDEX(Tbl_Project_List[Start Date],MATCH($A44,Tbl_Project_List[Project Name],0),1)-1,0),IFERROR(INDEX($K$9:$K$158,MATCH($E44,$G$9:$G$158,0),1),0),IFERROR(INDEX($K$9:$K$158,MATCH($F44,$G$9:$G$158,0),1),0)),0)), IFERROR(MIN($D44-SUM($O44:AX44), INDEX(Tbl_Resource_List[Hours Available per Day], MATCH($C44,Tbl_Resource_List[Resource Name],0),1)-SUMIF($C$8:$C43,$C44,AY$8:AY43)),0),0)</f>
        <v>0</v>
      </c>
      <c r="AZ44" s="93">
        <f>IF((AZ$7&gt;IFERROR(MAX(IFERROR(INDEX(Tbl_Project_List[Start Date],MATCH($A44,Tbl_Project_List[Project Name],0),1)-1,0),IFERROR(INDEX($K$9:$K$158,MATCH($E44,$G$9:$G$158,0),1),0),IFERROR(INDEX($K$9:$K$158,MATCH($F44,$G$9:$G$158,0),1),0)),0)), IFERROR(MIN($D44-SUM($O44:AY44), INDEX(Tbl_Resource_List[Hours Available per Day], MATCH($C44,Tbl_Resource_List[Resource Name],0),1)-SUMIF($C$8:$C43,$C44,AZ$8:AZ43)),0),0)</f>
        <v>0</v>
      </c>
      <c r="BA44" s="93">
        <f>IF((BA$7&gt;IFERROR(MAX(IFERROR(INDEX(Tbl_Project_List[Start Date],MATCH($A44,Tbl_Project_List[Project Name],0),1)-1,0),IFERROR(INDEX($K$9:$K$158,MATCH($E44,$G$9:$G$158,0),1),0),IFERROR(INDEX($K$9:$K$158,MATCH($F44,$G$9:$G$158,0),1),0)),0)), IFERROR(MIN($D44-SUM($O44:AZ44), INDEX(Tbl_Resource_List[Hours Available per Day], MATCH($C44,Tbl_Resource_List[Resource Name],0),1)-SUMIF($C$8:$C43,$C44,BA$8:BA43)),0),0)</f>
        <v>0</v>
      </c>
      <c r="BB44" s="93">
        <f>IF((BB$7&gt;IFERROR(MAX(IFERROR(INDEX(Tbl_Project_List[Start Date],MATCH($A44,Tbl_Project_List[Project Name],0),1)-1,0),IFERROR(INDEX($K$9:$K$158,MATCH($E44,$G$9:$G$158,0),1),0),IFERROR(INDEX($K$9:$K$158,MATCH($F44,$G$9:$G$158,0),1),0)),0)), IFERROR(MIN($D44-SUM($O44:BA44), INDEX(Tbl_Resource_List[Hours Available per Day], MATCH($C44,Tbl_Resource_List[Resource Name],0),1)-SUMIF($C$8:$C43,$C44,BB$8:BB43)),0),0)</f>
        <v>0</v>
      </c>
      <c r="BC44" s="93">
        <f>IF((BC$7&gt;IFERROR(MAX(IFERROR(INDEX(Tbl_Project_List[Start Date],MATCH($A44,Tbl_Project_List[Project Name],0),1)-1,0),IFERROR(INDEX($K$9:$K$158,MATCH($E44,$G$9:$G$158,0),1),0),IFERROR(INDEX($K$9:$K$158,MATCH($F44,$G$9:$G$158,0),1),0)),0)), IFERROR(MIN($D44-SUM($O44:BB44), INDEX(Tbl_Resource_List[Hours Available per Day], MATCH($C44,Tbl_Resource_List[Resource Name],0),1)-SUMIF($C$8:$C43,$C44,BC$8:BC43)),0),0)</f>
        <v>0</v>
      </c>
      <c r="BD44" s="93">
        <f>IF((BD$7&gt;IFERROR(MAX(IFERROR(INDEX(Tbl_Project_List[Start Date],MATCH($A44,Tbl_Project_List[Project Name],0),1)-1,0),IFERROR(INDEX($K$9:$K$158,MATCH($E44,$G$9:$G$158,0),1),0),IFERROR(INDEX($K$9:$K$158,MATCH($F44,$G$9:$G$158,0),1),0)),0)), IFERROR(MIN($D44-SUM($O44:BC44), INDEX(Tbl_Resource_List[Hours Available per Day], MATCH($C44,Tbl_Resource_List[Resource Name],0),1)-SUMIF($C$8:$C43,$C44,BD$8:BD43)),0),0)</f>
        <v>0</v>
      </c>
      <c r="BE44" s="93">
        <f>IF((BE$7&gt;IFERROR(MAX(IFERROR(INDEX(Tbl_Project_List[Start Date],MATCH($A44,Tbl_Project_List[Project Name],0),1)-1,0),IFERROR(INDEX($K$9:$K$158,MATCH($E44,$G$9:$G$158,0),1),0),IFERROR(INDEX($K$9:$K$158,MATCH($F44,$G$9:$G$158,0),1),0)),0)), IFERROR(MIN($D44-SUM($O44:BD44), INDEX(Tbl_Resource_List[Hours Available per Day], MATCH($C44,Tbl_Resource_List[Resource Name],0),1)-SUMIF($C$8:$C43,$C44,BE$8:BE43)),0),0)</f>
        <v>0</v>
      </c>
      <c r="BF44" s="93">
        <f>IF((BF$7&gt;IFERROR(MAX(IFERROR(INDEX(Tbl_Project_List[Start Date],MATCH($A44,Tbl_Project_List[Project Name],0),1)-1,0),IFERROR(INDEX($K$9:$K$158,MATCH($E44,$G$9:$G$158,0),1),0),IFERROR(INDEX($K$9:$K$158,MATCH($F44,$G$9:$G$158,0),1),0)),0)), IFERROR(MIN($D44-SUM($O44:BE44), INDEX(Tbl_Resource_List[Hours Available per Day], MATCH($C44,Tbl_Resource_List[Resource Name],0),1)-SUMIF($C$8:$C43,$C44,BF$8:BF43)),0),0)</f>
        <v>0</v>
      </c>
      <c r="BG44" s="93">
        <f>IF((BG$7&gt;IFERROR(MAX(IFERROR(INDEX(Tbl_Project_List[Start Date],MATCH($A44,Tbl_Project_List[Project Name],0),1)-1,0),IFERROR(INDEX($K$9:$K$158,MATCH($E44,$G$9:$G$158,0),1),0),IFERROR(INDEX($K$9:$K$158,MATCH($F44,$G$9:$G$158,0),1),0)),0)), IFERROR(MIN($D44-SUM($O44:BF44), INDEX(Tbl_Resource_List[Hours Available per Day], MATCH($C44,Tbl_Resource_List[Resource Name],0),1)-SUMIF($C$8:$C43,$C44,BG$8:BG43)),0),0)</f>
        <v>0</v>
      </c>
      <c r="BH44" s="93">
        <f>IF((BH$7&gt;IFERROR(MAX(IFERROR(INDEX(Tbl_Project_List[Start Date],MATCH($A44,Tbl_Project_List[Project Name],0),1)-1,0),IFERROR(INDEX($K$9:$K$158,MATCH($E44,$G$9:$G$158,0),1),0),IFERROR(INDEX($K$9:$K$158,MATCH($F44,$G$9:$G$158,0),1),0)),0)), IFERROR(MIN($D44-SUM($O44:BG44), INDEX(Tbl_Resource_List[Hours Available per Day], MATCH($C44,Tbl_Resource_List[Resource Name],0),1)-SUMIF($C$8:$C43,$C44,BH$8:BH43)),0),0)</f>
        <v>0</v>
      </c>
      <c r="BI44" s="93">
        <f>IF((BI$7&gt;IFERROR(MAX(IFERROR(INDEX(Tbl_Project_List[Start Date],MATCH($A44,Tbl_Project_List[Project Name],0),1)-1,0),IFERROR(INDEX($K$9:$K$158,MATCH($E44,$G$9:$G$158,0),1),0),IFERROR(INDEX($K$9:$K$158,MATCH($F44,$G$9:$G$158,0),1),0)),0)), IFERROR(MIN($D44-SUM($O44:BH44), INDEX(Tbl_Resource_List[Hours Available per Day], MATCH($C44,Tbl_Resource_List[Resource Name],0),1)-SUMIF($C$8:$C43,$C44,BI$8:BI43)),0),0)</f>
        <v>0</v>
      </c>
      <c r="BJ44" s="93">
        <f>IF((BJ$7&gt;IFERROR(MAX(IFERROR(INDEX(Tbl_Project_List[Start Date],MATCH($A44,Tbl_Project_List[Project Name],0),1)-1,0),IFERROR(INDEX($K$9:$K$158,MATCH($E44,$G$9:$G$158,0),1),0),IFERROR(INDEX($K$9:$K$158,MATCH($F44,$G$9:$G$158,0),1),0)),0)), IFERROR(MIN($D44-SUM($O44:BI44), INDEX(Tbl_Resource_List[Hours Available per Day], MATCH($C44,Tbl_Resource_List[Resource Name],0),1)-SUMIF($C$8:$C43,$C44,BJ$8:BJ43)),0),0)</f>
        <v>0</v>
      </c>
      <c r="BK44" s="93">
        <f>IF((BK$7&gt;IFERROR(MAX(IFERROR(INDEX(Tbl_Project_List[Start Date],MATCH($A44,Tbl_Project_List[Project Name],0),1)-1,0),IFERROR(INDEX($K$9:$K$158,MATCH($E44,$G$9:$G$158,0),1),0),IFERROR(INDEX($K$9:$K$158,MATCH($F44,$G$9:$G$158,0),1),0)),0)), IFERROR(MIN($D44-SUM($O44:BJ44), INDEX(Tbl_Resource_List[Hours Available per Day], MATCH($C44,Tbl_Resource_List[Resource Name],0),1)-SUMIF($C$8:$C43,$C44,BK$8:BK43)),0),0)</f>
        <v>0</v>
      </c>
      <c r="BL44" s="93">
        <f>IF((BL$7&gt;IFERROR(MAX(IFERROR(INDEX(Tbl_Project_List[Start Date],MATCH($A44,Tbl_Project_List[Project Name],0),1)-1,0),IFERROR(INDEX($K$9:$K$158,MATCH($E44,$G$9:$G$158,0),1),0),IFERROR(INDEX($K$9:$K$158,MATCH($F44,$G$9:$G$158,0),1),0)),0)), IFERROR(MIN($D44-SUM($O44:BK44), INDEX(Tbl_Resource_List[Hours Available per Day], MATCH($C44,Tbl_Resource_List[Resource Name],0),1)-SUMIF($C$8:$C43,$C44,BL$8:BL43)),0),0)</f>
        <v>0</v>
      </c>
      <c r="BM44" s="93">
        <f>IF((BM$7&gt;IFERROR(MAX(IFERROR(INDEX(Tbl_Project_List[Start Date],MATCH($A44,Tbl_Project_List[Project Name],0),1)-1,0),IFERROR(INDEX($K$9:$K$158,MATCH($E44,$G$9:$G$158,0),1),0),IFERROR(INDEX($K$9:$K$158,MATCH($F44,$G$9:$G$158,0),1),0)),0)), IFERROR(MIN($D44-SUM($O44:BL44), INDEX(Tbl_Resource_List[Hours Available per Day], MATCH($C44,Tbl_Resource_List[Resource Name],0),1)-SUMIF($C$8:$C43,$C44,BM$8:BM43)),0),0)</f>
        <v>0</v>
      </c>
      <c r="BN44" s="93">
        <f>IF((BN$7&gt;IFERROR(MAX(IFERROR(INDEX(Tbl_Project_List[Start Date],MATCH($A44,Tbl_Project_List[Project Name],0),1)-1,0),IFERROR(INDEX($K$9:$K$158,MATCH($E44,$G$9:$G$158,0),1),0),IFERROR(INDEX($K$9:$K$158,MATCH($F44,$G$9:$G$158,0),1),0)),0)), IFERROR(MIN($D44-SUM($O44:BM44), INDEX(Tbl_Resource_List[Hours Available per Day], MATCH($C44,Tbl_Resource_List[Resource Name],0),1)-SUMIF($C$8:$C43,$C44,BN$8:BN43)),0),0)</f>
        <v>0</v>
      </c>
      <c r="BO44" s="93">
        <f>IF((BO$7&gt;IFERROR(MAX(IFERROR(INDEX(Tbl_Project_List[Start Date],MATCH($A44,Tbl_Project_List[Project Name],0),1)-1,0),IFERROR(INDEX($K$9:$K$158,MATCH($E44,$G$9:$G$158,0),1),0),IFERROR(INDEX($K$9:$K$158,MATCH($F44,$G$9:$G$158,0),1),0)),0)), IFERROR(MIN($D44-SUM($O44:BN44), INDEX(Tbl_Resource_List[Hours Available per Day], MATCH($C44,Tbl_Resource_List[Resource Name],0),1)-SUMIF($C$8:$C43,$C44,BO$8:BO43)),0),0)</f>
        <v>0</v>
      </c>
      <c r="BP44" s="93">
        <f>IF((BP$7&gt;IFERROR(MAX(IFERROR(INDEX(Tbl_Project_List[Start Date],MATCH($A44,Tbl_Project_List[Project Name],0),1)-1,0),IFERROR(INDEX($K$9:$K$158,MATCH($E44,$G$9:$G$158,0),1),0),IFERROR(INDEX($K$9:$K$158,MATCH($F44,$G$9:$G$158,0),1),0)),0)), IFERROR(MIN($D44-SUM($O44:BO44), INDEX(Tbl_Resource_List[Hours Available per Day], MATCH($C44,Tbl_Resource_List[Resource Name],0),1)-SUMIF($C$8:$C43,$C44,BP$8:BP43)),0),0)</f>
        <v>0</v>
      </c>
      <c r="BQ44" s="93">
        <f>IF((BQ$7&gt;IFERROR(MAX(IFERROR(INDEX(Tbl_Project_List[Start Date],MATCH($A44,Tbl_Project_List[Project Name],0),1)-1,0),IFERROR(INDEX($K$9:$K$158,MATCH($E44,$G$9:$G$158,0),1),0),IFERROR(INDEX($K$9:$K$158,MATCH($F44,$G$9:$G$158,0),1),0)),0)), IFERROR(MIN($D44-SUM($O44:BP44), INDEX(Tbl_Resource_List[Hours Available per Day], MATCH($C44,Tbl_Resource_List[Resource Name],0),1)-SUMIF($C$8:$C43,$C44,BQ$8:BQ43)),0),0)</f>
        <v>0</v>
      </c>
      <c r="BR44" s="93">
        <f>IF((BR$7&gt;IFERROR(MAX(IFERROR(INDEX(Tbl_Project_List[Start Date],MATCH($A44,Tbl_Project_List[Project Name],0),1)-1,0),IFERROR(INDEX($K$9:$K$158,MATCH($E44,$G$9:$G$158,0),1),0),IFERROR(INDEX($K$9:$K$158,MATCH($F44,$G$9:$G$158,0),1),0)),0)), IFERROR(MIN($D44-SUM($O44:BQ44), INDEX(Tbl_Resource_List[Hours Available per Day], MATCH($C44,Tbl_Resource_List[Resource Name],0),1)-SUMIF($C$8:$C43,$C44,BR$8:BR43)),0),0)</f>
        <v>0</v>
      </c>
      <c r="BS44" s="93">
        <f>IF((BS$7&gt;IFERROR(MAX(IFERROR(INDEX(Tbl_Project_List[Start Date],MATCH($A44,Tbl_Project_List[Project Name],0),1)-1,0),IFERROR(INDEX($K$9:$K$158,MATCH($E44,$G$9:$G$158,0),1),0),IFERROR(INDEX($K$9:$K$158,MATCH($F44,$G$9:$G$158,0),1),0)),0)), IFERROR(MIN($D44-SUM($O44:BR44), INDEX(Tbl_Resource_List[Hours Available per Day], MATCH($C44,Tbl_Resource_List[Resource Name],0),1)-SUMIF($C$8:$C43,$C44,BS$8:BS43)),0),0)</f>
        <v>0</v>
      </c>
      <c r="BT44" s="93">
        <f>IF((BT$7&gt;IFERROR(MAX(IFERROR(INDEX(Tbl_Project_List[Start Date],MATCH($A44,Tbl_Project_List[Project Name],0),1)-1,0),IFERROR(INDEX($K$9:$K$158,MATCH($E44,$G$9:$G$158,0),1),0),IFERROR(INDEX($K$9:$K$158,MATCH($F44,$G$9:$G$158,0),1),0)),0)), IFERROR(MIN($D44-SUM($O44:BS44), INDEX(Tbl_Resource_List[Hours Available per Day], MATCH($C44,Tbl_Resource_List[Resource Name],0),1)-SUMIF($C$8:$C43,$C44,BT$8:BT43)),0),0)</f>
        <v>0</v>
      </c>
      <c r="BU44" s="93">
        <f>IF((BU$7&gt;IFERROR(MAX(IFERROR(INDEX(Tbl_Project_List[Start Date],MATCH($A44,Tbl_Project_List[Project Name],0),1)-1,0),IFERROR(INDEX($K$9:$K$158,MATCH($E44,$G$9:$G$158,0),1),0),IFERROR(INDEX($K$9:$K$158,MATCH($F44,$G$9:$G$158,0),1),0)),0)), IFERROR(MIN($D44-SUM($O44:BT44), INDEX(Tbl_Resource_List[Hours Available per Day], MATCH($C44,Tbl_Resource_List[Resource Name],0),1)-SUMIF($C$8:$C43,$C44,BU$8:BU43)),0),0)</f>
        <v>0</v>
      </c>
      <c r="BV44" s="93">
        <f>IF((BV$7&gt;IFERROR(MAX(IFERROR(INDEX(Tbl_Project_List[Start Date],MATCH($A44,Tbl_Project_List[Project Name],0),1)-1,0),IFERROR(INDEX($K$9:$K$158,MATCH($E44,$G$9:$G$158,0),1),0),IFERROR(INDEX($K$9:$K$158,MATCH($F44,$G$9:$G$158,0),1),0)),0)), IFERROR(MIN($D44-SUM($O44:BU44), INDEX(Tbl_Resource_List[Hours Available per Day], MATCH($C44,Tbl_Resource_List[Resource Name],0),1)-SUMIF($C$8:$C43,$C44,BV$8:BV43)),0),0)</f>
        <v>0</v>
      </c>
      <c r="BW44" s="94">
        <f>IF((BW$7&gt;IFERROR(MAX(IFERROR(INDEX(Tbl_Project_List[Start Date],MATCH($A44,Tbl_Project_List[Project Name],0),1)-1,0),IFERROR(INDEX($K$9:$K$158,MATCH($E44,$G$9:$G$158,0),1),0),IFERROR(INDEX($K$9:$K$158,MATCH($F44,$G$9:$G$158,0),1),0)),0)), IFERROR(MIN($D44-SUM($O44:BV44), INDEX(Tbl_Resource_List[Hours Available per Day], MATCH($C44,Tbl_Resource_List[Resource Name],0),1)-SUMIF($C$8:$C43,$C44,BW$8:BW43)),0),0)</f>
        <v>0</v>
      </c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</row>
    <row r="45" spans="1:105" x14ac:dyDescent="0.25">
      <c r="A45" s="89" t="str">
        <f>IFERROR(IF(ROW(A44)-ROW($A$8)&gt;=COUNTA(Tbl_Task_List[Task Name]),"",INDEX(Tbl_Project_List[],MATCH(SMALL(Tbl_Project_List[[#Data],[Priority]],ROUND(SUMPRODUCT(1/COUNTIF($A$9:A44,$A$9:A44)),0)+((COUNTIF(Tbl_Task_List[[#Data],[Project Name]],A44)=COUNTIF($A$9:$A44,A44))*1)),Tbl_Project_List[[#Data],[Priority]],0),1)),"")</f>
        <v/>
      </c>
      <c r="B45" s="89" t="str">
        <f t="array" ref="B45">IFERROR(INDEX((Tbl_Task_List[[#Data],[Task Name]]), SMALL(IF(A45=(Tbl_Task_List[[#Data],[Project Name]]),ROW(Tbl_Task_List[[#Data],[Project Name]]),""),COUNTIF($A$9:$A45,A45))-ROW(Tbl_Task_List[[#Headers],[Task Name]]),1),"")</f>
        <v/>
      </c>
      <c r="C45" s="90" t="str">
        <f t="array" ref="C45">IFERROR(INDEX((Tbl_Task_List[[#Data],[Resource Name]]), SMALL(IF(A45=(Tbl_Task_List[[#Data],[Project Name]]),ROW(Tbl_Task_List[[#Data],[Project Name]]),""),COUNTIF($A$9:$A45,A45))-ROW(Tbl_Task_List[[#Headers],[Resource Name]]),1),"")</f>
        <v/>
      </c>
      <c r="D45" s="91" t="str">
        <f t="array" ref="D45">IFERROR(INDEX((Tbl_Task_List[[#Data],[Planned Duration (Hours)]]), SMALL(IF(A45=(Tbl_Task_List[[#Data],[Project Name]]),ROW(Tbl_Task_List[[#Data],[Project Name]]),""),COUNTIF($A$9:$A45,A45))-ROW(Tbl_Task_List[[#Headers],[Planned Duration (Hours)]]),1),"")</f>
        <v/>
      </c>
      <c r="E45" s="70" t="str">
        <f t="array" ref="E45">IFERROR(INDEX((Tbl_Task_List[[#Data],[Predecessor 1]]), SMALL(IF(A45=(Tbl_Task_List[[#Data],[Project Name]]),ROW(Tbl_Task_List[[#Data],[Project Name]]),""),COUNTIF($A$9:$A45,A45))-ROW(Tbl_Task_List[[#Headers],[Predecessor 1]]),1),"")</f>
        <v/>
      </c>
      <c r="F45" s="70" t="str">
        <f t="array" ref="F45">IFERROR(INDEX((Tbl_Task_List[[#Data],[Predecessor 2]]), SMALL(IF(A45=(Tbl_Task_List[[#Data],[Project Name]]),ROW(Tbl_Task_List[[#Data],[Project Name]]),""),COUNTIF($A$9:$A45,A45))-ROW(Tbl_Task_List[[#Headers],[Predecessor 2]]),1),"")</f>
        <v/>
      </c>
      <c r="G45" s="70" t="str">
        <f t="shared" si="7"/>
        <v xml:space="preserve"> </v>
      </c>
      <c r="H45" s="75" t="str">
        <f>IFERROR(MAX(INDEX(Tbl_Project_List[Start Date],MATCH($A45,Tbl_Project_List[Project Name],0),1), StartDate, IFERROR(WORKDAY(INDEX($K$9:$K$158,MATCH($E45,$G$9:$G$158,0),1),1,Holidays),0),IFERROR(WORKDAY( INDEX($K$9:$K$158,MATCH($F45,$G$9:$G$158,0),1),1,Holidays),0)),"")</f>
        <v/>
      </c>
      <c r="I45" s="92" t="str">
        <f t="shared" si="4"/>
        <v/>
      </c>
      <c r="J45" s="75" t="str">
        <f t="array" ref="J45">IF(ISNUMBER(D45),IFERROR(INDEX($A$7:$BW$7,1,SMALL(IF(P45:BW45&gt;0,COLUMN(P45:BW45),""),1)),WORKDAY($BW$7,2,Holidays)),"")</f>
        <v/>
      </c>
      <c r="K45" s="75" t="str">
        <f t="array" ref="K45">IF(ISNUMBER(D45),IF(SUM(P45:BW45)=D45,IFERROR(INDEX($A$7:$BW$7,1,LARGE(IF(P45:BW45&gt;0,COLUMN(P45:BW45),""),1)),""),WORKDAY($BW$7,1,Holidays)),"")</f>
        <v/>
      </c>
      <c r="L45" s="92" t="str">
        <f ca="1">IFERROR(COUNTIF(INDIRECT(ADDRESS(ROW($L45),MATCH($J45,$A$7:$BW$7,0),1,1,)):INDIRECT(ADDRESS(ROW($L45),MATCH(MIN($K45,$BW$7),$A$7:$BW$7,0),1,1,)),0),"")</f>
        <v/>
      </c>
      <c r="M45" s="92" t="str">
        <f t="shared" si="5"/>
        <v/>
      </c>
      <c r="N45" s="93" t="str">
        <f t="shared" si="6"/>
        <v/>
      </c>
      <c r="O45" s="86"/>
      <c r="P45" s="93">
        <f>IF((P$7&gt;IFERROR(MAX(IFERROR(INDEX(Tbl_Project_List[Start Date],MATCH($A45,Tbl_Project_List[Project Name],0),1)-1,0),IFERROR(INDEX($K$9:$K$158,MATCH($E45,$G$9:$G$158,0),1),0),IFERROR(INDEX($K$9:$K$158,MATCH($F45,$G$9:$G$158,0),1),0)),0)), IFERROR(MIN($D45-SUM($O45:O45), INDEX(Tbl_Resource_List[Hours Available per Day], MATCH($C45,Tbl_Resource_List[Resource Name],0),1)-SUMIF($C$8:$C44,$C45,P$8:P44)),0),0)</f>
        <v>0</v>
      </c>
      <c r="Q45" s="93">
        <f>IF((Q$7&gt;IFERROR(MAX(IFERROR(INDEX(Tbl_Project_List[Start Date],MATCH($A45,Tbl_Project_List[Project Name],0),1)-1,0),IFERROR(INDEX($K$9:$K$158,MATCH($E45,$G$9:$G$158,0),1),0),IFERROR(INDEX($K$9:$K$158,MATCH($F45,$G$9:$G$158,0),1),0)),0)), IFERROR(MIN($D45-SUM($O45:P45), INDEX(Tbl_Resource_List[Hours Available per Day], MATCH($C45,Tbl_Resource_List[Resource Name],0),1)-SUMIF($C$8:$C44,$C45,Q$8:Q44)),0),0)</f>
        <v>0</v>
      </c>
      <c r="R45" s="93">
        <f>IF((R$7&gt;IFERROR(MAX(IFERROR(INDEX(Tbl_Project_List[Start Date],MATCH($A45,Tbl_Project_List[Project Name],0),1)-1,0),IFERROR(INDEX($K$9:$K$158,MATCH($E45,$G$9:$G$158,0),1),0),IFERROR(INDEX($K$9:$K$158,MATCH($F45,$G$9:$G$158,0),1),0)),0)), IFERROR(MIN($D45-SUM($O45:Q45), INDEX(Tbl_Resource_List[Hours Available per Day], MATCH($C45,Tbl_Resource_List[Resource Name],0),1)-SUMIF($C$8:$C44,$C45,R$8:R44)),0),0)</f>
        <v>0</v>
      </c>
      <c r="S45" s="93">
        <f>IF((S$7&gt;IFERROR(MAX(IFERROR(INDEX(Tbl_Project_List[Start Date],MATCH($A45,Tbl_Project_List[Project Name],0),1)-1,0),IFERROR(INDEX($K$9:$K$158,MATCH($E45,$G$9:$G$158,0),1),0),IFERROR(INDEX($K$9:$K$158,MATCH($F45,$G$9:$G$158,0),1),0)),0)), IFERROR(MIN($D45-SUM($O45:R45), INDEX(Tbl_Resource_List[Hours Available per Day], MATCH($C45,Tbl_Resource_List[Resource Name],0),1)-SUMIF($C$8:$C44,$C45,S$8:S44)),0),0)</f>
        <v>0</v>
      </c>
      <c r="T45" s="93">
        <f>IF((T$7&gt;IFERROR(MAX(IFERROR(INDEX(Tbl_Project_List[Start Date],MATCH($A45,Tbl_Project_List[Project Name],0),1)-1,0),IFERROR(INDEX($K$9:$K$158,MATCH($E45,$G$9:$G$158,0),1),0),IFERROR(INDEX($K$9:$K$158,MATCH($F45,$G$9:$G$158,0),1),0)),0)), IFERROR(MIN($D45-SUM($O45:S45), INDEX(Tbl_Resource_List[Hours Available per Day], MATCH($C45,Tbl_Resource_List[Resource Name],0),1)-SUMIF($C$8:$C44,$C45,T$8:T44)),0),0)</f>
        <v>0</v>
      </c>
      <c r="U45" s="93">
        <f>IF((U$7&gt;IFERROR(MAX(IFERROR(INDEX(Tbl_Project_List[Start Date],MATCH($A45,Tbl_Project_List[Project Name],0),1)-1,0),IFERROR(INDEX($K$9:$K$158,MATCH($E45,$G$9:$G$158,0),1),0),IFERROR(INDEX($K$9:$K$158,MATCH($F45,$G$9:$G$158,0),1),0)),0)), IFERROR(MIN($D45-SUM($O45:T45), INDEX(Tbl_Resource_List[Hours Available per Day], MATCH($C45,Tbl_Resource_List[Resource Name],0),1)-SUMIF($C$8:$C44,$C45,U$8:U44)),0),0)</f>
        <v>0</v>
      </c>
      <c r="V45" s="93">
        <f>IF((V$7&gt;IFERROR(MAX(IFERROR(INDEX(Tbl_Project_List[Start Date],MATCH($A45,Tbl_Project_List[Project Name],0),1)-1,0),IFERROR(INDEX($K$9:$K$158,MATCH($E45,$G$9:$G$158,0),1),0),IFERROR(INDEX($K$9:$K$158,MATCH($F45,$G$9:$G$158,0),1),0)),0)), IFERROR(MIN($D45-SUM($O45:U45), INDEX(Tbl_Resource_List[Hours Available per Day], MATCH($C45,Tbl_Resource_List[Resource Name],0),1)-SUMIF($C$8:$C44,$C45,V$8:V44)),0),0)</f>
        <v>0</v>
      </c>
      <c r="W45" s="93">
        <f>IF((W$7&gt;IFERROR(MAX(IFERROR(INDEX(Tbl_Project_List[Start Date],MATCH($A45,Tbl_Project_List[Project Name],0),1)-1,0),IFERROR(INDEX($K$9:$K$158,MATCH($E45,$G$9:$G$158,0),1),0),IFERROR(INDEX($K$9:$K$158,MATCH($F45,$G$9:$G$158,0),1),0)),0)), IFERROR(MIN($D45-SUM($O45:V45), INDEX(Tbl_Resource_List[Hours Available per Day], MATCH($C45,Tbl_Resource_List[Resource Name],0),1)-SUMIF($C$8:$C44,$C45,W$8:W44)),0),0)</f>
        <v>0</v>
      </c>
      <c r="X45" s="93">
        <f>IF((X$7&gt;IFERROR(MAX(IFERROR(INDEX(Tbl_Project_List[Start Date],MATCH($A45,Tbl_Project_List[Project Name],0),1)-1,0),IFERROR(INDEX($K$9:$K$158,MATCH($E45,$G$9:$G$158,0),1),0),IFERROR(INDEX($K$9:$K$158,MATCH($F45,$G$9:$G$158,0),1),0)),0)), IFERROR(MIN($D45-SUM($O45:W45), INDEX(Tbl_Resource_List[Hours Available per Day], MATCH($C45,Tbl_Resource_List[Resource Name],0),1)-SUMIF($C$8:$C44,$C45,X$8:X44)),0),0)</f>
        <v>0</v>
      </c>
      <c r="Y45" s="93">
        <f>IF((Y$7&gt;IFERROR(MAX(IFERROR(INDEX(Tbl_Project_List[Start Date],MATCH($A45,Tbl_Project_List[Project Name],0),1)-1,0),IFERROR(INDEX($K$9:$K$158,MATCH($E45,$G$9:$G$158,0),1),0),IFERROR(INDEX($K$9:$K$158,MATCH($F45,$G$9:$G$158,0),1),0)),0)), IFERROR(MIN($D45-SUM($O45:X45), INDEX(Tbl_Resource_List[Hours Available per Day], MATCH($C45,Tbl_Resource_List[Resource Name],0),1)-SUMIF($C$8:$C44,$C45,Y$8:Y44)),0),0)</f>
        <v>0</v>
      </c>
      <c r="Z45" s="93">
        <f>IF((Z$7&gt;IFERROR(MAX(IFERROR(INDEX(Tbl_Project_List[Start Date],MATCH($A45,Tbl_Project_List[Project Name],0),1)-1,0),IFERROR(INDEX($K$9:$K$158,MATCH($E45,$G$9:$G$158,0),1),0),IFERROR(INDEX($K$9:$K$158,MATCH($F45,$G$9:$G$158,0),1),0)),0)), IFERROR(MIN($D45-SUM($O45:Y45), INDEX(Tbl_Resource_List[Hours Available per Day], MATCH($C45,Tbl_Resource_List[Resource Name],0),1)-SUMIF($C$8:$C44,$C45,Z$8:Z44)),0),0)</f>
        <v>0</v>
      </c>
      <c r="AA45" s="93">
        <f>IF((AA$7&gt;IFERROR(MAX(IFERROR(INDEX(Tbl_Project_List[Start Date],MATCH($A45,Tbl_Project_List[Project Name],0),1)-1,0),IFERROR(INDEX($K$9:$K$158,MATCH($E45,$G$9:$G$158,0),1),0),IFERROR(INDEX($K$9:$K$158,MATCH($F45,$G$9:$G$158,0),1),0)),0)), IFERROR(MIN($D45-SUM($O45:Z45), INDEX(Tbl_Resource_List[Hours Available per Day], MATCH($C45,Tbl_Resource_List[Resource Name],0),1)-SUMIF($C$8:$C44,$C45,AA$8:AA44)),0),0)</f>
        <v>0</v>
      </c>
      <c r="AB45" s="93">
        <f>IF((AB$7&gt;IFERROR(MAX(IFERROR(INDEX(Tbl_Project_List[Start Date],MATCH($A45,Tbl_Project_List[Project Name],0),1)-1,0),IFERROR(INDEX($K$9:$K$158,MATCH($E45,$G$9:$G$158,0),1),0),IFERROR(INDEX($K$9:$K$158,MATCH($F45,$G$9:$G$158,0),1),0)),0)), IFERROR(MIN($D45-SUM($O45:AA45), INDEX(Tbl_Resource_List[Hours Available per Day], MATCH($C45,Tbl_Resource_List[Resource Name],0),1)-SUMIF($C$8:$C44,$C45,AB$8:AB44)),0),0)</f>
        <v>0</v>
      </c>
      <c r="AC45" s="93">
        <f>IF((AC$7&gt;IFERROR(MAX(IFERROR(INDEX(Tbl_Project_List[Start Date],MATCH($A45,Tbl_Project_List[Project Name],0),1)-1,0),IFERROR(INDEX($K$9:$K$158,MATCH($E45,$G$9:$G$158,0),1),0),IFERROR(INDEX($K$9:$K$158,MATCH($F45,$G$9:$G$158,0),1),0)),0)), IFERROR(MIN($D45-SUM($O45:AB45), INDEX(Tbl_Resource_List[Hours Available per Day], MATCH($C45,Tbl_Resource_List[Resource Name],0),1)-SUMIF($C$8:$C44,$C45,AC$8:AC44)),0),0)</f>
        <v>0</v>
      </c>
      <c r="AD45" s="93">
        <f>IF((AD$7&gt;IFERROR(MAX(IFERROR(INDEX(Tbl_Project_List[Start Date],MATCH($A45,Tbl_Project_List[Project Name],0),1)-1,0),IFERROR(INDEX($K$9:$K$158,MATCH($E45,$G$9:$G$158,0),1),0),IFERROR(INDEX($K$9:$K$158,MATCH($F45,$G$9:$G$158,0),1),0)),0)), IFERROR(MIN($D45-SUM($O45:AC45), INDEX(Tbl_Resource_List[Hours Available per Day], MATCH($C45,Tbl_Resource_List[Resource Name],0),1)-SUMIF($C$8:$C44,$C45,AD$8:AD44)),0),0)</f>
        <v>0</v>
      </c>
      <c r="AE45" s="93">
        <f>IF((AE$7&gt;IFERROR(MAX(IFERROR(INDEX(Tbl_Project_List[Start Date],MATCH($A45,Tbl_Project_List[Project Name],0),1)-1,0),IFERROR(INDEX($K$9:$K$158,MATCH($E45,$G$9:$G$158,0),1),0),IFERROR(INDEX($K$9:$K$158,MATCH($F45,$G$9:$G$158,0),1),0)),0)), IFERROR(MIN($D45-SUM($O45:AD45), INDEX(Tbl_Resource_List[Hours Available per Day], MATCH($C45,Tbl_Resource_List[Resource Name],0),1)-SUMIF($C$8:$C44,$C45,AE$8:AE44)),0),0)</f>
        <v>0</v>
      </c>
      <c r="AF45" s="93">
        <f>IF((AF$7&gt;IFERROR(MAX(IFERROR(INDEX(Tbl_Project_List[Start Date],MATCH($A45,Tbl_Project_List[Project Name],0),1)-1,0),IFERROR(INDEX($K$9:$K$158,MATCH($E45,$G$9:$G$158,0),1),0),IFERROR(INDEX($K$9:$K$158,MATCH($F45,$G$9:$G$158,0),1),0)),0)), IFERROR(MIN($D45-SUM($O45:AE45), INDEX(Tbl_Resource_List[Hours Available per Day], MATCH($C45,Tbl_Resource_List[Resource Name],0),1)-SUMIF($C$8:$C44,$C45,AF$8:AF44)),0),0)</f>
        <v>0</v>
      </c>
      <c r="AG45" s="93">
        <f>IF((AG$7&gt;IFERROR(MAX(IFERROR(INDEX(Tbl_Project_List[Start Date],MATCH($A45,Tbl_Project_List[Project Name],0),1)-1,0),IFERROR(INDEX($K$9:$K$158,MATCH($E45,$G$9:$G$158,0),1),0),IFERROR(INDEX($K$9:$K$158,MATCH($F45,$G$9:$G$158,0),1),0)),0)), IFERROR(MIN($D45-SUM($O45:AF45), INDEX(Tbl_Resource_List[Hours Available per Day], MATCH($C45,Tbl_Resource_List[Resource Name],0),1)-SUMIF($C$8:$C44,$C45,AG$8:AG44)),0),0)</f>
        <v>0</v>
      </c>
      <c r="AH45" s="93">
        <f>IF((AH$7&gt;IFERROR(MAX(IFERROR(INDEX(Tbl_Project_List[Start Date],MATCH($A45,Tbl_Project_List[Project Name],0),1)-1,0),IFERROR(INDEX($K$9:$K$158,MATCH($E45,$G$9:$G$158,0),1),0),IFERROR(INDEX($K$9:$K$158,MATCH($F45,$G$9:$G$158,0),1),0)),0)), IFERROR(MIN($D45-SUM($O45:AG45), INDEX(Tbl_Resource_List[Hours Available per Day], MATCH($C45,Tbl_Resource_List[Resource Name],0),1)-SUMIF($C$8:$C44,$C45,AH$8:AH44)),0),0)</f>
        <v>0</v>
      </c>
      <c r="AI45" s="93">
        <f>IF((AI$7&gt;IFERROR(MAX(IFERROR(INDEX(Tbl_Project_List[Start Date],MATCH($A45,Tbl_Project_List[Project Name],0),1)-1,0),IFERROR(INDEX($K$9:$K$158,MATCH($E45,$G$9:$G$158,0),1),0),IFERROR(INDEX($K$9:$K$158,MATCH($F45,$G$9:$G$158,0),1),0)),0)), IFERROR(MIN($D45-SUM($O45:AH45), INDEX(Tbl_Resource_List[Hours Available per Day], MATCH($C45,Tbl_Resource_List[Resource Name],0),1)-SUMIF($C$8:$C44,$C45,AI$8:AI44)),0),0)</f>
        <v>0</v>
      </c>
      <c r="AJ45" s="93">
        <f>IF((AJ$7&gt;IFERROR(MAX(IFERROR(INDEX(Tbl_Project_List[Start Date],MATCH($A45,Tbl_Project_List[Project Name],0),1)-1,0),IFERROR(INDEX($K$9:$K$158,MATCH($E45,$G$9:$G$158,0),1),0),IFERROR(INDEX($K$9:$K$158,MATCH($F45,$G$9:$G$158,0),1),0)),0)), IFERROR(MIN($D45-SUM($O45:AI45), INDEX(Tbl_Resource_List[Hours Available per Day], MATCH($C45,Tbl_Resource_List[Resource Name],0),1)-SUMIF($C$8:$C44,$C45,AJ$8:AJ44)),0),0)</f>
        <v>0</v>
      </c>
      <c r="AK45" s="93">
        <f>IF((AK$7&gt;IFERROR(MAX(IFERROR(INDEX(Tbl_Project_List[Start Date],MATCH($A45,Tbl_Project_List[Project Name],0),1)-1,0),IFERROR(INDEX($K$9:$K$158,MATCH($E45,$G$9:$G$158,0),1),0),IFERROR(INDEX($K$9:$K$158,MATCH($F45,$G$9:$G$158,0),1),0)),0)), IFERROR(MIN($D45-SUM($O45:AJ45), INDEX(Tbl_Resource_List[Hours Available per Day], MATCH($C45,Tbl_Resource_List[Resource Name],0),1)-SUMIF($C$8:$C44,$C45,AK$8:AK44)),0),0)</f>
        <v>0</v>
      </c>
      <c r="AL45" s="93">
        <f>IF((AL$7&gt;IFERROR(MAX(IFERROR(INDEX(Tbl_Project_List[Start Date],MATCH($A45,Tbl_Project_List[Project Name],0),1)-1,0),IFERROR(INDEX($K$9:$K$158,MATCH($E45,$G$9:$G$158,0),1),0),IFERROR(INDEX($K$9:$K$158,MATCH($F45,$G$9:$G$158,0),1),0)),0)), IFERROR(MIN($D45-SUM($O45:AK45), INDEX(Tbl_Resource_List[Hours Available per Day], MATCH($C45,Tbl_Resource_List[Resource Name],0),1)-SUMIF($C$8:$C44,$C45,AL$8:AL44)),0),0)</f>
        <v>0</v>
      </c>
      <c r="AM45" s="93">
        <f>IF((AM$7&gt;IFERROR(MAX(IFERROR(INDEX(Tbl_Project_List[Start Date],MATCH($A45,Tbl_Project_List[Project Name],0),1)-1,0),IFERROR(INDEX($K$9:$K$158,MATCH($E45,$G$9:$G$158,0),1),0),IFERROR(INDEX($K$9:$K$158,MATCH($F45,$G$9:$G$158,0),1),0)),0)), IFERROR(MIN($D45-SUM($O45:AL45), INDEX(Tbl_Resource_List[Hours Available per Day], MATCH($C45,Tbl_Resource_List[Resource Name],0),1)-SUMIF($C$8:$C44,$C45,AM$8:AM44)),0),0)</f>
        <v>0</v>
      </c>
      <c r="AN45" s="93">
        <f>IF((AN$7&gt;IFERROR(MAX(IFERROR(INDEX(Tbl_Project_List[Start Date],MATCH($A45,Tbl_Project_List[Project Name],0),1)-1,0),IFERROR(INDEX($K$9:$K$158,MATCH($E45,$G$9:$G$158,0),1),0),IFERROR(INDEX($K$9:$K$158,MATCH($F45,$G$9:$G$158,0),1),0)),0)), IFERROR(MIN($D45-SUM($O45:AM45), INDEX(Tbl_Resource_List[Hours Available per Day], MATCH($C45,Tbl_Resource_List[Resource Name],0),1)-SUMIF($C$8:$C44,$C45,AN$8:AN44)),0),0)</f>
        <v>0</v>
      </c>
      <c r="AO45" s="93">
        <f>IF((AO$7&gt;IFERROR(MAX(IFERROR(INDEX(Tbl_Project_List[Start Date],MATCH($A45,Tbl_Project_List[Project Name],0),1)-1,0),IFERROR(INDEX($K$9:$K$158,MATCH($E45,$G$9:$G$158,0),1),0),IFERROR(INDEX($K$9:$K$158,MATCH($F45,$G$9:$G$158,0),1),0)),0)), IFERROR(MIN($D45-SUM($O45:AN45), INDEX(Tbl_Resource_List[Hours Available per Day], MATCH($C45,Tbl_Resource_List[Resource Name],0),1)-SUMIF($C$8:$C44,$C45,AO$8:AO44)),0),0)</f>
        <v>0</v>
      </c>
      <c r="AP45" s="93">
        <f>IF((AP$7&gt;IFERROR(MAX(IFERROR(INDEX(Tbl_Project_List[Start Date],MATCH($A45,Tbl_Project_List[Project Name],0),1)-1,0),IFERROR(INDEX($K$9:$K$158,MATCH($E45,$G$9:$G$158,0),1),0),IFERROR(INDEX($K$9:$K$158,MATCH($F45,$G$9:$G$158,0),1),0)),0)), IFERROR(MIN($D45-SUM($O45:AO45), INDEX(Tbl_Resource_List[Hours Available per Day], MATCH($C45,Tbl_Resource_List[Resource Name],0),1)-SUMIF($C$8:$C44,$C45,AP$8:AP44)),0),0)</f>
        <v>0</v>
      </c>
      <c r="AQ45" s="93">
        <f>IF((AQ$7&gt;IFERROR(MAX(IFERROR(INDEX(Tbl_Project_List[Start Date],MATCH($A45,Tbl_Project_List[Project Name],0),1)-1,0),IFERROR(INDEX($K$9:$K$158,MATCH($E45,$G$9:$G$158,0),1),0),IFERROR(INDEX($K$9:$K$158,MATCH($F45,$G$9:$G$158,0),1),0)),0)), IFERROR(MIN($D45-SUM($O45:AP45), INDEX(Tbl_Resource_List[Hours Available per Day], MATCH($C45,Tbl_Resource_List[Resource Name],0),1)-SUMIF($C$8:$C44,$C45,AQ$8:AQ44)),0),0)</f>
        <v>0</v>
      </c>
      <c r="AR45" s="93">
        <f>IF((AR$7&gt;IFERROR(MAX(IFERROR(INDEX(Tbl_Project_List[Start Date],MATCH($A45,Tbl_Project_List[Project Name],0),1)-1,0),IFERROR(INDEX($K$9:$K$158,MATCH($E45,$G$9:$G$158,0),1),0),IFERROR(INDEX($K$9:$K$158,MATCH($F45,$G$9:$G$158,0),1),0)),0)), IFERROR(MIN($D45-SUM($O45:AQ45), INDEX(Tbl_Resource_List[Hours Available per Day], MATCH($C45,Tbl_Resource_List[Resource Name],0),1)-SUMIF($C$8:$C44,$C45,AR$8:AR44)),0),0)</f>
        <v>0</v>
      </c>
      <c r="AS45" s="93">
        <f>IF((AS$7&gt;IFERROR(MAX(IFERROR(INDEX(Tbl_Project_List[Start Date],MATCH($A45,Tbl_Project_List[Project Name],0),1)-1,0),IFERROR(INDEX($K$9:$K$158,MATCH($E45,$G$9:$G$158,0),1),0),IFERROR(INDEX($K$9:$K$158,MATCH($F45,$G$9:$G$158,0),1),0)),0)), IFERROR(MIN($D45-SUM($O45:AR45), INDEX(Tbl_Resource_List[Hours Available per Day], MATCH($C45,Tbl_Resource_List[Resource Name],0),1)-SUMIF($C$8:$C44,$C45,AS$8:AS44)),0),0)</f>
        <v>0</v>
      </c>
      <c r="AT45" s="93">
        <f>IF((AT$7&gt;IFERROR(MAX(IFERROR(INDEX(Tbl_Project_List[Start Date],MATCH($A45,Tbl_Project_List[Project Name],0),1)-1,0),IFERROR(INDEX($K$9:$K$158,MATCH($E45,$G$9:$G$158,0),1),0),IFERROR(INDEX($K$9:$K$158,MATCH($F45,$G$9:$G$158,0),1),0)),0)), IFERROR(MIN($D45-SUM($O45:AS45), INDEX(Tbl_Resource_List[Hours Available per Day], MATCH($C45,Tbl_Resource_List[Resource Name],0),1)-SUMIF($C$8:$C44,$C45,AT$8:AT44)),0),0)</f>
        <v>0</v>
      </c>
      <c r="AU45" s="93">
        <f>IF((AU$7&gt;IFERROR(MAX(IFERROR(INDEX(Tbl_Project_List[Start Date],MATCH($A45,Tbl_Project_List[Project Name],0),1)-1,0),IFERROR(INDEX($K$9:$K$158,MATCH($E45,$G$9:$G$158,0),1),0),IFERROR(INDEX($K$9:$K$158,MATCH($F45,$G$9:$G$158,0),1),0)),0)), IFERROR(MIN($D45-SUM($O45:AT45), INDEX(Tbl_Resource_List[Hours Available per Day], MATCH($C45,Tbl_Resource_List[Resource Name],0),1)-SUMIF($C$8:$C44,$C45,AU$8:AU44)),0),0)</f>
        <v>0</v>
      </c>
      <c r="AV45" s="93">
        <f>IF((AV$7&gt;IFERROR(MAX(IFERROR(INDEX(Tbl_Project_List[Start Date],MATCH($A45,Tbl_Project_List[Project Name],0),1)-1,0),IFERROR(INDEX($K$9:$K$158,MATCH($E45,$G$9:$G$158,0),1),0),IFERROR(INDEX($K$9:$K$158,MATCH($F45,$G$9:$G$158,0),1),0)),0)), IFERROR(MIN($D45-SUM($O45:AU45), INDEX(Tbl_Resource_List[Hours Available per Day], MATCH($C45,Tbl_Resource_List[Resource Name],0),1)-SUMIF($C$8:$C44,$C45,AV$8:AV44)),0),0)</f>
        <v>0</v>
      </c>
      <c r="AW45" s="93">
        <f>IF((AW$7&gt;IFERROR(MAX(IFERROR(INDEX(Tbl_Project_List[Start Date],MATCH($A45,Tbl_Project_List[Project Name],0),1)-1,0),IFERROR(INDEX($K$9:$K$158,MATCH($E45,$G$9:$G$158,0),1),0),IFERROR(INDEX($K$9:$K$158,MATCH($F45,$G$9:$G$158,0),1),0)),0)), IFERROR(MIN($D45-SUM($O45:AV45), INDEX(Tbl_Resource_List[Hours Available per Day], MATCH($C45,Tbl_Resource_List[Resource Name],0),1)-SUMIF($C$8:$C44,$C45,AW$8:AW44)),0),0)</f>
        <v>0</v>
      </c>
      <c r="AX45" s="93">
        <f>IF((AX$7&gt;IFERROR(MAX(IFERROR(INDEX(Tbl_Project_List[Start Date],MATCH($A45,Tbl_Project_List[Project Name],0),1)-1,0),IFERROR(INDEX($K$9:$K$158,MATCH($E45,$G$9:$G$158,0),1),0),IFERROR(INDEX($K$9:$K$158,MATCH($F45,$G$9:$G$158,0),1),0)),0)), IFERROR(MIN($D45-SUM($O45:AW45), INDEX(Tbl_Resource_List[Hours Available per Day], MATCH($C45,Tbl_Resource_List[Resource Name],0),1)-SUMIF($C$8:$C44,$C45,AX$8:AX44)),0),0)</f>
        <v>0</v>
      </c>
      <c r="AY45" s="93">
        <f>IF((AY$7&gt;IFERROR(MAX(IFERROR(INDEX(Tbl_Project_List[Start Date],MATCH($A45,Tbl_Project_List[Project Name],0),1)-1,0),IFERROR(INDEX($K$9:$K$158,MATCH($E45,$G$9:$G$158,0),1),0),IFERROR(INDEX($K$9:$K$158,MATCH($F45,$G$9:$G$158,0),1),0)),0)), IFERROR(MIN($D45-SUM($O45:AX45), INDEX(Tbl_Resource_List[Hours Available per Day], MATCH($C45,Tbl_Resource_List[Resource Name],0),1)-SUMIF($C$8:$C44,$C45,AY$8:AY44)),0),0)</f>
        <v>0</v>
      </c>
      <c r="AZ45" s="93">
        <f>IF((AZ$7&gt;IFERROR(MAX(IFERROR(INDEX(Tbl_Project_List[Start Date],MATCH($A45,Tbl_Project_List[Project Name],0),1)-1,0),IFERROR(INDEX($K$9:$K$158,MATCH($E45,$G$9:$G$158,0),1),0),IFERROR(INDEX($K$9:$K$158,MATCH($F45,$G$9:$G$158,0),1),0)),0)), IFERROR(MIN($D45-SUM($O45:AY45), INDEX(Tbl_Resource_List[Hours Available per Day], MATCH($C45,Tbl_Resource_List[Resource Name],0),1)-SUMIF($C$8:$C44,$C45,AZ$8:AZ44)),0),0)</f>
        <v>0</v>
      </c>
      <c r="BA45" s="93">
        <f>IF((BA$7&gt;IFERROR(MAX(IFERROR(INDEX(Tbl_Project_List[Start Date],MATCH($A45,Tbl_Project_List[Project Name],0),1)-1,0),IFERROR(INDEX($K$9:$K$158,MATCH($E45,$G$9:$G$158,0),1),0),IFERROR(INDEX($K$9:$K$158,MATCH($F45,$G$9:$G$158,0),1),0)),0)), IFERROR(MIN($D45-SUM($O45:AZ45), INDEX(Tbl_Resource_List[Hours Available per Day], MATCH($C45,Tbl_Resource_List[Resource Name],0),1)-SUMIF($C$8:$C44,$C45,BA$8:BA44)),0),0)</f>
        <v>0</v>
      </c>
      <c r="BB45" s="93">
        <f>IF((BB$7&gt;IFERROR(MAX(IFERROR(INDEX(Tbl_Project_List[Start Date],MATCH($A45,Tbl_Project_List[Project Name],0),1)-1,0),IFERROR(INDEX($K$9:$K$158,MATCH($E45,$G$9:$G$158,0),1),0),IFERROR(INDEX($K$9:$K$158,MATCH($F45,$G$9:$G$158,0),1),0)),0)), IFERROR(MIN($D45-SUM($O45:BA45), INDEX(Tbl_Resource_List[Hours Available per Day], MATCH($C45,Tbl_Resource_List[Resource Name],0),1)-SUMIF($C$8:$C44,$C45,BB$8:BB44)),0),0)</f>
        <v>0</v>
      </c>
      <c r="BC45" s="93">
        <f>IF((BC$7&gt;IFERROR(MAX(IFERROR(INDEX(Tbl_Project_List[Start Date],MATCH($A45,Tbl_Project_List[Project Name],0),1)-1,0),IFERROR(INDEX($K$9:$K$158,MATCH($E45,$G$9:$G$158,0),1),0),IFERROR(INDEX($K$9:$K$158,MATCH($F45,$G$9:$G$158,0),1),0)),0)), IFERROR(MIN($D45-SUM($O45:BB45), INDEX(Tbl_Resource_List[Hours Available per Day], MATCH($C45,Tbl_Resource_List[Resource Name],0),1)-SUMIF($C$8:$C44,$C45,BC$8:BC44)),0),0)</f>
        <v>0</v>
      </c>
      <c r="BD45" s="93">
        <f>IF((BD$7&gt;IFERROR(MAX(IFERROR(INDEX(Tbl_Project_List[Start Date],MATCH($A45,Tbl_Project_List[Project Name],0),1)-1,0),IFERROR(INDEX($K$9:$K$158,MATCH($E45,$G$9:$G$158,0),1),0),IFERROR(INDEX($K$9:$K$158,MATCH($F45,$G$9:$G$158,0),1),0)),0)), IFERROR(MIN($D45-SUM($O45:BC45), INDEX(Tbl_Resource_List[Hours Available per Day], MATCH($C45,Tbl_Resource_List[Resource Name],0),1)-SUMIF($C$8:$C44,$C45,BD$8:BD44)),0),0)</f>
        <v>0</v>
      </c>
      <c r="BE45" s="93">
        <f>IF((BE$7&gt;IFERROR(MAX(IFERROR(INDEX(Tbl_Project_List[Start Date],MATCH($A45,Tbl_Project_List[Project Name],0),1)-1,0),IFERROR(INDEX($K$9:$K$158,MATCH($E45,$G$9:$G$158,0),1),0),IFERROR(INDEX($K$9:$K$158,MATCH($F45,$G$9:$G$158,0),1),0)),0)), IFERROR(MIN($D45-SUM($O45:BD45), INDEX(Tbl_Resource_List[Hours Available per Day], MATCH($C45,Tbl_Resource_List[Resource Name],0),1)-SUMIF($C$8:$C44,$C45,BE$8:BE44)),0),0)</f>
        <v>0</v>
      </c>
      <c r="BF45" s="93">
        <f>IF((BF$7&gt;IFERROR(MAX(IFERROR(INDEX(Tbl_Project_List[Start Date],MATCH($A45,Tbl_Project_List[Project Name],0),1)-1,0),IFERROR(INDEX($K$9:$K$158,MATCH($E45,$G$9:$G$158,0),1),0),IFERROR(INDEX($K$9:$K$158,MATCH($F45,$G$9:$G$158,0),1),0)),0)), IFERROR(MIN($D45-SUM($O45:BE45), INDEX(Tbl_Resource_List[Hours Available per Day], MATCH($C45,Tbl_Resource_List[Resource Name],0),1)-SUMIF($C$8:$C44,$C45,BF$8:BF44)),0),0)</f>
        <v>0</v>
      </c>
      <c r="BG45" s="93">
        <f>IF((BG$7&gt;IFERROR(MAX(IFERROR(INDEX(Tbl_Project_List[Start Date],MATCH($A45,Tbl_Project_List[Project Name],0),1)-1,0),IFERROR(INDEX($K$9:$K$158,MATCH($E45,$G$9:$G$158,0),1),0),IFERROR(INDEX($K$9:$K$158,MATCH($F45,$G$9:$G$158,0),1),0)),0)), IFERROR(MIN($D45-SUM($O45:BF45), INDEX(Tbl_Resource_List[Hours Available per Day], MATCH($C45,Tbl_Resource_List[Resource Name],0),1)-SUMIF($C$8:$C44,$C45,BG$8:BG44)),0),0)</f>
        <v>0</v>
      </c>
      <c r="BH45" s="93">
        <f>IF((BH$7&gt;IFERROR(MAX(IFERROR(INDEX(Tbl_Project_List[Start Date],MATCH($A45,Tbl_Project_List[Project Name],0),1)-1,0),IFERROR(INDEX($K$9:$K$158,MATCH($E45,$G$9:$G$158,0),1),0),IFERROR(INDEX($K$9:$K$158,MATCH($F45,$G$9:$G$158,0),1),0)),0)), IFERROR(MIN($D45-SUM($O45:BG45), INDEX(Tbl_Resource_List[Hours Available per Day], MATCH($C45,Tbl_Resource_List[Resource Name],0),1)-SUMIF($C$8:$C44,$C45,BH$8:BH44)),0),0)</f>
        <v>0</v>
      </c>
      <c r="BI45" s="93">
        <f>IF((BI$7&gt;IFERROR(MAX(IFERROR(INDEX(Tbl_Project_List[Start Date],MATCH($A45,Tbl_Project_List[Project Name],0),1)-1,0),IFERROR(INDEX($K$9:$K$158,MATCH($E45,$G$9:$G$158,0),1),0),IFERROR(INDEX($K$9:$K$158,MATCH($F45,$G$9:$G$158,0),1),0)),0)), IFERROR(MIN($D45-SUM($O45:BH45), INDEX(Tbl_Resource_List[Hours Available per Day], MATCH($C45,Tbl_Resource_List[Resource Name],0),1)-SUMIF($C$8:$C44,$C45,BI$8:BI44)),0),0)</f>
        <v>0</v>
      </c>
      <c r="BJ45" s="93">
        <f>IF((BJ$7&gt;IFERROR(MAX(IFERROR(INDEX(Tbl_Project_List[Start Date],MATCH($A45,Tbl_Project_List[Project Name],0),1)-1,0),IFERROR(INDEX($K$9:$K$158,MATCH($E45,$G$9:$G$158,0),1),0),IFERROR(INDEX($K$9:$K$158,MATCH($F45,$G$9:$G$158,0),1),0)),0)), IFERROR(MIN($D45-SUM($O45:BI45), INDEX(Tbl_Resource_List[Hours Available per Day], MATCH($C45,Tbl_Resource_List[Resource Name],0),1)-SUMIF($C$8:$C44,$C45,BJ$8:BJ44)),0),0)</f>
        <v>0</v>
      </c>
      <c r="BK45" s="93">
        <f>IF((BK$7&gt;IFERROR(MAX(IFERROR(INDEX(Tbl_Project_List[Start Date],MATCH($A45,Tbl_Project_List[Project Name],0),1)-1,0),IFERROR(INDEX($K$9:$K$158,MATCH($E45,$G$9:$G$158,0),1),0),IFERROR(INDEX($K$9:$K$158,MATCH($F45,$G$9:$G$158,0),1),0)),0)), IFERROR(MIN($D45-SUM($O45:BJ45), INDEX(Tbl_Resource_List[Hours Available per Day], MATCH($C45,Tbl_Resource_List[Resource Name],0),1)-SUMIF($C$8:$C44,$C45,BK$8:BK44)),0),0)</f>
        <v>0</v>
      </c>
      <c r="BL45" s="93">
        <f>IF((BL$7&gt;IFERROR(MAX(IFERROR(INDEX(Tbl_Project_List[Start Date],MATCH($A45,Tbl_Project_List[Project Name],0),1)-1,0),IFERROR(INDEX($K$9:$K$158,MATCH($E45,$G$9:$G$158,0),1),0),IFERROR(INDEX($K$9:$K$158,MATCH($F45,$G$9:$G$158,0),1),0)),0)), IFERROR(MIN($D45-SUM($O45:BK45), INDEX(Tbl_Resource_List[Hours Available per Day], MATCH($C45,Tbl_Resource_List[Resource Name],0),1)-SUMIF($C$8:$C44,$C45,BL$8:BL44)),0),0)</f>
        <v>0</v>
      </c>
      <c r="BM45" s="93">
        <f>IF((BM$7&gt;IFERROR(MAX(IFERROR(INDEX(Tbl_Project_List[Start Date],MATCH($A45,Tbl_Project_List[Project Name],0),1)-1,0),IFERROR(INDEX($K$9:$K$158,MATCH($E45,$G$9:$G$158,0),1),0),IFERROR(INDEX($K$9:$K$158,MATCH($F45,$G$9:$G$158,0),1),0)),0)), IFERROR(MIN($D45-SUM($O45:BL45), INDEX(Tbl_Resource_List[Hours Available per Day], MATCH($C45,Tbl_Resource_List[Resource Name],0),1)-SUMIF($C$8:$C44,$C45,BM$8:BM44)),0),0)</f>
        <v>0</v>
      </c>
      <c r="BN45" s="93">
        <f>IF((BN$7&gt;IFERROR(MAX(IFERROR(INDEX(Tbl_Project_List[Start Date],MATCH($A45,Tbl_Project_List[Project Name],0),1)-1,0),IFERROR(INDEX($K$9:$K$158,MATCH($E45,$G$9:$G$158,0),1),0),IFERROR(INDEX($K$9:$K$158,MATCH($F45,$G$9:$G$158,0),1),0)),0)), IFERROR(MIN($D45-SUM($O45:BM45), INDEX(Tbl_Resource_List[Hours Available per Day], MATCH($C45,Tbl_Resource_List[Resource Name],0),1)-SUMIF($C$8:$C44,$C45,BN$8:BN44)),0),0)</f>
        <v>0</v>
      </c>
      <c r="BO45" s="93">
        <f>IF((BO$7&gt;IFERROR(MAX(IFERROR(INDEX(Tbl_Project_List[Start Date],MATCH($A45,Tbl_Project_List[Project Name],0),1)-1,0),IFERROR(INDEX($K$9:$K$158,MATCH($E45,$G$9:$G$158,0),1),0),IFERROR(INDEX($K$9:$K$158,MATCH($F45,$G$9:$G$158,0),1),0)),0)), IFERROR(MIN($D45-SUM($O45:BN45), INDEX(Tbl_Resource_List[Hours Available per Day], MATCH($C45,Tbl_Resource_List[Resource Name],0),1)-SUMIF($C$8:$C44,$C45,BO$8:BO44)),0),0)</f>
        <v>0</v>
      </c>
      <c r="BP45" s="93">
        <f>IF((BP$7&gt;IFERROR(MAX(IFERROR(INDEX(Tbl_Project_List[Start Date],MATCH($A45,Tbl_Project_List[Project Name],0),1)-1,0),IFERROR(INDEX($K$9:$K$158,MATCH($E45,$G$9:$G$158,0),1),0),IFERROR(INDEX($K$9:$K$158,MATCH($F45,$G$9:$G$158,0),1),0)),0)), IFERROR(MIN($D45-SUM($O45:BO45), INDEX(Tbl_Resource_List[Hours Available per Day], MATCH($C45,Tbl_Resource_List[Resource Name],0),1)-SUMIF($C$8:$C44,$C45,BP$8:BP44)),0),0)</f>
        <v>0</v>
      </c>
      <c r="BQ45" s="93">
        <f>IF((BQ$7&gt;IFERROR(MAX(IFERROR(INDEX(Tbl_Project_List[Start Date],MATCH($A45,Tbl_Project_List[Project Name],0),1)-1,0),IFERROR(INDEX($K$9:$K$158,MATCH($E45,$G$9:$G$158,0),1),0),IFERROR(INDEX($K$9:$K$158,MATCH($F45,$G$9:$G$158,0),1),0)),0)), IFERROR(MIN($D45-SUM($O45:BP45), INDEX(Tbl_Resource_List[Hours Available per Day], MATCH($C45,Tbl_Resource_List[Resource Name],0),1)-SUMIF($C$8:$C44,$C45,BQ$8:BQ44)),0),0)</f>
        <v>0</v>
      </c>
      <c r="BR45" s="93">
        <f>IF((BR$7&gt;IFERROR(MAX(IFERROR(INDEX(Tbl_Project_List[Start Date],MATCH($A45,Tbl_Project_List[Project Name],0),1)-1,0),IFERROR(INDEX($K$9:$K$158,MATCH($E45,$G$9:$G$158,0),1),0),IFERROR(INDEX($K$9:$K$158,MATCH($F45,$G$9:$G$158,0),1),0)),0)), IFERROR(MIN($D45-SUM($O45:BQ45), INDEX(Tbl_Resource_List[Hours Available per Day], MATCH($C45,Tbl_Resource_List[Resource Name],0),1)-SUMIF($C$8:$C44,$C45,BR$8:BR44)),0),0)</f>
        <v>0</v>
      </c>
      <c r="BS45" s="93">
        <f>IF((BS$7&gt;IFERROR(MAX(IFERROR(INDEX(Tbl_Project_List[Start Date],MATCH($A45,Tbl_Project_List[Project Name],0),1)-1,0),IFERROR(INDEX($K$9:$K$158,MATCH($E45,$G$9:$G$158,0),1),0),IFERROR(INDEX($K$9:$K$158,MATCH($F45,$G$9:$G$158,0),1),0)),0)), IFERROR(MIN($D45-SUM($O45:BR45), INDEX(Tbl_Resource_List[Hours Available per Day], MATCH($C45,Tbl_Resource_List[Resource Name],0),1)-SUMIF($C$8:$C44,$C45,BS$8:BS44)),0),0)</f>
        <v>0</v>
      </c>
      <c r="BT45" s="93">
        <f>IF((BT$7&gt;IFERROR(MAX(IFERROR(INDEX(Tbl_Project_List[Start Date],MATCH($A45,Tbl_Project_List[Project Name],0),1)-1,0),IFERROR(INDEX($K$9:$K$158,MATCH($E45,$G$9:$G$158,0),1),0),IFERROR(INDEX($K$9:$K$158,MATCH($F45,$G$9:$G$158,0),1),0)),0)), IFERROR(MIN($D45-SUM($O45:BS45), INDEX(Tbl_Resource_List[Hours Available per Day], MATCH($C45,Tbl_Resource_List[Resource Name],0),1)-SUMIF($C$8:$C44,$C45,BT$8:BT44)),0),0)</f>
        <v>0</v>
      </c>
      <c r="BU45" s="93">
        <f>IF((BU$7&gt;IFERROR(MAX(IFERROR(INDEX(Tbl_Project_List[Start Date],MATCH($A45,Tbl_Project_List[Project Name],0),1)-1,0),IFERROR(INDEX($K$9:$K$158,MATCH($E45,$G$9:$G$158,0),1),0),IFERROR(INDEX($K$9:$K$158,MATCH($F45,$G$9:$G$158,0),1),0)),0)), IFERROR(MIN($D45-SUM($O45:BT45), INDEX(Tbl_Resource_List[Hours Available per Day], MATCH($C45,Tbl_Resource_List[Resource Name],0),1)-SUMIF($C$8:$C44,$C45,BU$8:BU44)),0),0)</f>
        <v>0</v>
      </c>
      <c r="BV45" s="93">
        <f>IF((BV$7&gt;IFERROR(MAX(IFERROR(INDEX(Tbl_Project_List[Start Date],MATCH($A45,Tbl_Project_List[Project Name],0),1)-1,0),IFERROR(INDEX($K$9:$K$158,MATCH($E45,$G$9:$G$158,0),1),0),IFERROR(INDEX($K$9:$K$158,MATCH($F45,$G$9:$G$158,0),1),0)),0)), IFERROR(MIN($D45-SUM($O45:BU45), INDEX(Tbl_Resource_List[Hours Available per Day], MATCH($C45,Tbl_Resource_List[Resource Name],0),1)-SUMIF($C$8:$C44,$C45,BV$8:BV44)),0),0)</f>
        <v>0</v>
      </c>
      <c r="BW45" s="94">
        <f>IF((BW$7&gt;IFERROR(MAX(IFERROR(INDEX(Tbl_Project_List[Start Date],MATCH($A45,Tbl_Project_List[Project Name],0),1)-1,0),IFERROR(INDEX($K$9:$K$158,MATCH($E45,$G$9:$G$158,0),1),0),IFERROR(INDEX($K$9:$K$158,MATCH($F45,$G$9:$G$158,0),1),0)),0)), IFERROR(MIN($D45-SUM($O45:BV45), INDEX(Tbl_Resource_List[Hours Available per Day], MATCH($C45,Tbl_Resource_List[Resource Name],0),1)-SUMIF($C$8:$C44,$C45,BW$8:BW44)),0),0)</f>
        <v>0</v>
      </c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</row>
    <row r="46" spans="1:105" x14ac:dyDescent="0.25">
      <c r="A46" s="89" t="str">
        <f>IFERROR(IF(ROW(A45)-ROW($A$8)&gt;=COUNTA(Tbl_Task_List[Task Name]),"",INDEX(Tbl_Project_List[],MATCH(SMALL(Tbl_Project_List[[#Data],[Priority]],ROUND(SUMPRODUCT(1/COUNTIF($A$9:A45,$A$9:A45)),0)+((COUNTIF(Tbl_Task_List[[#Data],[Project Name]],A45)=COUNTIF($A$9:$A45,A45))*1)),Tbl_Project_List[[#Data],[Priority]],0),1)),"")</f>
        <v/>
      </c>
      <c r="B46" s="89" t="str">
        <f t="array" ref="B46">IFERROR(INDEX((Tbl_Task_List[[#Data],[Task Name]]), SMALL(IF(A46=(Tbl_Task_List[[#Data],[Project Name]]),ROW(Tbl_Task_List[[#Data],[Project Name]]),""),COUNTIF($A$9:$A46,A46))-ROW(Tbl_Task_List[[#Headers],[Task Name]]),1),"")</f>
        <v/>
      </c>
      <c r="C46" s="90" t="str">
        <f t="array" ref="C46">IFERROR(INDEX((Tbl_Task_List[[#Data],[Resource Name]]), SMALL(IF(A46=(Tbl_Task_List[[#Data],[Project Name]]),ROW(Tbl_Task_List[[#Data],[Project Name]]),""),COUNTIF($A$9:$A46,A46))-ROW(Tbl_Task_List[[#Headers],[Resource Name]]),1),"")</f>
        <v/>
      </c>
      <c r="D46" s="91" t="str">
        <f t="array" ref="D46">IFERROR(INDEX((Tbl_Task_List[[#Data],[Planned Duration (Hours)]]), SMALL(IF(A46=(Tbl_Task_List[[#Data],[Project Name]]),ROW(Tbl_Task_List[[#Data],[Project Name]]),""),COUNTIF($A$9:$A46,A46))-ROW(Tbl_Task_List[[#Headers],[Planned Duration (Hours)]]),1),"")</f>
        <v/>
      </c>
      <c r="E46" s="70" t="str">
        <f t="array" ref="E46">IFERROR(INDEX((Tbl_Task_List[[#Data],[Predecessor 1]]), SMALL(IF(A46=(Tbl_Task_List[[#Data],[Project Name]]),ROW(Tbl_Task_List[[#Data],[Project Name]]),""),COUNTIF($A$9:$A46,A46))-ROW(Tbl_Task_List[[#Headers],[Predecessor 1]]),1),"")</f>
        <v/>
      </c>
      <c r="F46" s="70" t="str">
        <f t="array" ref="F46">IFERROR(INDEX((Tbl_Task_List[[#Data],[Predecessor 2]]), SMALL(IF(A46=(Tbl_Task_List[[#Data],[Project Name]]),ROW(Tbl_Task_List[[#Data],[Project Name]]),""),COUNTIF($A$9:$A46,A46))-ROW(Tbl_Task_List[[#Headers],[Predecessor 2]]),1),"")</f>
        <v/>
      </c>
      <c r="G46" s="70" t="str">
        <f t="shared" si="7"/>
        <v xml:space="preserve"> </v>
      </c>
      <c r="H46" s="75" t="str">
        <f>IFERROR(MAX(INDEX(Tbl_Project_List[Start Date],MATCH($A46,Tbl_Project_List[Project Name],0),1), StartDate, IFERROR(WORKDAY(INDEX($K$9:$K$158,MATCH($E46,$G$9:$G$158,0),1),1,Holidays),0),IFERROR(WORKDAY( INDEX($K$9:$K$158,MATCH($F46,$G$9:$G$158,0),1),1,Holidays),0)),"")</f>
        <v/>
      </c>
      <c r="I46" s="92" t="str">
        <f t="shared" si="4"/>
        <v/>
      </c>
      <c r="J46" s="75" t="str">
        <f t="array" ref="J46">IF(ISNUMBER(D46),IFERROR(INDEX($A$7:$BW$7,1,SMALL(IF(P46:BW46&gt;0,COLUMN(P46:BW46),""),1)),WORKDAY($BW$7,2,Holidays)),"")</f>
        <v/>
      </c>
      <c r="K46" s="75" t="str">
        <f t="array" ref="K46">IF(ISNUMBER(D46),IF(SUM(P46:BW46)=D46,IFERROR(INDEX($A$7:$BW$7,1,LARGE(IF(P46:BW46&gt;0,COLUMN(P46:BW46),""),1)),""),WORKDAY($BW$7,1,Holidays)),"")</f>
        <v/>
      </c>
      <c r="L46" s="92" t="str">
        <f ca="1">IFERROR(COUNTIF(INDIRECT(ADDRESS(ROW($L46),MATCH($J46,$A$7:$BW$7,0),1,1,)):INDIRECT(ADDRESS(ROW($L46),MATCH(MIN($K46,$BW$7),$A$7:$BW$7,0),1,1,)),0),"")</f>
        <v/>
      </c>
      <c r="M46" s="92" t="str">
        <f t="shared" si="5"/>
        <v/>
      </c>
      <c r="N46" s="93" t="str">
        <f t="shared" si="6"/>
        <v/>
      </c>
      <c r="O46" s="86"/>
      <c r="P46" s="93">
        <f>IF((P$7&gt;IFERROR(MAX(IFERROR(INDEX(Tbl_Project_List[Start Date],MATCH($A46,Tbl_Project_List[Project Name],0),1)-1,0),IFERROR(INDEX($K$9:$K$158,MATCH($E46,$G$9:$G$158,0),1),0),IFERROR(INDEX($K$9:$K$158,MATCH($F46,$G$9:$G$158,0),1),0)),0)), IFERROR(MIN($D46-SUM($O46:O46), INDEX(Tbl_Resource_List[Hours Available per Day], MATCH($C46,Tbl_Resource_List[Resource Name],0),1)-SUMIF($C$8:$C45,$C46,P$8:P45)),0),0)</f>
        <v>0</v>
      </c>
      <c r="Q46" s="93">
        <f>IF((Q$7&gt;IFERROR(MAX(IFERROR(INDEX(Tbl_Project_List[Start Date],MATCH($A46,Tbl_Project_List[Project Name],0),1)-1,0),IFERROR(INDEX($K$9:$K$158,MATCH($E46,$G$9:$G$158,0),1),0),IFERROR(INDEX($K$9:$K$158,MATCH($F46,$G$9:$G$158,0),1),0)),0)), IFERROR(MIN($D46-SUM($O46:P46), INDEX(Tbl_Resource_List[Hours Available per Day], MATCH($C46,Tbl_Resource_List[Resource Name],0),1)-SUMIF($C$8:$C45,$C46,Q$8:Q45)),0),0)</f>
        <v>0</v>
      </c>
      <c r="R46" s="93">
        <f>IF((R$7&gt;IFERROR(MAX(IFERROR(INDEX(Tbl_Project_List[Start Date],MATCH($A46,Tbl_Project_List[Project Name],0),1)-1,0),IFERROR(INDEX($K$9:$K$158,MATCH($E46,$G$9:$G$158,0),1),0),IFERROR(INDEX($K$9:$K$158,MATCH($F46,$G$9:$G$158,0),1),0)),0)), IFERROR(MIN($D46-SUM($O46:Q46), INDEX(Tbl_Resource_List[Hours Available per Day], MATCH($C46,Tbl_Resource_List[Resource Name],0),1)-SUMIF($C$8:$C45,$C46,R$8:R45)),0),0)</f>
        <v>0</v>
      </c>
      <c r="S46" s="93">
        <f>IF((S$7&gt;IFERROR(MAX(IFERROR(INDEX(Tbl_Project_List[Start Date],MATCH($A46,Tbl_Project_List[Project Name],0),1)-1,0),IFERROR(INDEX($K$9:$K$158,MATCH($E46,$G$9:$G$158,0),1),0),IFERROR(INDEX($K$9:$K$158,MATCH($F46,$G$9:$G$158,0),1),0)),0)), IFERROR(MIN($D46-SUM($O46:R46), INDEX(Tbl_Resource_List[Hours Available per Day], MATCH($C46,Tbl_Resource_List[Resource Name],0),1)-SUMIF($C$8:$C45,$C46,S$8:S45)),0),0)</f>
        <v>0</v>
      </c>
      <c r="T46" s="93">
        <f>IF((T$7&gt;IFERROR(MAX(IFERROR(INDEX(Tbl_Project_List[Start Date],MATCH($A46,Tbl_Project_List[Project Name],0),1)-1,0),IFERROR(INDEX($K$9:$K$158,MATCH($E46,$G$9:$G$158,0),1),0),IFERROR(INDEX($K$9:$K$158,MATCH($F46,$G$9:$G$158,0),1),0)),0)), IFERROR(MIN($D46-SUM($O46:S46), INDEX(Tbl_Resource_List[Hours Available per Day], MATCH($C46,Tbl_Resource_List[Resource Name],0),1)-SUMIF($C$8:$C45,$C46,T$8:T45)),0),0)</f>
        <v>0</v>
      </c>
      <c r="U46" s="93">
        <f>IF((U$7&gt;IFERROR(MAX(IFERROR(INDEX(Tbl_Project_List[Start Date],MATCH($A46,Tbl_Project_List[Project Name],0),1)-1,0),IFERROR(INDEX($K$9:$K$158,MATCH($E46,$G$9:$G$158,0),1),0),IFERROR(INDEX($K$9:$K$158,MATCH($F46,$G$9:$G$158,0),1),0)),0)), IFERROR(MIN($D46-SUM($O46:T46), INDEX(Tbl_Resource_List[Hours Available per Day], MATCH($C46,Tbl_Resource_List[Resource Name],0),1)-SUMIF($C$8:$C45,$C46,U$8:U45)),0),0)</f>
        <v>0</v>
      </c>
      <c r="V46" s="93">
        <f>IF((V$7&gt;IFERROR(MAX(IFERROR(INDEX(Tbl_Project_List[Start Date],MATCH($A46,Tbl_Project_List[Project Name],0),1)-1,0),IFERROR(INDEX($K$9:$K$158,MATCH($E46,$G$9:$G$158,0),1),0),IFERROR(INDEX($K$9:$K$158,MATCH($F46,$G$9:$G$158,0),1),0)),0)), IFERROR(MIN($D46-SUM($O46:U46), INDEX(Tbl_Resource_List[Hours Available per Day], MATCH($C46,Tbl_Resource_List[Resource Name],0),1)-SUMIF($C$8:$C45,$C46,V$8:V45)),0),0)</f>
        <v>0</v>
      </c>
      <c r="W46" s="93">
        <f>IF((W$7&gt;IFERROR(MAX(IFERROR(INDEX(Tbl_Project_List[Start Date],MATCH($A46,Tbl_Project_List[Project Name],0),1)-1,0),IFERROR(INDEX($K$9:$K$158,MATCH($E46,$G$9:$G$158,0),1),0),IFERROR(INDEX($K$9:$K$158,MATCH($F46,$G$9:$G$158,0),1),0)),0)), IFERROR(MIN($D46-SUM($O46:V46), INDEX(Tbl_Resource_List[Hours Available per Day], MATCH($C46,Tbl_Resource_List[Resource Name],0),1)-SUMIF($C$8:$C45,$C46,W$8:W45)),0),0)</f>
        <v>0</v>
      </c>
      <c r="X46" s="93">
        <f>IF((X$7&gt;IFERROR(MAX(IFERROR(INDEX(Tbl_Project_List[Start Date],MATCH($A46,Tbl_Project_List[Project Name],0),1)-1,0),IFERROR(INDEX($K$9:$K$158,MATCH($E46,$G$9:$G$158,0),1),0),IFERROR(INDEX($K$9:$K$158,MATCH($F46,$G$9:$G$158,0),1),0)),0)), IFERROR(MIN($D46-SUM($O46:W46), INDEX(Tbl_Resource_List[Hours Available per Day], MATCH($C46,Tbl_Resource_List[Resource Name],0),1)-SUMIF($C$8:$C45,$C46,X$8:X45)),0),0)</f>
        <v>0</v>
      </c>
      <c r="Y46" s="93">
        <f>IF((Y$7&gt;IFERROR(MAX(IFERROR(INDEX(Tbl_Project_List[Start Date],MATCH($A46,Tbl_Project_List[Project Name],0),1)-1,0),IFERROR(INDEX($K$9:$K$158,MATCH($E46,$G$9:$G$158,0),1),0),IFERROR(INDEX($K$9:$K$158,MATCH($F46,$G$9:$G$158,0),1),0)),0)), IFERROR(MIN($D46-SUM($O46:X46), INDEX(Tbl_Resource_List[Hours Available per Day], MATCH($C46,Tbl_Resource_List[Resource Name],0),1)-SUMIF($C$8:$C45,$C46,Y$8:Y45)),0),0)</f>
        <v>0</v>
      </c>
      <c r="Z46" s="93">
        <f>IF((Z$7&gt;IFERROR(MAX(IFERROR(INDEX(Tbl_Project_List[Start Date],MATCH($A46,Tbl_Project_List[Project Name],0),1)-1,0),IFERROR(INDEX($K$9:$K$158,MATCH($E46,$G$9:$G$158,0),1),0),IFERROR(INDEX($K$9:$K$158,MATCH($F46,$G$9:$G$158,0),1),0)),0)), IFERROR(MIN($D46-SUM($O46:Y46), INDEX(Tbl_Resource_List[Hours Available per Day], MATCH($C46,Tbl_Resource_List[Resource Name],0),1)-SUMIF($C$8:$C45,$C46,Z$8:Z45)),0),0)</f>
        <v>0</v>
      </c>
      <c r="AA46" s="93">
        <f>IF((AA$7&gt;IFERROR(MAX(IFERROR(INDEX(Tbl_Project_List[Start Date],MATCH($A46,Tbl_Project_List[Project Name],0),1)-1,0),IFERROR(INDEX($K$9:$K$158,MATCH($E46,$G$9:$G$158,0),1),0),IFERROR(INDEX($K$9:$K$158,MATCH($F46,$G$9:$G$158,0),1),0)),0)), IFERROR(MIN($D46-SUM($O46:Z46), INDEX(Tbl_Resource_List[Hours Available per Day], MATCH($C46,Tbl_Resource_List[Resource Name],0),1)-SUMIF($C$8:$C45,$C46,AA$8:AA45)),0),0)</f>
        <v>0</v>
      </c>
      <c r="AB46" s="93">
        <f>IF((AB$7&gt;IFERROR(MAX(IFERROR(INDEX(Tbl_Project_List[Start Date],MATCH($A46,Tbl_Project_List[Project Name],0),1)-1,0),IFERROR(INDEX($K$9:$K$158,MATCH($E46,$G$9:$G$158,0),1),0),IFERROR(INDEX($K$9:$K$158,MATCH($F46,$G$9:$G$158,0),1),0)),0)), IFERROR(MIN($D46-SUM($O46:AA46), INDEX(Tbl_Resource_List[Hours Available per Day], MATCH($C46,Tbl_Resource_List[Resource Name],0),1)-SUMIF($C$8:$C45,$C46,AB$8:AB45)),0),0)</f>
        <v>0</v>
      </c>
      <c r="AC46" s="93">
        <f>IF((AC$7&gt;IFERROR(MAX(IFERROR(INDEX(Tbl_Project_List[Start Date],MATCH($A46,Tbl_Project_List[Project Name],0),1)-1,0),IFERROR(INDEX($K$9:$K$158,MATCH($E46,$G$9:$G$158,0),1),0),IFERROR(INDEX($K$9:$K$158,MATCH($F46,$G$9:$G$158,0),1),0)),0)), IFERROR(MIN($D46-SUM($O46:AB46), INDEX(Tbl_Resource_List[Hours Available per Day], MATCH($C46,Tbl_Resource_List[Resource Name],0),1)-SUMIF($C$8:$C45,$C46,AC$8:AC45)),0),0)</f>
        <v>0</v>
      </c>
      <c r="AD46" s="93">
        <f>IF((AD$7&gt;IFERROR(MAX(IFERROR(INDEX(Tbl_Project_List[Start Date],MATCH($A46,Tbl_Project_List[Project Name],0),1)-1,0),IFERROR(INDEX($K$9:$K$158,MATCH($E46,$G$9:$G$158,0),1),0),IFERROR(INDEX($K$9:$K$158,MATCH($F46,$G$9:$G$158,0),1),0)),0)), IFERROR(MIN($D46-SUM($O46:AC46), INDEX(Tbl_Resource_List[Hours Available per Day], MATCH($C46,Tbl_Resource_List[Resource Name],0),1)-SUMIF($C$8:$C45,$C46,AD$8:AD45)),0),0)</f>
        <v>0</v>
      </c>
      <c r="AE46" s="93">
        <f>IF((AE$7&gt;IFERROR(MAX(IFERROR(INDEX(Tbl_Project_List[Start Date],MATCH($A46,Tbl_Project_List[Project Name],0),1)-1,0),IFERROR(INDEX($K$9:$K$158,MATCH($E46,$G$9:$G$158,0),1),0),IFERROR(INDEX($K$9:$K$158,MATCH($F46,$G$9:$G$158,0),1),0)),0)), IFERROR(MIN($D46-SUM($O46:AD46), INDEX(Tbl_Resource_List[Hours Available per Day], MATCH($C46,Tbl_Resource_List[Resource Name],0),1)-SUMIF($C$8:$C45,$C46,AE$8:AE45)),0),0)</f>
        <v>0</v>
      </c>
      <c r="AF46" s="93">
        <f>IF((AF$7&gt;IFERROR(MAX(IFERROR(INDEX(Tbl_Project_List[Start Date],MATCH($A46,Tbl_Project_List[Project Name],0),1)-1,0),IFERROR(INDEX($K$9:$K$158,MATCH($E46,$G$9:$G$158,0),1),0),IFERROR(INDEX($K$9:$K$158,MATCH($F46,$G$9:$G$158,0),1),0)),0)), IFERROR(MIN($D46-SUM($O46:AE46), INDEX(Tbl_Resource_List[Hours Available per Day], MATCH($C46,Tbl_Resource_List[Resource Name],0),1)-SUMIF($C$8:$C45,$C46,AF$8:AF45)),0),0)</f>
        <v>0</v>
      </c>
      <c r="AG46" s="93">
        <f>IF((AG$7&gt;IFERROR(MAX(IFERROR(INDEX(Tbl_Project_List[Start Date],MATCH($A46,Tbl_Project_List[Project Name],0),1)-1,0),IFERROR(INDEX($K$9:$K$158,MATCH($E46,$G$9:$G$158,0),1),0),IFERROR(INDEX($K$9:$K$158,MATCH($F46,$G$9:$G$158,0),1),0)),0)), IFERROR(MIN($D46-SUM($O46:AF46), INDEX(Tbl_Resource_List[Hours Available per Day], MATCH($C46,Tbl_Resource_List[Resource Name],0),1)-SUMIF($C$8:$C45,$C46,AG$8:AG45)),0),0)</f>
        <v>0</v>
      </c>
      <c r="AH46" s="93">
        <f>IF((AH$7&gt;IFERROR(MAX(IFERROR(INDEX(Tbl_Project_List[Start Date],MATCH($A46,Tbl_Project_List[Project Name],0),1)-1,0),IFERROR(INDEX($K$9:$K$158,MATCH($E46,$G$9:$G$158,0),1),0),IFERROR(INDEX($K$9:$K$158,MATCH($F46,$G$9:$G$158,0),1),0)),0)), IFERROR(MIN($D46-SUM($O46:AG46), INDEX(Tbl_Resource_List[Hours Available per Day], MATCH($C46,Tbl_Resource_List[Resource Name],0),1)-SUMIF($C$8:$C45,$C46,AH$8:AH45)),0),0)</f>
        <v>0</v>
      </c>
      <c r="AI46" s="93">
        <f>IF((AI$7&gt;IFERROR(MAX(IFERROR(INDEX(Tbl_Project_List[Start Date],MATCH($A46,Tbl_Project_List[Project Name],0),1)-1,0),IFERROR(INDEX($K$9:$K$158,MATCH($E46,$G$9:$G$158,0),1),0),IFERROR(INDEX($K$9:$K$158,MATCH($F46,$G$9:$G$158,0),1),0)),0)), IFERROR(MIN($D46-SUM($O46:AH46), INDEX(Tbl_Resource_List[Hours Available per Day], MATCH($C46,Tbl_Resource_List[Resource Name],0),1)-SUMIF($C$8:$C45,$C46,AI$8:AI45)),0),0)</f>
        <v>0</v>
      </c>
      <c r="AJ46" s="93">
        <f>IF((AJ$7&gt;IFERROR(MAX(IFERROR(INDEX(Tbl_Project_List[Start Date],MATCH($A46,Tbl_Project_List[Project Name],0),1)-1,0),IFERROR(INDEX($K$9:$K$158,MATCH($E46,$G$9:$G$158,0),1),0),IFERROR(INDEX($K$9:$K$158,MATCH($F46,$G$9:$G$158,0),1),0)),0)), IFERROR(MIN($D46-SUM($O46:AI46), INDEX(Tbl_Resource_List[Hours Available per Day], MATCH($C46,Tbl_Resource_List[Resource Name],0),1)-SUMIF($C$8:$C45,$C46,AJ$8:AJ45)),0),0)</f>
        <v>0</v>
      </c>
      <c r="AK46" s="93">
        <f>IF((AK$7&gt;IFERROR(MAX(IFERROR(INDEX(Tbl_Project_List[Start Date],MATCH($A46,Tbl_Project_List[Project Name],0),1)-1,0),IFERROR(INDEX($K$9:$K$158,MATCH($E46,$G$9:$G$158,0),1),0),IFERROR(INDEX($K$9:$K$158,MATCH($F46,$G$9:$G$158,0),1),0)),0)), IFERROR(MIN($D46-SUM($O46:AJ46), INDEX(Tbl_Resource_List[Hours Available per Day], MATCH($C46,Tbl_Resource_List[Resource Name],0),1)-SUMIF($C$8:$C45,$C46,AK$8:AK45)),0),0)</f>
        <v>0</v>
      </c>
      <c r="AL46" s="93">
        <f>IF((AL$7&gt;IFERROR(MAX(IFERROR(INDEX(Tbl_Project_List[Start Date],MATCH($A46,Tbl_Project_List[Project Name],0),1)-1,0),IFERROR(INDEX($K$9:$K$158,MATCH($E46,$G$9:$G$158,0),1),0),IFERROR(INDEX($K$9:$K$158,MATCH($F46,$G$9:$G$158,0),1),0)),0)), IFERROR(MIN($D46-SUM($O46:AK46), INDEX(Tbl_Resource_List[Hours Available per Day], MATCH($C46,Tbl_Resource_List[Resource Name],0),1)-SUMIF($C$8:$C45,$C46,AL$8:AL45)),0),0)</f>
        <v>0</v>
      </c>
      <c r="AM46" s="93">
        <f>IF((AM$7&gt;IFERROR(MAX(IFERROR(INDEX(Tbl_Project_List[Start Date],MATCH($A46,Tbl_Project_List[Project Name],0),1)-1,0),IFERROR(INDEX($K$9:$K$158,MATCH($E46,$G$9:$G$158,0),1),0),IFERROR(INDEX($K$9:$K$158,MATCH($F46,$G$9:$G$158,0),1),0)),0)), IFERROR(MIN($D46-SUM($O46:AL46), INDEX(Tbl_Resource_List[Hours Available per Day], MATCH($C46,Tbl_Resource_List[Resource Name],0),1)-SUMIF($C$8:$C45,$C46,AM$8:AM45)),0),0)</f>
        <v>0</v>
      </c>
      <c r="AN46" s="93">
        <f>IF((AN$7&gt;IFERROR(MAX(IFERROR(INDEX(Tbl_Project_List[Start Date],MATCH($A46,Tbl_Project_List[Project Name],0),1)-1,0),IFERROR(INDEX($K$9:$K$158,MATCH($E46,$G$9:$G$158,0),1),0),IFERROR(INDEX($K$9:$K$158,MATCH($F46,$G$9:$G$158,0),1),0)),0)), IFERROR(MIN($D46-SUM($O46:AM46), INDEX(Tbl_Resource_List[Hours Available per Day], MATCH($C46,Tbl_Resource_List[Resource Name],0),1)-SUMIF($C$8:$C45,$C46,AN$8:AN45)),0),0)</f>
        <v>0</v>
      </c>
      <c r="AO46" s="93">
        <f>IF((AO$7&gt;IFERROR(MAX(IFERROR(INDEX(Tbl_Project_List[Start Date],MATCH($A46,Tbl_Project_List[Project Name],0),1)-1,0),IFERROR(INDEX($K$9:$K$158,MATCH($E46,$G$9:$G$158,0),1),0),IFERROR(INDEX($K$9:$K$158,MATCH($F46,$G$9:$G$158,0),1),0)),0)), IFERROR(MIN($D46-SUM($O46:AN46), INDEX(Tbl_Resource_List[Hours Available per Day], MATCH($C46,Tbl_Resource_List[Resource Name],0),1)-SUMIF($C$8:$C45,$C46,AO$8:AO45)),0),0)</f>
        <v>0</v>
      </c>
      <c r="AP46" s="93">
        <f>IF((AP$7&gt;IFERROR(MAX(IFERROR(INDEX(Tbl_Project_List[Start Date],MATCH($A46,Tbl_Project_List[Project Name],0),1)-1,0),IFERROR(INDEX($K$9:$K$158,MATCH($E46,$G$9:$G$158,0),1),0),IFERROR(INDEX($K$9:$K$158,MATCH($F46,$G$9:$G$158,0),1),0)),0)), IFERROR(MIN($D46-SUM($O46:AO46), INDEX(Tbl_Resource_List[Hours Available per Day], MATCH($C46,Tbl_Resource_List[Resource Name],0),1)-SUMIF($C$8:$C45,$C46,AP$8:AP45)),0),0)</f>
        <v>0</v>
      </c>
      <c r="AQ46" s="93">
        <f>IF((AQ$7&gt;IFERROR(MAX(IFERROR(INDEX(Tbl_Project_List[Start Date],MATCH($A46,Tbl_Project_List[Project Name],0),1)-1,0),IFERROR(INDEX($K$9:$K$158,MATCH($E46,$G$9:$G$158,0),1),0),IFERROR(INDEX($K$9:$K$158,MATCH($F46,$G$9:$G$158,0),1),0)),0)), IFERROR(MIN($D46-SUM($O46:AP46), INDEX(Tbl_Resource_List[Hours Available per Day], MATCH($C46,Tbl_Resource_List[Resource Name],0),1)-SUMIF($C$8:$C45,$C46,AQ$8:AQ45)),0),0)</f>
        <v>0</v>
      </c>
      <c r="AR46" s="93">
        <f>IF((AR$7&gt;IFERROR(MAX(IFERROR(INDEX(Tbl_Project_List[Start Date],MATCH($A46,Tbl_Project_List[Project Name],0),1)-1,0),IFERROR(INDEX($K$9:$K$158,MATCH($E46,$G$9:$G$158,0),1),0),IFERROR(INDEX($K$9:$K$158,MATCH($F46,$G$9:$G$158,0),1),0)),0)), IFERROR(MIN($D46-SUM($O46:AQ46), INDEX(Tbl_Resource_List[Hours Available per Day], MATCH($C46,Tbl_Resource_List[Resource Name],0),1)-SUMIF($C$8:$C45,$C46,AR$8:AR45)),0),0)</f>
        <v>0</v>
      </c>
      <c r="AS46" s="93">
        <f>IF((AS$7&gt;IFERROR(MAX(IFERROR(INDEX(Tbl_Project_List[Start Date],MATCH($A46,Tbl_Project_List[Project Name],0),1)-1,0),IFERROR(INDEX($K$9:$K$158,MATCH($E46,$G$9:$G$158,0),1),0),IFERROR(INDEX($K$9:$K$158,MATCH($F46,$G$9:$G$158,0),1),0)),0)), IFERROR(MIN($D46-SUM($O46:AR46), INDEX(Tbl_Resource_List[Hours Available per Day], MATCH($C46,Tbl_Resource_List[Resource Name],0),1)-SUMIF($C$8:$C45,$C46,AS$8:AS45)),0),0)</f>
        <v>0</v>
      </c>
      <c r="AT46" s="93">
        <f>IF((AT$7&gt;IFERROR(MAX(IFERROR(INDEX(Tbl_Project_List[Start Date],MATCH($A46,Tbl_Project_List[Project Name],0),1)-1,0),IFERROR(INDEX($K$9:$K$158,MATCH($E46,$G$9:$G$158,0),1),0),IFERROR(INDEX($K$9:$K$158,MATCH($F46,$G$9:$G$158,0),1),0)),0)), IFERROR(MIN($D46-SUM($O46:AS46), INDEX(Tbl_Resource_List[Hours Available per Day], MATCH($C46,Tbl_Resource_List[Resource Name],0),1)-SUMIF($C$8:$C45,$C46,AT$8:AT45)),0),0)</f>
        <v>0</v>
      </c>
      <c r="AU46" s="93">
        <f>IF((AU$7&gt;IFERROR(MAX(IFERROR(INDEX(Tbl_Project_List[Start Date],MATCH($A46,Tbl_Project_List[Project Name],0),1)-1,0),IFERROR(INDEX($K$9:$K$158,MATCH($E46,$G$9:$G$158,0),1),0),IFERROR(INDEX($K$9:$K$158,MATCH($F46,$G$9:$G$158,0),1),0)),0)), IFERROR(MIN($D46-SUM($O46:AT46), INDEX(Tbl_Resource_List[Hours Available per Day], MATCH($C46,Tbl_Resource_List[Resource Name],0),1)-SUMIF($C$8:$C45,$C46,AU$8:AU45)),0),0)</f>
        <v>0</v>
      </c>
      <c r="AV46" s="93">
        <f>IF((AV$7&gt;IFERROR(MAX(IFERROR(INDEX(Tbl_Project_List[Start Date],MATCH($A46,Tbl_Project_List[Project Name],0),1)-1,0),IFERROR(INDEX($K$9:$K$158,MATCH($E46,$G$9:$G$158,0),1),0),IFERROR(INDEX($K$9:$K$158,MATCH($F46,$G$9:$G$158,0),1),0)),0)), IFERROR(MIN($D46-SUM($O46:AU46), INDEX(Tbl_Resource_List[Hours Available per Day], MATCH($C46,Tbl_Resource_List[Resource Name],0),1)-SUMIF($C$8:$C45,$C46,AV$8:AV45)),0),0)</f>
        <v>0</v>
      </c>
      <c r="AW46" s="93">
        <f>IF((AW$7&gt;IFERROR(MAX(IFERROR(INDEX(Tbl_Project_List[Start Date],MATCH($A46,Tbl_Project_List[Project Name],0),1)-1,0),IFERROR(INDEX($K$9:$K$158,MATCH($E46,$G$9:$G$158,0),1),0),IFERROR(INDEX($K$9:$K$158,MATCH($F46,$G$9:$G$158,0),1),0)),0)), IFERROR(MIN($D46-SUM($O46:AV46), INDEX(Tbl_Resource_List[Hours Available per Day], MATCH($C46,Tbl_Resource_List[Resource Name],0),1)-SUMIF($C$8:$C45,$C46,AW$8:AW45)),0),0)</f>
        <v>0</v>
      </c>
      <c r="AX46" s="93">
        <f>IF((AX$7&gt;IFERROR(MAX(IFERROR(INDEX(Tbl_Project_List[Start Date],MATCH($A46,Tbl_Project_List[Project Name],0),1)-1,0),IFERROR(INDEX($K$9:$K$158,MATCH($E46,$G$9:$G$158,0),1),0),IFERROR(INDEX($K$9:$K$158,MATCH($F46,$G$9:$G$158,0),1),0)),0)), IFERROR(MIN($D46-SUM($O46:AW46), INDEX(Tbl_Resource_List[Hours Available per Day], MATCH($C46,Tbl_Resource_List[Resource Name],0),1)-SUMIF($C$8:$C45,$C46,AX$8:AX45)),0),0)</f>
        <v>0</v>
      </c>
      <c r="AY46" s="93">
        <f>IF((AY$7&gt;IFERROR(MAX(IFERROR(INDEX(Tbl_Project_List[Start Date],MATCH($A46,Tbl_Project_List[Project Name],0),1)-1,0),IFERROR(INDEX($K$9:$K$158,MATCH($E46,$G$9:$G$158,0),1),0),IFERROR(INDEX($K$9:$K$158,MATCH($F46,$G$9:$G$158,0),1),0)),0)), IFERROR(MIN($D46-SUM($O46:AX46), INDEX(Tbl_Resource_List[Hours Available per Day], MATCH($C46,Tbl_Resource_List[Resource Name],0),1)-SUMIF($C$8:$C45,$C46,AY$8:AY45)),0),0)</f>
        <v>0</v>
      </c>
      <c r="AZ46" s="93">
        <f>IF((AZ$7&gt;IFERROR(MAX(IFERROR(INDEX(Tbl_Project_List[Start Date],MATCH($A46,Tbl_Project_List[Project Name],0),1)-1,0),IFERROR(INDEX($K$9:$K$158,MATCH($E46,$G$9:$G$158,0),1),0),IFERROR(INDEX($K$9:$K$158,MATCH($F46,$G$9:$G$158,0),1),0)),0)), IFERROR(MIN($D46-SUM($O46:AY46), INDEX(Tbl_Resource_List[Hours Available per Day], MATCH($C46,Tbl_Resource_List[Resource Name],0),1)-SUMIF($C$8:$C45,$C46,AZ$8:AZ45)),0),0)</f>
        <v>0</v>
      </c>
      <c r="BA46" s="93">
        <f>IF((BA$7&gt;IFERROR(MAX(IFERROR(INDEX(Tbl_Project_List[Start Date],MATCH($A46,Tbl_Project_List[Project Name],0),1)-1,0),IFERROR(INDEX($K$9:$K$158,MATCH($E46,$G$9:$G$158,0),1),0),IFERROR(INDEX($K$9:$K$158,MATCH($F46,$G$9:$G$158,0),1),0)),0)), IFERROR(MIN($D46-SUM($O46:AZ46), INDEX(Tbl_Resource_List[Hours Available per Day], MATCH($C46,Tbl_Resource_List[Resource Name],0),1)-SUMIF($C$8:$C45,$C46,BA$8:BA45)),0),0)</f>
        <v>0</v>
      </c>
      <c r="BB46" s="93">
        <f>IF((BB$7&gt;IFERROR(MAX(IFERROR(INDEX(Tbl_Project_List[Start Date],MATCH($A46,Tbl_Project_List[Project Name],0),1)-1,0),IFERROR(INDEX($K$9:$K$158,MATCH($E46,$G$9:$G$158,0),1),0),IFERROR(INDEX($K$9:$K$158,MATCH($F46,$G$9:$G$158,0),1),0)),0)), IFERROR(MIN($D46-SUM($O46:BA46), INDEX(Tbl_Resource_List[Hours Available per Day], MATCH($C46,Tbl_Resource_List[Resource Name],0),1)-SUMIF($C$8:$C45,$C46,BB$8:BB45)),0),0)</f>
        <v>0</v>
      </c>
      <c r="BC46" s="93">
        <f>IF((BC$7&gt;IFERROR(MAX(IFERROR(INDEX(Tbl_Project_List[Start Date],MATCH($A46,Tbl_Project_List[Project Name],0),1)-1,0),IFERROR(INDEX($K$9:$K$158,MATCH($E46,$G$9:$G$158,0),1),0),IFERROR(INDEX($K$9:$K$158,MATCH($F46,$G$9:$G$158,0),1),0)),0)), IFERROR(MIN($D46-SUM($O46:BB46), INDEX(Tbl_Resource_List[Hours Available per Day], MATCH($C46,Tbl_Resource_List[Resource Name],0),1)-SUMIF($C$8:$C45,$C46,BC$8:BC45)),0),0)</f>
        <v>0</v>
      </c>
      <c r="BD46" s="93">
        <f>IF((BD$7&gt;IFERROR(MAX(IFERROR(INDEX(Tbl_Project_List[Start Date],MATCH($A46,Tbl_Project_List[Project Name],0),1)-1,0),IFERROR(INDEX($K$9:$K$158,MATCH($E46,$G$9:$G$158,0),1),0),IFERROR(INDEX($K$9:$K$158,MATCH($F46,$G$9:$G$158,0),1),0)),0)), IFERROR(MIN($D46-SUM($O46:BC46), INDEX(Tbl_Resource_List[Hours Available per Day], MATCH($C46,Tbl_Resource_List[Resource Name],0),1)-SUMIF($C$8:$C45,$C46,BD$8:BD45)),0),0)</f>
        <v>0</v>
      </c>
      <c r="BE46" s="93">
        <f>IF((BE$7&gt;IFERROR(MAX(IFERROR(INDEX(Tbl_Project_List[Start Date],MATCH($A46,Tbl_Project_List[Project Name],0),1)-1,0),IFERROR(INDEX($K$9:$K$158,MATCH($E46,$G$9:$G$158,0),1),0),IFERROR(INDEX($K$9:$K$158,MATCH($F46,$G$9:$G$158,0),1),0)),0)), IFERROR(MIN($D46-SUM($O46:BD46), INDEX(Tbl_Resource_List[Hours Available per Day], MATCH($C46,Tbl_Resource_List[Resource Name],0),1)-SUMIF($C$8:$C45,$C46,BE$8:BE45)),0),0)</f>
        <v>0</v>
      </c>
      <c r="BF46" s="93">
        <f>IF((BF$7&gt;IFERROR(MAX(IFERROR(INDEX(Tbl_Project_List[Start Date],MATCH($A46,Tbl_Project_List[Project Name],0),1)-1,0),IFERROR(INDEX($K$9:$K$158,MATCH($E46,$G$9:$G$158,0),1),0),IFERROR(INDEX($K$9:$K$158,MATCH($F46,$G$9:$G$158,0),1),0)),0)), IFERROR(MIN($D46-SUM($O46:BE46), INDEX(Tbl_Resource_List[Hours Available per Day], MATCH($C46,Tbl_Resource_List[Resource Name],0),1)-SUMIF($C$8:$C45,$C46,BF$8:BF45)),0),0)</f>
        <v>0</v>
      </c>
      <c r="BG46" s="93">
        <f>IF((BG$7&gt;IFERROR(MAX(IFERROR(INDEX(Tbl_Project_List[Start Date],MATCH($A46,Tbl_Project_List[Project Name],0),1)-1,0),IFERROR(INDEX($K$9:$K$158,MATCH($E46,$G$9:$G$158,0),1),0),IFERROR(INDEX($K$9:$K$158,MATCH($F46,$G$9:$G$158,0),1),0)),0)), IFERROR(MIN($D46-SUM($O46:BF46), INDEX(Tbl_Resource_List[Hours Available per Day], MATCH($C46,Tbl_Resource_List[Resource Name],0),1)-SUMIF($C$8:$C45,$C46,BG$8:BG45)),0),0)</f>
        <v>0</v>
      </c>
      <c r="BH46" s="93">
        <f>IF((BH$7&gt;IFERROR(MAX(IFERROR(INDEX(Tbl_Project_List[Start Date],MATCH($A46,Tbl_Project_List[Project Name],0),1)-1,0),IFERROR(INDEX($K$9:$K$158,MATCH($E46,$G$9:$G$158,0),1),0),IFERROR(INDEX($K$9:$K$158,MATCH($F46,$G$9:$G$158,0),1),0)),0)), IFERROR(MIN($D46-SUM($O46:BG46), INDEX(Tbl_Resource_List[Hours Available per Day], MATCH($C46,Tbl_Resource_List[Resource Name],0),1)-SUMIF($C$8:$C45,$C46,BH$8:BH45)),0),0)</f>
        <v>0</v>
      </c>
      <c r="BI46" s="93">
        <f>IF((BI$7&gt;IFERROR(MAX(IFERROR(INDEX(Tbl_Project_List[Start Date],MATCH($A46,Tbl_Project_List[Project Name],0),1)-1,0),IFERROR(INDEX($K$9:$K$158,MATCH($E46,$G$9:$G$158,0),1),0),IFERROR(INDEX($K$9:$K$158,MATCH($F46,$G$9:$G$158,0),1),0)),0)), IFERROR(MIN($D46-SUM($O46:BH46), INDEX(Tbl_Resource_List[Hours Available per Day], MATCH($C46,Tbl_Resource_List[Resource Name],0),1)-SUMIF($C$8:$C45,$C46,BI$8:BI45)),0),0)</f>
        <v>0</v>
      </c>
      <c r="BJ46" s="93">
        <f>IF((BJ$7&gt;IFERROR(MAX(IFERROR(INDEX(Tbl_Project_List[Start Date],MATCH($A46,Tbl_Project_List[Project Name],0),1)-1,0),IFERROR(INDEX($K$9:$K$158,MATCH($E46,$G$9:$G$158,0),1),0),IFERROR(INDEX($K$9:$K$158,MATCH($F46,$G$9:$G$158,0),1),0)),0)), IFERROR(MIN($D46-SUM($O46:BI46), INDEX(Tbl_Resource_List[Hours Available per Day], MATCH($C46,Tbl_Resource_List[Resource Name],0),1)-SUMIF($C$8:$C45,$C46,BJ$8:BJ45)),0),0)</f>
        <v>0</v>
      </c>
      <c r="BK46" s="93">
        <f>IF((BK$7&gt;IFERROR(MAX(IFERROR(INDEX(Tbl_Project_List[Start Date],MATCH($A46,Tbl_Project_List[Project Name],0),1)-1,0),IFERROR(INDEX($K$9:$K$158,MATCH($E46,$G$9:$G$158,0),1),0),IFERROR(INDEX($K$9:$K$158,MATCH($F46,$G$9:$G$158,0),1),0)),0)), IFERROR(MIN($D46-SUM($O46:BJ46), INDEX(Tbl_Resource_List[Hours Available per Day], MATCH($C46,Tbl_Resource_List[Resource Name],0),1)-SUMIF($C$8:$C45,$C46,BK$8:BK45)),0),0)</f>
        <v>0</v>
      </c>
      <c r="BL46" s="93">
        <f>IF((BL$7&gt;IFERROR(MAX(IFERROR(INDEX(Tbl_Project_List[Start Date],MATCH($A46,Tbl_Project_List[Project Name],0),1)-1,0),IFERROR(INDEX($K$9:$K$158,MATCH($E46,$G$9:$G$158,0),1),0),IFERROR(INDEX($K$9:$K$158,MATCH($F46,$G$9:$G$158,0),1),0)),0)), IFERROR(MIN($D46-SUM($O46:BK46), INDEX(Tbl_Resource_List[Hours Available per Day], MATCH($C46,Tbl_Resource_List[Resource Name],0),1)-SUMIF($C$8:$C45,$C46,BL$8:BL45)),0),0)</f>
        <v>0</v>
      </c>
      <c r="BM46" s="93">
        <f>IF((BM$7&gt;IFERROR(MAX(IFERROR(INDEX(Tbl_Project_List[Start Date],MATCH($A46,Tbl_Project_List[Project Name],0),1)-1,0),IFERROR(INDEX($K$9:$K$158,MATCH($E46,$G$9:$G$158,0),1),0),IFERROR(INDEX($K$9:$K$158,MATCH($F46,$G$9:$G$158,0),1),0)),0)), IFERROR(MIN($D46-SUM($O46:BL46), INDEX(Tbl_Resource_List[Hours Available per Day], MATCH($C46,Tbl_Resource_List[Resource Name],0),1)-SUMIF($C$8:$C45,$C46,BM$8:BM45)),0),0)</f>
        <v>0</v>
      </c>
      <c r="BN46" s="93">
        <f>IF((BN$7&gt;IFERROR(MAX(IFERROR(INDEX(Tbl_Project_List[Start Date],MATCH($A46,Tbl_Project_List[Project Name],0),1)-1,0),IFERROR(INDEX($K$9:$K$158,MATCH($E46,$G$9:$G$158,0),1),0),IFERROR(INDEX($K$9:$K$158,MATCH($F46,$G$9:$G$158,0),1),0)),0)), IFERROR(MIN($D46-SUM($O46:BM46), INDEX(Tbl_Resource_List[Hours Available per Day], MATCH($C46,Tbl_Resource_List[Resource Name],0),1)-SUMIF($C$8:$C45,$C46,BN$8:BN45)),0),0)</f>
        <v>0</v>
      </c>
      <c r="BO46" s="93">
        <f>IF((BO$7&gt;IFERROR(MAX(IFERROR(INDEX(Tbl_Project_List[Start Date],MATCH($A46,Tbl_Project_List[Project Name],0),1)-1,0),IFERROR(INDEX($K$9:$K$158,MATCH($E46,$G$9:$G$158,0),1),0),IFERROR(INDEX($K$9:$K$158,MATCH($F46,$G$9:$G$158,0),1),0)),0)), IFERROR(MIN($D46-SUM($O46:BN46), INDEX(Tbl_Resource_List[Hours Available per Day], MATCH($C46,Tbl_Resource_List[Resource Name],0),1)-SUMIF($C$8:$C45,$C46,BO$8:BO45)),0),0)</f>
        <v>0</v>
      </c>
      <c r="BP46" s="93">
        <f>IF((BP$7&gt;IFERROR(MAX(IFERROR(INDEX(Tbl_Project_List[Start Date],MATCH($A46,Tbl_Project_List[Project Name],0),1)-1,0),IFERROR(INDEX($K$9:$K$158,MATCH($E46,$G$9:$G$158,0),1),0),IFERROR(INDEX($K$9:$K$158,MATCH($F46,$G$9:$G$158,0),1),0)),0)), IFERROR(MIN($D46-SUM($O46:BO46), INDEX(Tbl_Resource_List[Hours Available per Day], MATCH($C46,Tbl_Resource_List[Resource Name],0),1)-SUMIF($C$8:$C45,$C46,BP$8:BP45)),0),0)</f>
        <v>0</v>
      </c>
      <c r="BQ46" s="93">
        <f>IF((BQ$7&gt;IFERROR(MAX(IFERROR(INDEX(Tbl_Project_List[Start Date],MATCH($A46,Tbl_Project_List[Project Name],0),1)-1,0),IFERROR(INDEX($K$9:$K$158,MATCH($E46,$G$9:$G$158,0),1),0),IFERROR(INDEX($K$9:$K$158,MATCH($F46,$G$9:$G$158,0),1),0)),0)), IFERROR(MIN($D46-SUM($O46:BP46), INDEX(Tbl_Resource_List[Hours Available per Day], MATCH($C46,Tbl_Resource_List[Resource Name],0),1)-SUMIF($C$8:$C45,$C46,BQ$8:BQ45)),0),0)</f>
        <v>0</v>
      </c>
      <c r="BR46" s="93">
        <f>IF((BR$7&gt;IFERROR(MAX(IFERROR(INDEX(Tbl_Project_List[Start Date],MATCH($A46,Tbl_Project_List[Project Name],0),1)-1,0),IFERROR(INDEX($K$9:$K$158,MATCH($E46,$G$9:$G$158,0),1),0),IFERROR(INDEX($K$9:$K$158,MATCH($F46,$G$9:$G$158,0),1),0)),0)), IFERROR(MIN($D46-SUM($O46:BQ46), INDEX(Tbl_Resource_List[Hours Available per Day], MATCH($C46,Tbl_Resource_List[Resource Name],0),1)-SUMIF($C$8:$C45,$C46,BR$8:BR45)),0),0)</f>
        <v>0</v>
      </c>
      <c r="BS46" s="93">
        <f>IF((BS$7&gt;IFERROR(MAX(IFERROR(INDEX(Tbl_Project_List[Start Date],MATCH($A46,Tbl_Project_List[Project Name],0),1)-1,0),IFERROR(INDEX($K$9:$K$158,MATCH($E46,$G$9:$G$158,0),1),0),IFERROR(INDEX($K$9:$K$158,MATCH($F46,$G$9:$G$158,0),1),0)),0)), IFERROR(MIN($D46-SUM($O46:BR46), INDEX(Tbl_Resource_List[Hours Available per Day], MATCH($C46,Tbl_Resource_List[Resource Name],0),1)-SUMIF($C$8:$C45,$C46,BS$8:BS45)),0),0)</f>
        <v>0</v>
      </c>
      <c r="BT46" s="93">
        <f>IF((BT$7&gt;IFERROR(MAX(IFERROR(INDEX(Tbl_Project_List[Start Date],MATCH($A46,Tbl_Project_List[Project Name],0),1)-1,0),IFERROR(INDEX($K$9:$K$158,MATCH($E46,$G$9:$G$158,0),1),0),IFERROR(INDEX($K$9:$K$158,MATCH($F46,$G$9:$G$158,0),1),0)),0)), IFERROR(MIN($D46-SUM($O46:BS46), INDEX(Tbl_Resource_List[Hours Available per Day], MATCH($C46,Tbl_Resource_List[Resource Name],0),1)-SUMIF($C$8:$C45,$C46,BT$8:BT45)),0),0)</f>
        <v>0</v>
      </c>
      <c r="BU46" s="93">
        <f>IF((BU$7&gt;IFERROR(MAX(IFERROR(INDEX(Tbl_Project_List[Start Date],MATCH($A46,Tbl_Project_List[Project Name],0),1)-1,0),IFERROR(INDEX($K$9:$K$158,MATCH($E46,$G$9:$G$158,0),1),0),IFERROR(INDEX($K$9:$K$158,MATCH($F46,$G$9:$G$158,0),1),0)),0)), IFERROR(MIN($D46-SUM($O46:BT46), INDEX(Tbl_Resource_List[Hours Available per Day], MATCH($C46,Tbl_Resource_List[Resource Name],0),1)-SUMIF($C$8:$C45,$C46,BU$8:BU45)),0),0)</f>
        <v>0</v>
      </c>
      <c r="BV46" s="93">
        <f>IF((BV$7&gt;IFERROR(MAX(IFERROR(INDEX(Tbl_Project_List[Start Date],MATCH($A46,Tbl_Project_List[Project Name],0),1)-1,0),IFERROR(INDEX($K$9:$K$158,MATCH($E46,$G$9:$G$158,0),1),0),IFERROR(INDEX($K$9:$K$158,MATCH($F46,$G$9:$G$158,0),1),0)),0)), IFERROR(MIN($D46-SUM($O46:BU46), INDEX(Tbl_Resource_List[Hours Available per Day], MATCH($C46,Tbl_Resource_List[Resource Name],0),1)-SUMIF($C$8:$C45,$C46,BV$8:BV45)),0),0)</f>
        <v>0</v>
      </c>
      <c r="BW46" s="94">
        <f>IF((BW$7&gt;IFERROR(MAX(IFERROR(INDEX(Tbl_Project_List[Start Date],MATCH($A46,Tbl_Project_List[Project Name],0),1)-1,0),IFERROR(INDEX($K$9:$K$158,MATCH($E46,$G$9:$G$158,0),1),0),IFERROR(INDEX($K$9:$K$158,MATCH($F46,$G$9:$G$158,0),1),0)),0)), IFERROR(MIN($D46-SUM($O46:BV46), INDEX(Tbl_Resource_List[Hours Available per Day], MATCH($C46,Tbl_Resource_List[Resource Name],0),1)-SUMIF($C$8:$C45,$C46,BW$8:BW45)),0),0)</f>
        <v>0</v>
      </c>
      <c r="BX46" s="95"/>
      <c r="BY46" s="95"/>
      <c r="BZ46" s="95"/>
      <c r="CA46" s="95"/>
      <c r="CB46" s="95"/>
      <c r="CC46" s="95"/>
      <c r="CD46" s="95"/>
      <c r="CE46" s="95"/>
      <c r="CF46" s="95"/>
      <c r="CG46" s="95"/>
      <c r="CH46" s="95"/>
      <c r="CI46" s="95"/>
      <c r="CJ46" s="95"/>
      <c r="CK46" s="95"/>
      <c r="CL46" s="95"/>
      <c r="CM46" s="95"/>
      <c r="CN46" s="95"/>
      <c r="CO46" s="95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</row>
    <row r="47" spans="1:105" x14ac:dyDescent="0.25">
      <c r="A47" s="89" t="str">
        <f>IFERROR(IF(ROW(A46)-ROW($A$8)&gt;=COUNTA(Tbl_Task_List[Task Name]),"",INDEX(Tbl_Project_List[],MATCH(SMALL(Tbl_Project_List[[#Data],[Priority]],ROUND(SUMPRODUCT(1/COUNTIF($A$9:A46,$A$9:A46)),0)+((COUNTIF(Tbl_Task_List[[#Data],[Project Name]],A46)=COUNTIF($A$9:$A46,A46))*1)),Tbl_Project_List[[#Data],[Priority]],0),1)),"")</f>
        <v/>
      </c>
      <c r="B47" s="89" t="str">
        <f t="array" ref="B47">IFERROR(INDEX((Tbl_Task_List[[#Data],[Task Name]]), SMALL(IF(A47=(Tbl_Task_List[[#Data],[Project Name]]),ROW(Tbl_Task_List[[#Data],[Project Name]]),""),COUNTIF($A$9:$A47,A47))-ROW(Tbl_Task_List[[#Headers],[Task Name]]),1),"")</f>
        <v/>
      </c>
      <c r="C47" s="90" t="str">
        <f t="array" ref="C47">IFERROR(INDEX((Tbl_Task_List[[#Data],[Resource Name]]), SMALL(IF(A47=(Tbl_Task_List[[#Data],[Project Name]]),ROW(Tbl_Task_List[[#Data],[Project Name]]),""),COUNTIF($A$9:$A47,A47))-ROW(Tbl_Task_List[[#Headers],[Resource Name]]),1),"")</f>
        <v/>
      </c>
      <c r="D47" s="91" t="str">
        <f t="array" ref="D47">IFERROR(INDEX((Tbl_Task_List[[#Data],[Planned Duration (Hours)]]), SMALL(IF(A47=(Tbl_Task_List[[#Data],[Project Name]]),ROW(Tbl_Task_List[[#Data],[Project Name]]),""),COUNTIF($A$9:$A47,A47))-ROW(Tbl_Task_List[[#Headers],[Planned Duration (Hours)]]),1),"")</f>
        <v/>
      </c>
      <c r="E47" s="70" t="str">
        <f t="array" ref="E47">IFERROR(INDEX((Tbl_Task_List[[#Data],[Predecessor 1]]), SMALL(IF(A47=(Tbl_Task_List[[#Data],[Project Name]]),ROW(Tbl_Task_List[[#Data],[Project Name]]),""),COUNTIF($A$9:$A47,A47))-ROW(Tbl_Task_List[[#Headers],[Predecessor 1]]),1),"")</f>
        <v/>
      </c>
      <c r="F47" s="70" t="str">
        <f t="array" ref="F47">IFERROR(INDEX((Tbl_Task_List[[#Data],[Predecessor 2]]), SMALL(IF(A47=(Tbl_Task_List[[#Data],[Project Name]]),ROW(Tbl_Task_List[[#Data],[Project Name]]),""),COUNTIF($A$9:$A47,A47))-ROW(Tbl_Task_List[[#Headers],[Predecessor 2]]),1),"")</f>
        <v/>
      </c>
      <c r="G47" s="70" t="str">
        <f t="shared" si="7"/>
        <v xml:space="preserve"> </v>
      </c>
      <c r="H47" s="75" t="str">
        <f>IFERROR(MAX(INDEX(Tbl_Project_List[Start Date],MATCH($A47,Tbl_Project_List[Project Name],0),1), StartDate, IFERROR(WORKDAY(INDEX($K$9:$K$158,MATCH($E47,$G$9:$G$158,0),1),1,Holidays),0),IFERROR(WORKDAY( INDEX($K$9:$K$158,MATCH($F47,$G$9:$G$158,0),1),1,Holidays),0)),"")</f>
        <v/>
      </c>
      <c r="I47" s="92" t="str">
        <f t="shared" si="4"/>
        <v/>
      </c>
      <c r="J47" s="75" t="str">
        <f t="array" ref="J47">IF(ISNUMBER(D47),IFERROR(INDEX($A$7:$BW$7,1,SMALL(IF(P47:BW47&gt;0,COLUMN(P47:BW47),""),1)),WORKDAY($BW$7,2,Holidays)),"")</f>
        <v/>
      </c>
      <c r="K47" s="75" t="str">
        <f t="array" ref="K47">IF(ISNUMBER(D47),IF(SUM(P47:BW47)=D47,IFERROR(INDEX($A$7:$BW$7,1,LARGE(IF(P47:BW47&gt;0,COLUMN(P47:BW47),""),1)),""),WORKDAY($BW$7,1,Holidays)),"")</f>
        <v/>
      </c>
      <c r="L47" s="92" t="str">
        <f ca="1">IFERROR(COUNTIF(INDIRECT(ADDRESS(ROW($L47),MATCH($J47,$A$7:$BW$7,0),1,1,)):INDIRECT(ADDRESS(ROW($L47),MATCH(MIN($K47,$BW$7),$A$7:$BW$7,0),1,1,)),0),"")</f>
        <v/>
      </c>
      <c r="M47" s="92" t="str">
        <f t="shared" si="5"/>
        <v/>
      </c>
      <c r="N47" s="93" t="str">
        <f t="shared" si="6"/>
        <v/>
      </c>
      <c r="O47" s="86"/>
      <c r="P47" s="93">
        <f>IF((P$7&gt;IFERROR(MAX(IFERROR(INDEX(Tbl_Project_List[Start Date],MATCH($A47,Tbl_Project_List[Project Name],0),1)-1,0),IFERROR(INDEX($K$9:$K$158,MATCH($E47,$G$9:$G$158,0),1),0),IFERROR(INDEX($K$9:$K$158,MATCH($F47,$G$9:$G$158,0),1),0)),0)), IFERROR(MIN($D47-SUM($O47:O47), INDEX(Tbl_Resource_List[Hours Available per Day], MATCH($C47,Tbl_Resource_List[Resource Name],0),1)-SUMIF($C$8:$C46,$C47,P$8:P46)),0),0)</f>
        <v>0</v>
      </c>
      <c r="Q47" s="93">
        <f>IF((Q$7&gt;IFERROR(MAX(IFERROR(INDEX(Tbl_Project_List[Start Date],MATCH($A47,Tbl_Project_List[Project Name],0),1)-1,0),IFERROR(INDEX($K$9:$K$158,MATCH($E47,$G$9:$G$158,0),1),0),IFERROR(INDEX($K$9:$K$158,MATCH($F47,$G$9:$G$158,0),1),0)),0)), IFERROR(MIN($D47-SUM($O47:P47), INDEX(Tbl_Resource_List[Hours Available per Day], MATCH($C47,Tbl_Resource_List[Resource Name],0),1)-SUMIF($C$8:$C46,$C47,Q$8:Q46)),0),0)</f>
        <v>0</v>
      </c>
      <c r="R47" s="93">
        <f>IF((R$7&gt;IFERROR(MAX(IFERROR(INDEX(Tbl_Project_List[Start Date],MATCH($A47,Tbl_Project_List[Project Name],0),1)-1,0),IFERROR(INDEX($K$9:$K$158,MATCH($E47,$G$9:$G$158,0),1),0),IFERROR(INDEX($K$9:$K$158,MATCH($F47,$G$9:$G$158,0),1),0)),0)), IFERROR(MIN($D47-SUM($O47:Q47), INDEX(Tbl_Resource_List[Hours Available per Day], MATCH($C47,Tbl_Resource_List[Resource Name],0),1)-SUMIF($C$8:$C46,$C47,R$8:R46)),0),0)</f>
        <v>0</v>
      </c>
      <c r="S47" s="93">
        <f>IF((S$7&gt;IFERROR(MAX(IFERROR(INDEX(Tbl_Project_List[Start Date],MATCH($A47,Tbl_Project_List[Project Name],0),1)-1,0),IFERROR(INDEX($K$9:$K$158,MATCH($E47,$G$9:$G$158,0),1),0),IFERROR(INDEX($K$9:$K$158,MATCH($F47,$G$9:$G$158,0),1),0)),0)), IFERROR(MIN($D47-SUM($O47:R47), INDEX(Tbl_Resource_List[Hours Available per Day], MATCH($C47,Tbl_Resource_List[Resource Name],0),1)-SUMIF($C$8:$C46,$C47,S$8:S46)),0),0)</f>
        <v>0</v>
      </c>
      <c r="T47" s="93">
        <f>IF((T$7&gt;IFERROR(MAX(IFERROR(INDEX(Tbl_Project_List[Start Date],MATCH($A47,Tbl_Project_List[Project Name],0),1)-1,0),IFERROR(INDEX($K$9:$K$158,MATCH($E47,$G$9:$G$158,0),1),0),IFERROR(INDEX($K$9:$K$158,MATCH($F47,$G$9:$G$158,0),1),0)),0)), IFERROR(MIN($D47-SUM($O47:S47), INDEX(Tbl_Resource_List[Hours Available per Day], MATCH($C47,Tbl_Resource_List[Resource Name],0),1)-SUMIF($C$8:$C46,$C47,T$8:T46)),0),0)</f>
        <v>0</v>
      </c>
      <c r="U47" s="93">
        <f>IF((U$7&gt;IFERROR(MAX(IFERROR(INDEX(Tbl_Project_List[Start Date],MATCH($A47,Tbl_Project_List[Project Name],0),1)-1,0),IFERROR(INDEX($K$9:$K$158,MATCH($E47,$G$9:$G$158,0),1),0),IFERROR(INDEX($K$9:$K$158,MATCH($F47,$G$9:$G$158,0),1),0)),0)), IFERROR(MIN($D47-SUM($O47:T47), INDEX(Tbl_Resource_List[Hours Available per Day], MATCH($C47,Tbl_Resource_List[Resource Name],0),1)-SUMIF($C$8:$C46,$C47,U$8:U46)),0),0)</f>
        <v>0</v>
      </c>
      <c r="V47" s="93">
        <f>IF((V$7&gt;IFERROR(MAX(IFERROR(INDEX(Tbl_Project_List[Start Date],MATCH($A47,Tbl_Project_List[Project Name],0),1)-1,0),IFERROR(INDEX($K$9:$K$158,MATCH($E47,$G$9:$G$158,0),1),0),IFERROR(INDEX($K$9:$K$158,MATCH($F47,$G$9:$G$158,0),1),0)),0)), IFERROR(MIN($D47-SUM($O47:U47), INDEX(Tbl_Resource_List[Hours Available per Day], MATCH($C47,Tbl_Resource_List[Resource Name],0),1)-SUMIF($C$8:$C46,$C47,V$8:V46)),0),0)</f>
        <v>0</v>
      </c>
      <c r="W47" s="93">
        <f>IF((W$7&gt;IFERROR(MAX(IFERROR(INDEX(Tbl_Project_List[Start Date],MATCH($A47,Tbl_Project_List[Project Name],0),1)-1,0),IFERROR(INDEX($K$9:$K$158,MATCH($E47,$G$9:$G$158,0),1),0),IFERROR(INDEX($K$9:$K$158,MATCH($F47,$G$9:$G$158,0),1),0)),0)), IFERROR(MIN($D47-SUM($O47:V47), INDEX(Tbl_Resource_List[Hours Available per Day], MATCH($C47,Tbl_Resource_List[Resource Name],0),1)-SUMIF($C$8:$C46,$C47,W$8:W46)),0),0)</f>
        <v>0</v>
      </c>
      <c r="X47" s="93">
        <f>IF((X$7&gt;IFERROR(MAX(IFERROR(INDEX(Tbl_Project_List[Start Date],MATCH($A47,Tbl_Project_List[Project Name],0),1)-1,0),IFERROR(INDEX($K$9:$K$158,MATCH($E47,$G$9:$G$158,0),1),0),IFERROR(INDEX($K$9:$K$158,MATCH($F47,$G$9:$G$158,0),1),0)),0)), IFERROR(MIN($D47-SUM($O47:W47), INDEX(Tbl_Resource_List[Hours Available per Day], MATCH($C47,Tbl_Resource_List[Resource Name],0),1)-SUMIF($C$8:$C46,$C47,X$8:X46)),0),0)</f>
        <v>0</v>
      </c>
      <c r="Y47" s="93">
        <f>IF((Y$7&gt;IFERROR(MAX(IFERROR(INDEX(Tbl_Project_List[Start Date],MATCH($A47,Tbl_Project_List[Project Name],0),1)-1,0),IFERROR(INDEX($K$9:$K$158,MATCH($E47,$G$9:$G$158,0),1),0),IFERROR(INDEX($K$9:$K$158,MATCH($F47,$G$9:$G$158,0),1),0)),0)), IFERROR(MIN($D47-SUM($O47:X47), INDEX(Tbl_Resource_List[Hours Available per Day], MATCH($C47,Tbl_Resource_List[Resource Name],0),1)-SUMIF($C$8:$C46,$C47,Y$8:Y46)),0),0)</f>
        <v>0</v>
      </c>
      <c r="Z47" s="93">
        <f>IF((Z$7&gt;IFERROR(MAX(IFERROR(INDEX(Tbl_Project_List[Start Date],MATCH($A47,Tbl_Project_List[Project Name],0),1)-1,0),IFERROR(INDEX($K$9:$K$158,MATCH($E47,$G$9:$G$158,0),1),0),IFERROR(INDEX($K$9:$K$158,MATCH($F47,$G$9:$G$158,0),1),0)),0)), IFERROR(MIN($D47-SUM($O47:Y47), INDEX(Tbl_Resource_List[Hours Available per Day], MATCH($C47,Tbl_Resource_List[Resource Name],0),1)-SUMIF($C$8:$C46,$C47,Z$8:Z46)),0),0)</f>
        <v>0</v>
      </c>
      <c r="AA47" s="93">
        <f>IF((AA$7&gt;IFERROR(MAX(IFERROR(INDEX(Tbl_Project_List[Start Date],MATCH($A47,Tbl_Project_List[Project Name],0),1)-1,0),IFERROR(INDEX($K$9:$K$158,MATCH($E47,$G$9:$G$158,0),1),0),IFERROR(INDEX($K$9:$K$158,MATCH($F47,$G$9:$G$158,0),1),0)),0)), IFERROR(MIN($D47-SUM($O47:Z47), INDEX(Tbl_Resource_List[Hours Available per Day], MATCH($C47,Tbl_Resource_List[Resource Name],0),1)-SUMIF($C$8:$C46,$C47,AA$8:AA46)),0),0)</f>
        <v>0</v>
      </c>
      <c r="AB47" s="93">
        <f>IF((AB$7&gt;IFERROR(MAX(IFERROR(INDEX(Tbl_Project_List[Start Date],MATCH($A47,Tbl_Project_List[Project Name],0),1)-1,0),IFERROR(INDEX($K$9:$K$158,MATCH($E47,$G$9:$G$158,0),1),0),IFERROR(INDEX($K$9:$K$158,MATCH($F47,$G$9:$G$158,0),1),0)),0)), IFERROR(MIN($D47-SUM($O47:AA47), INDEX(Tbl_Resource_List[Hours Available per Day], MATCH($C47,Tbl_Resource_List[Resource Name],0),1)-SUMIF($C$8:$C46,$C47,AB$8:AB46)),0),0)</f>
        <v>0</v>
      </c>
      <c r="AC47" s="93">
        <f>IF((AC$7&gt;IFERROR(MAX(IFERROR(INDEX(Tbl_Project_List[Start Date],MATCH($A47,Tbl_Project_List[Project Name],0),1)-1,0),IFERROR(INDEX($K$9:$K$158,MATCH($E47,$G$9:$G$158,0),1),0),IFERROR(INDEX($K$9:$K$158,MATCH($F47,$G$9:$G$158,0),1),0)),0)), IFERROR(MIN($D47-SUM($O47:AB47), INDEX(Tbl_Resource_List[Hours Available per Day], MATCH($C47,Tbl_Resource_List[Resource Name],0),1)-SUMIF($C$8:$C46,$C47,AC$8:AC46)),0),0)</f>
        <v>0</v>
      </c>
      <c r="AD47" s="93">
        <f>IF((AD$7&gt;IFERROR(MAX(IFERROR(INDEX(Tbl_Project_List[Start Date],MATCH($A47,Tbl_Project_List[Project Name],0),1)-1,0),IFERROR(INDEX($K$9:$K$158,MATCH($E47,$G$9:$G$158,0),1),0),IFERROR(INDEX($K$9:$K$158,MATCH($F47,$G$9:$G$158,0),1),0)),0)), IFERROR(MIN($D47-SUM($O47:AC47), INDEX(Tbl_Resource_List[Hours Available per Day], MATCH($C47,Tbl_Resource_List[Resource Name],0),1)-SUMIF($C$8:$C46,$C47,AD$8:AD46)),0),0)</f>
        <v>0</v>
      </c>
      <c r="AE47" s="93">
        <f>IF((AE$7&gt;IFERROR(MAX(IFERROR(INDEX(Tbl_Project_List[Start Date],MATCH($A47,Tbl_Project_List[Project Name],0),1)-1,0),IFERROR(INDEX($K$9:$K$158,MATCH($E47,$G$9:$G$158,0),1),0),IFERROR(INDEX($K$9:$K$158,MATCH($F47,$G$9:$G$158,0),1),0)),0)), IFERROR(MIN($D47-SUM($O47:AD47), INDEX(Tbl_Resource_List[Hours Available per Day], MATCH($C47,Tbl_Resource_List[Resource Name],0),1)-SUMIF($C$8:$C46,$C47,AE$8:AE46)),0),0)</f>
        <v>0</v>
      </c>
      <c r="AF47" s="93">
        <f>IF((AF$7&gt;IFERROR(MAX(IFERROR(INDEX(Tbl_Project_List[Start Date],MATCH($A47,Tbl_Project_List[Project Name],0),1)-1,0),IFERROR(INDEX($K$9:$K$158,MATCH($E47,$G$9:$G$158,0),1),0),IFERROR(INDEX($K$9:$K$158,MATCH($F47,$G$9:$G$158,0),1),0)),0)), IFERROR(MIN($D47-SUM($O47:AE47), INDEX(Tbl_Resource_List[Hours Available per Day], MATCH($C47,Tbl_Resource_List[Resource Name],0),1)-SUMIF($C$8:$C46,$C47,AF$8:AF46)),0),0)</f>
        <v>0</v>
      </c>
      <c r="AG47" s="93">
        <f>IF((AG$7&gt;IFERROR(MAX(IFERROR(INDEX(Tbl_Project_List[Start Date],MATCH($A47,Tbl_Project_List[Project Name],0),1)-1,0),IFERROR(INDEX($K$9:$K$158,MATCH($E47,$G$9:$G$158,0),1),0),IFERROR(INDEX($K$9:$K$158,MATCH($F47,$G$9:$G$158,0),1),0)),0)), IFERROR(MIN($D47-SUM($O47:AF47), INDEX(Tbl_Resource_List[Hours Available per Day], MATCH($C47,Tbl_Resource_List[Resource Name],0),1)-SUMIF($C$8:$C46,$C47,AG$8:AG46)),0),0)</f>
        <v>0</v>
      </c>
      <c r="AH47" s="93">
        <f>IF((AH$7&gt;IFERROR(MAX(IFERROR(INDEX(Tbl_Project_List[Start Date],MATCH($A47,Tbl_Project_List[Project Name],0),1)-1,0),IFERROR(INDEX($K$9:$K$158,MATCH($E47,$G$9:$G$158,0),1),0),IFERROR(INDEX($K$9:$K$158,MATCH($F47,$G$9:$G$158,0),1),0)),0)), IFERROR(MIN($D47-SUM($O47:AG47), INDEX(Tbl_Resource_List[Hours Available per Day], MATCH($C47,Tbl_Resource_List[Resource Name],0),1)-SUMIF($C$8:$C46,$C47,AH$8:AH46)),0),0)</f>
        <v>0</v>
      </c>
      <c r="AI47" s="93">
        <f>IF((AI$7&gt;IFERROR(MAX(IFERROR(INDEX(Tbl_Project_List[Start Date],MATCH($A47,Tbl_Project_List[Project Name],0),1)-1,0),IFERROR(INDEX($K$9:$K$158,MATCH($E47,$G$9:$G$158,0),1),0),IFERROR(INDEX($K$9:$K$158,MATCH($F47,$G$9:$G$158,0),1),0)),0)), IFERROR(MIN($D47-SUM($O47:AH47), INDEX(Tbl_Resource_List[Hours Available per Day], MATCH($C47,Tbl_Resource_List[Resource Name],0),1)-SUMIF($C$8:$C46,$C47,AI$8:AI46)),0),0)</f>
        <v>0</v>
      </c>
      <c r="AJ47" s="93">
        <f>IF((AJ$7&gt;IFERROR(MAX(IFERROR(INDEX(Tbl_Project_List[Start Date],MATCH($A47,Tbl_Project_List[Project Name],0),1)-1,0),IFERROR(INDEX($K$9:$K$158,MATCH($E47,$G$9:$G$158,0),1),0),IFERROR(INDEX($K$9:$K$158,MATCH($F47,$G$9:$G$158,0),1),0)),0)), IFERROR(MIN($D47-SUM($O47:AI47), INDEX(Tbl_Resource_List[Hours Available per Day], MATCH($C47,Tbl_Resource_List[Resource Name],0),1)-SUMIF($C$8:$C46,$C47,AJ$8:AJ46)),0),0)</f>
        <v>0</v>
      </c>
      <c r="AK47" s="93">
        <f>IF((AK$7&gt;IFERROR(MAX(IFERROR(INDEX(Tbl_Project_List[Start Date],MATCH($A47,Tbl_Project_List[Project Name],0),1)-1,0),IFERROR(INDEX($K$9:$K$158,MATCH($E47,$G$9:$G$158,0),1),0),IFERROR(INDEX($K$9:$K$158,MATCH($F47,$G$9:$G$158,0),1),0)),0)), IFERROR(MIN($D47-SUM($O47:AJ47), INDEX(Tbl_Resource_List[Hours Available per Day], MATCH($C47,Tbl_Resource_List[Resource Name],0),1)-SUMIF($C$8:$C46,$C47,AK$8:AK46)),0),0)</f>
        <v>0</v>
      </c>
      <c r="AL47" s="93">
        <f>IF((AL$7&gt;IFERROR(MAX(IFERROR(INDEX(Tbl_Project_List[Start Date],MATCH($A47,Tbl_Project_List[Project Name],0),1)-1,0),IFERROR(INDEX($K$9:$K$158,MATCH($E47,$G$9:$G$158,0),1),0),IFERROR(INDEX($K$9:$K$158,MATCH($F47,$G$9:$G$158,0),1),0)),0)), IFERROR(MIN($D47-SUM($O47:AK47), INDEX(Tbl_Resource_List[Hours Available per Day], MATCH($C47,Tbl_Resource_List[Resource Name],0),1)-SUMIF($C$8:$C46,$C47,AL$8:AL46)),0),0)</f>
        <v>0</v>
      </c>
      <c r="AM47" s="93">
        <f>IF((AM$7&gt;IFERROR(MAX(IFERROR(INDEX(Tbl_Project_List[Start Date],MATCH($A47,Tbl_Project_List[Project Name],0),1)-1,0),IFERROR(INDEX($K$9:$K$158,MATCH($E47,$G$9:$G$158,0),1),0),IFERROR(INDEX($K$9:$K$158,MATCH($F47,$G$9:$G$158,0),1),0)),0)), IFERROR(MIN($D47-SUM($O47:AL47), INDEX(Tbl_Resource_List[Hours Available per Day], MATCH($C47,Tbl_Resource_List[Resource Name],0),1)-SUMIF($C$8:$C46,$C47,AM$8:AM46)),0),0)</f>
        <v>0</v>
      </c>
      <c r="AN47" s="93">
        <f>IF((AN$7&gt;IFERROR(MAX(IFERROR(INDEX(Tbl_Project_List[Start Date],MATCH($A47,Tbl_Project_List[Project Name],0),1)-1,0),IFERROR(INDEX($K$9:$K$158,MATCH($E47,$G$9:$G$158,0),1),0),IFERROR(INDEX($K$9:$K$158,MATCH($F47,$G$9:$G$158,0),1),0)),0)), IFERROR(MIN($D47-SUM($O47:AM47), INDEX(Tbl_Resource_List[Hours Available per Day], MATCH($C47,Tbl_Resource_List[Resource Name],0),1)-SUMIF($C$8:$C46,$C47,AN$8:AN46)),0),0)</f>
        <v>0</v>
      </c>
      <c r="AO47" s="93">
        <f>IF((AO$7&gt;IFERROR(MAX(IFERROR(INDEX(Tbl_Project_List[Start Date],MATCH($A47,Tbl_Project_List[Project Name],0),1)-1,0),IFERROR(INDEX($K$9:$K$158,MATCH($E47,$G$9:$G$158,0),1),0),IFERROR(INDEX($K$9:$K$158,MATCH($F47,$G$9:$G$158,0),1),0)),0)), IFERROR(MIN($D47-SUM($O47:AN47), INDEX(Tbl_Resource_List[Hours Available per Day], MATCH($C47,Tbl_Resource_List[Resource Name],0),1)-SUMIF($C$8:$C46,$C47,AO$8:AO46)),0),0)</f>
        <v>0</v>
      </c>
      <c r="AP47" s="93">
        <f>IF((AP$7&gt;IFERROR(MAX(IFERROR(INDEX(Tbl_Project_List[Start Date],MATCH($A47,Tbl_Project_List[Project Name],0),1)-1,0),IFERROR(INDEX($K$9:$K$158,MATCH($E47,$G$9:$G$158,0),1),0),IFERROR(INDEX($K$9:$K$158,MATCH($F47,$G$9:$G$158,0),1),0)),0)), IFERROR(MIN($D47-SUM($O47:AO47), INDEX(Tbl_Resource_List[Hours Available per Day], MATCH($C47,Tbl_Resource_List[Resource Name],0),1)-SUMIF($C$8:$C46,$C47,AP$8:AP46)),0),0)</f>
        <v>0</v>
      </c>
      <c r="AQ47" s="93">
        <f>IF((AQ$7&gt;IFERROR(MAX(IFERROR(INDEX(Tbl_Project_List[Start Date],MATCH($A47,Tbl_Project_List[Project Name],0),1)-1,0),IFERROR(INDEX($K$9:$K$158,MATCH($E47,$G$9:$G$158,0),1),0),IFERROR(INDEX($K$9:$K$158,MATCH($F47,$G$9:$G$158,0),1),0)),0)), IFERROR(MIN($D47-SUM($O47:AP47), INDEX(Tbl_Resource_List[Hours Available per Day], MATCH($C47,Tbl_Resource_List[Resource Name],0),1)-SUMIF($C$8:$C46,$C47,AQ$8:AQ46)),0),0)</f>
        <v>0</v>
      </c>
      <c r="AR47" s="93">
        <f>IF((AR$7&gt;IFERROR(MAX(IFERROR(INDEX(Tbl_Project_List[Start Date],MATCH($A47,Tbl_Project_List[Project Name],0),1)-1,0),IFERROR(INDEX($K$9:$K$158,MATCH($E47,$G$9:$G$158,0),1),0),IFERROR(INDEX($K$9:$K$158,MATCH($F47,$G$9:$G$158,0),1),0)),0)), IFERROR(MIN($D47-SUM($O47:AQ47), INDEX(Tbl_Resource_List[Hours Available per Day], MATCH($C47,Tbl_Resource_List[Resource Name],0),1)-SUMIF($C$8:$C46,$C47,AR$8:AR46)),0),0)</f>
        <v>0</v>
      </c>
      <c r="AS47" s="93">
        <f>IF((AS$7&gt;IFERROR(MAX(IFERROR(INDEX(Tbl_Project_List[Start Date],MATCH($A47,Tbl_Project_List[Project Name],0),1)-1,0),IFERROR(INDEX($K$9:$K$158,MATCH($E47,$G$9:$G$158,0),1),0),IFERROR(INDEX($K$9:$K$158,MATCH($F47,$G$9:$G$158,0),1),0)),0)), IFERROR(MIN($D47-SUM($O47:AR47), INDEX(Tbl_Resource_List[Hours Available per Day], MATCH($C47,Tbl_Resource_List[Resource Name],0),1)-SUMIF($C$8:$C46,$C47,AS$8:AS46)),0),0)</f>
        <v>0</v>
      </c>
      <c r="AT47" s="93">
        <f>IF((AT$7&gt;IFERROR(MAX(IFERROR(INDEX(Tbl_Project_List[Start Date],MATCH($A47,Tbl_Project_List[Project Name],0),1)-1,0),IFERROR(INDEX($K$9:$K$158,MATCH($E47,$G$9:$G$158,0),1),0),IFERROR(INDEX($K$9:$K$158,MATCH($F47,$G$9:$G$158,0),1),0)),0)), IFERROR(MIN($D47-SUM($O47:AS47), INDEX(Tbl_Resource_List[Hours Available per Day], MATCH($C47,Tbl_Resource_List[Resource Name],0),1)-SUMIF($C$8:$C46,$C47,AT$8:AT46)),0),0)</f>
        <v>0</v>
      </c>
      <c r="AU47" s="93">
        <f>IF((AU$7&gt;IFERROR(MAX(IFERROR(INDEX(Tbl_Project_List[Start Date],MATCH($A47,Tbl_Project_List[Project Name],0),1)-1,0),IFERROR(INDEX($K$9:$K$158,MATCH($E47,$G$9:$G$158,0),1),0),IFERROR(INDEX($K$9:$K$158,MATCH($F47,$G$9:$G$158,0),1),0)),0)), IFERROR(MIN($D47-SUM($O47:AT47), INDEX(Tbl_Resource_List[Hours Available per Day], MATCH($C47,Tbl_Resource_List[Resource Name],0),1)-SUMIF($C$8:$C46,$C47,AU$8:AU46)),0),0)</f>
        <v>0</v>
      </c>
      <c r="AV47" s="93">
        <f>IF((AV$7&gt;IFERROR(MAX(IFERROR(INDEX(Tbl_Project_List[Start Date],MATCH($A47,Tbl_Project_List[Project Name],0),1)-1,0),IFERROR(INDEX($K$9:$K$158,MATCH($E47,$G$9:$G$158,0),1),0),IFERROR(INDEX($K$9:$K$158,MATCH($F47,$G$9:$G$158,0),1),0)),0)), IFERROR(MIN($D47-SUM($O47:AU47), INDEX(Tbl_Resource_List[Hours Available per Day], MATCH($C47,Tbl_Resource_List[Resource Name],0),1)-SUMIF($C$8:$C46,$C47,AV$8:AV46)),0),0)</f>
        <v>0</v>
      </c>
      <c r="AW47" s="93">
        <f>IF((AW$7&gt;IFERROR(MAX(IFERROR(INDEX(Tbl_Project_List[Start Date],MATCH($A47,Tbl_Project_List[Project Name],0),1)-1,0),IFERROR(INDEX($K$9:$K$158,MATCH($E47,$G$9:$G$158,0),1),0),IFERROR(INDEX($K$9:$K$158,MATCH($F47,$G$9:$G$158,0),1),0)),0)), IFERROR(MIN($D47-SUM($O47:AV47), INDEX(Tbl_Resource_List[Hours Available per Day], MATCH($C47,Tbl_Resource_List[Resource Name],0),1)-SUMIF($C$8:$C46,$C47,AW$8:AW46)),0),0)</f>
        <v>0</v>
      </c>
      <c r="AX47" s="93">
        <f>IF((AX$7&gt;IFERROR(MAX(IFERROR(INDEX(Tbl_Project_List[Start Date],MATCH($A47,Tbl_Project_List[Project Name],0),1)-1,0),IFERROR(INDEX($K$9:$K$158,MATCH($E47,$G$9:$G$158,0),1),0),IFERROR(INDEX($K$9:$K$158,MATCH($F47,$G$9:$G$158,0),1),0)),0)), IFERROR(MIN($D47-SUM($O47:AW47), INDEX(Tbl_Resource_List[Hours Available per Day], MATCH($C47,Tbl_Resource_List[Resource Name],0),1)-SUMIF($C$8:$C46,$C47,AX$8:AX46)),0),0)</f>
        <v>0</v>
      </c>
      <c r="AY47" s="93">
        <f>IF((AY$7&gt;IFERROR(MAX(IFERROR(INDEX(Tbl_Project_List[Start Date],MATCH($A47,Tbl_Project_List[Project Name],0),1)-1,0),IFERROR(INDEX($K$9:$K$158,MATCH($E47,$G$9:$G$158,0),1),0),IFERROR(INDEX($K$9:$K$158,MATCH($F47,$G$9:$G$158,0),1),0)),0)), IFERROR(MIN($D47-SUM($O47:AX47), INDEX(Tbl_Resource_List[Hours Available per Day], MATCH($C47,Tbl_Resource_List[Resource Name],0),1)-SUMIF($C$8:$C46,$C47,AY$8:AY46)),0),0)</f>
        <v>0</v>
      </c>
      <c r="AZ47" s="93">
        <f>IF((AZ$7&gt;IFERROR(MAX(IFERROR(INDEX(Tbl_Project_List[Start Date],MATCH($A47,Tbl_Project_List[Project Name],0),1)-1,0),IFERROR(INDEX($K$9:$K$158,MATCH($E47,$G$9:$G$158,0),1),0),IFERROR(INDEX($K$9:$K$158,MATCH($F47,$G$9:$G$158,0),1),0)),0)), IFERROR(MIN($D47-SUM($O47:AY47), INDEX(Tbl_Resource_List[Hours Available per Day], MATCH($C47,Tbl_Resource_List[Resource Name],0),1)-SUMIF($C$8:$C46,$C47,AZ$8:AZ46)),0),0)</f>
        <v>0</v>
      </c>
      <c r="BA47" s="93">
        <f>IF((BA$7&gt;IFERROR(MAX(IFERROR(INDEX(Tbl_Project_List[Start Date],MATCH($A47,Tbl_Project_List[Project Name],0),1)-1,0),IFERROR(INDEX($K$9:$K$158,MATCH($E47,$G$9:$G$158,0),1),0),IFERROR(INDEX($K$9:$K$158,MATCH($F47,$G$9:$G$158,0),1),0)),0)), IFERROR(MIN($D47-SUM($O47:AZ47), INDEX(Tbl_Resource_List[Hours Available per Day], MATCH($C47,Tbl_Resource_List[Resource Name],0),1)-SUMIF($C$8:$C46,$C47,BA$8:BA46)),0),0)</f>
        <v>0</v>
      </c>
      <c r="BB47" s="93">
        <f>IF((BB$7&gt;IFERROR(MAX(IFERROR(INDEX(Tbl_Project_List[Start Date],MATCH($A47,Tbl_Project_List[Project Name],0),1)-1,0),IFERROR(INDEX($K$9:$K$158,MATCH($E47,$G$9:$G$158,0),1),0),IFERROR(INDEX($K$9:$K$158,MATCH($F47,$G$9:$G$158,0),1),0)),0)), IFERROR(MIN($D47-SUM($O47:BA47), INDEX(Tbl_Resource_List[Hours Available per Day], MATCH($C47,Tbl_Resource_List[Resource Name],0),1)-SUMIF($C$8:$C46,$C47,BB$8:BB46)),0),0)</f>
        <v>0</v>
      </c>
      <c r="BC47" s="93">
        <f>IF((BC$7&gt;IFERROR(MAX(IFERROR(INDEX(Tbl_Project_List[Start Date],MATCH($A47,Tbl_Project_List[Project Name],0),1)-1,0),IFERROR(INDEX($K$9:$K$158,MATCH($E47,$G$9:$G$158,0),1),0),IFERROR(INDEX($K$9:$K$158,MATCH($F47,$G$9:$G$158,0),1),0)),0)), IFERROR(MIN($D47-SUM($O47:BB47), INDEX(Tbl_Resource_List[Hours Available per Day], MATCH($C47,Tbl_Resource_List[Resource Name],0),1)-SUMIF($C$8:$C46,$C47,BC$8:BC46)),0),0)</f>
        <v>0</v>
      </c>
      <c r="BD47" s="93">
        <f>IF((BD$7&gt;IFERROR(MAX(IFERROR(INDEX(Tbl_Project_List[Start Date],MATCH($A47,Tbl_Project_List[Project Name],0),1)-1,0),IFERROR(INDEX($K$9:$K$158,MATCH($E47,$G$9:$G$158,0),1),0),IFERROR(INDEX($K$9:$K$158,MATCH($F47,$G$9:$G$158,0),1),0)),0)), IFERROR(MIN($D47-SUM($O47:BC47), INDEX(Tbl_Resource_List[Hours Available per Day], MATCH($C47,Tbl_Resource_List[Resource Name],0),1)-SUMIF($C$8:$C46,$C47,BD$8:BD46)),0),0)</f>
        <v>0</v>
      </c>
      <c r="BE47" s="93">
        <f>IF((BE$7&gt;IFERROR(MAX(IFERROR(INDEX(Tbl_Project_List[Start Date],MATCH($A47,Tbl_Project_List[Project Name],0),1)-1,0),IFERROR(INDEX($K$9:$K$158,MATCH($E47,$G$9:$G$158,0),1),0),IFERROR(INDEX($K$9:$K$158,MATCH($F47,$G$9:$G$158,0),1),0)),0)), IFERROR(MIN($D47-SUM($O47:BD47), INDEX(Tbl_Resource_List[Hours Available per Day], MATCH($C47,Tbl_Resource_List[Resource Name],0),1)-SUMIF($C$8:$C46,$C47,BE$8:BE46)),0),0)</f>
        <v>0</v>
      </c>
      <c r="BF47" s="93">
        <f>IF((BF$7&gt;IFERROR(MAX(IFERROR(INDEX(Tbl_Project_List[Start Date],MATCH($A47,Tbl_Project_List[Project Name],0),1)-1,0),IFERROR(INDEX($K$9:$K$158,MATCH($E47,$G$9:$G$158,0),1),0),IFERROR(INDEX($K$9:$K$158,MATCH($F47,$G$9:$G$158,0),1),0)),0)), IFERROR(MIN($D47-SUM($O47:BE47), INDEX(Tbl_Resource_List[Hours Available per Day], MATCH($C47,Tbl_Resource_List[Resource Name],0),1)-SUMIF($C$8:$C46,$C47,BF$8:BF46)),0),0)</f>
        <v>0</v>
      </c>
      <c r="BG47" s="93">
        <f>IF((BG$7&gt;IFERROR(MAX(IFERROR(INDEX(Tbl_Project_List[Start Date],MATCH($A47,Tbl_Project_List[Project Name],0),1)-1,0),IFERROR(INDEX($K$9:$K$158,MATCH($E47,$G$9:$G$158,0),1),0),IFERROR(INDEX($K$9:$K$158,MATCH($F47,$G$9:$G$158,0),1),0)),0)), IFERROR(MIN($D47-SUM($O47:BF47), INDEX(Tbl_Resource_List[Hours Available per Day], MATCH($C47,Tbl_Resource_List[Resource Name],0),1)-SUMIF($C$8:$C46,$C47,BG$8:BG46)),0),0)</f>
        <v>0</v>
      </c>
      <c r="BH47" s="93">
        <f>IF((BH$7&gt;IFERROR(MAX(IFERROR(INDEX(Tbl_Project_List[Start Date],MATCH($A47,Tbl_Project_List[Project Name],0),1)-1,0),IFERROR(INDEX($K$9:$K$158,MATCH($E47,$G$9:$G$158,0),1),0),IFERROR(INDEX($K$9:$K$158,MATCH($F47,$G$9:$G$158,0),1),0)),0)), IFERROR(MIN($D47-SUM($O47:BG47), INDEX(Tbl_Resource_List[Hours Available per Day], MATCH($C47,Tbl_Resource_List[Resource Name],0),1)-SUMIF($C$8:$C46,$C47,BH$8:BH46)),0),0)</f>
        <v>0</v>
      </c>
      <c r="BI47" s="93">
        <f>IF((BI$7&gt;IFERROR(MAX(IFERROR(INDEX(Tbl_Project_List[Start Date],MATCH($A47,Tbl_Project_List[Project Name],0),1)-1,0),IFERROR(INDEX($K$9:$K$158,MATCH($E47,$G$9:$G$158,0),1),0),IFERROR(INDEX($K$9:$K$158,MATCH($F47,$G$9:$G$158,0),1),0)),0)), IFERROR(MIN($D47-SUM($O47:BH47), INDEX(Tbl_Resource_List[Hours Available per Day], MATCH($C47,Tbl_Resource_List[Resource Name],0),1)-SUMIF($C$8:$C46,$C47,BI$8:BI46)),0),0)</f>
        <v>0</v>
      </c>
      <c r="BJ47" s="93">
        <f>IF((BJ$7&gt;IFERROR(MAX(IFERROR(INDEX(Tbl_Project_List[Start Date],MATCH($A47,Tbl_Project_List[Project Name],0),1)-1,0),IFERROR(INDEX($K$9:$K$158,MATCH($E47,$G$9:$G$158,0),1),0),IFERROR(INDEX($K$9:$K$158,MATCH($F47,$G$9:$G$158,0),1),0)),0)), IFERROR(MIN($D47-SUM($O47:BI47), INDEX(Tbl_Resource_List[Hours Available per Day], MATCH($C47,Tbl_Resource_List[Resource Name],0),1)-SUMIF($C$8:$C46,$C47,BJ$8:BJ46)),0),0)</f>
        <v>0</v>
      </c>
      <c r="BK47" s="93">
        <f>IF((BK$7&gt;IFERROR(MAX(IFERROR(INDEX(Tbl_Project_List[Start Date],MATCH($A47,Tbl_Project_List[Project Name],0),1)-1,0),IFERROR(INDEX($K$9:$K$158,MATCH($E47,$G$9:$G$158,0),1),0),IFERROR(INDEX($K$9:$K$158,MATCH($F47,$G$9:$G$158,0),1),0)),0)), IFERROR(MIN($D47-SUM($O47:BJ47), INDEX(Tbl_Resource_List[Hours Available per Day], MATCH($C47,Tbl_Resource_List[Resource Name],0),1)-SUMIF($C$8:$C46,$C47,BK$8:BK46)),0),0)</f>
        <v>0</v>
      </c>
      <c r="BL47" s="93">
        <f>IF((BL$7&gt;IFERROR(MAX(IFERROR(INDEX(Tbl_Project_List[Start Date],MATCH($A47,Tbl_Project_List[Project Name],0),1)-1,0),IFERROR(INDEX($K$9:$K$158,MATCH($E47,$G$9:$G$158,0),1),0),IFERROR(INDEX($K$9:$K$158,MATCH($F47,$G$9:$G$158,0),1),0)),0)), IFERROR(MIN($D47-SUM($O47:BK47), INDEX(Tbl_Resource_List[Hours Available per Day], MATCH($C47,Tbl_Resource_List[Resource Name],0),1)-SUMIF($C$8:$C46,$C47,BL$8:BL46)),0),0)</f>
        <v>0</v>
      </c>
      <c r="BM47" s="93">
        <f>IF((BM$7&gt;IFERROR(MAX(IFERROR(INDEX(Tbl_Project_List[Start Date],MATCH($A47,Tbl_Project_List[Project Name],0),1)-1,0),IFERROR(INDEX($K$9:$K$158,MATCH($E47,$G$9:$G$158,0),1),0),IFERROR(INDEX($K$9:$K$158,MATCH($F47,$G$9:$G$158,0),1),0)),0)), IFERROR(MIN($D47-SUM($O47:BL47), INDEX(Tbl_Resource_List[Hours Available per Day], MATCH($C47,Tbl_Resource_List[Resource Name],0),1)-SUMIF($C$8:$C46,$C47,BM$8:BM46)),0),0)</f>
        <v>0</v>
      </c>
      <c r="BN47" s="93">
        <f>IF((BN$7&gt;IFERROR(MAX(IFERROR(INDEX(Tbl_Project_List[Start Date],MATCH($A47,Tbl_Project_List[Project Name],0),1)-1,0),IFERROR(INDEX($K$9:$K$158,MATCH($E47,$G$9:$G$158,0),1),0),IFERROR(INDEX($K$9:$K$158,MATCH($F47,$G$9:$G$158,0),1),0)),0)), IFERROR(MIN($D47-SUM($O47:BM47), INDEX(Tbl_Resource_List[Hours Available per Day], MATCH($C47,Tbl_Resource_List[Resource Name],0),1)-SUMIF($C$8:$C46,$C47,BN$8:BN46)),0),0)</f>
        <v>0</v>
      </c>
      <c r="BO47" s="93">
        <f>IF((BO$7&gt;IFERROR(MAX(IFERROR(INDEX(Tbl_Project_List[Start Date],MATCH($A47,Tbl_Project_List[Project Name],0),1)-1,0),IFERROR(INDEX($K$9:$K$158,MATCH($E47,$G$9:$G$158,0),1),0),IFERROR(INDEX($K$9:$K$158,MATCH($F47,$G$9:$G$158,0),1),0)),0)), IFERROR(MIN($D47-SUM($O47:BN47), INDEX(Tbl_Resource_List[Hours Available per Day], MATCH($C47,Tbl_Resource_List[Resource Name],0),1)-SUMIF($C$8:$C46,$C47,BO$8:BO46)),0),0)</f>
        <v>0</v>
      </c>
      <c r="BP47" s="93">
        <f>IF((BP$7&gt;IFERROR(MAX(IFERROR(INDEX(Tbl_Project_List[Start Date],MATCH($A47,Tbl_Project_List[Project Name],0),1)-1,0),IFERROR(INDEX($K$9:$K$158,MATCH($E47,$G$9:$G$158,0),1),0),IFERROR(INDEX($K$9:$K$158,MATCH($F47,$G$9:$G$158,0),1),0)),0)), IFERROR(MIN($D47-SUM($O47:BO47), INDEX(Tbl_Resource_List[Hours Available per Day], MATCH($C47,Tbl_Resource_List[Resource Name],0),1)-SUMIF($C$8:$C46,$C47,BP$8:BP46)),0),0)</f>
        <v>0</v>
      </c>
      <c r="BQ47" s="93">
        <f>IF((BQ$7&gt;IFERROR(MAX(IFERROR(INDEX(Tbl_Project_List[Start Date],MATCH($A47,Tbl_Project_List[Project Name],0),1)-1,0),IFERROR(INDEX($K$9:$K$158,MATCH($E47,$G$9:$G$158,0),1),0),IFERROR(INDEX($K$9:$K$158,MATCH($F47,$G$9:$G$158,0),1),0)),0)), IFERROR(MIN($D47-SUM($O47:BP47), INDEX(Tbl_Resource_List[Hours Available per Day], MATCH($C47,Tbl_Resource_List[Resource Name],0),1)-SUMIF($C$8:$C46,$C47,BQ$8:BQ46)),0),0)</f>
        <v>0</v>
      </c>
      <c r="BR47" s="93">
        <f>IF((BR$7&gt;IFERROR(MAX(IFERROR(INDEX(Tbl_Project_List[Start Date],MATCH($A47,Tbl_Project_List[Project Name],0),1)-1,0),IFERROR(INDEX($K$9:$K$158,MATCH($E47,$G$9:$G$158,0),1),0),IFERROR(INDEX($K$9:$K$158,MATCH($F47,$G$9:$G$158,0),1),0)),0)), IFERROR(MIN($D47-SUM($O47:BQ47), INDEX(Tbl_Resource_List[Hours Available per Day], MATCH($C47,Tbl_Resource_List[Resource Name],0),1)-SUMIF($C$8:$C46,$C47,BR$8:BR46)),0),0)</f>
        <v>0</v>
      </c>
      <c r="BS47" s="93">
        <f>IF((BS$7&gt;IFERROR(MAX(IFERROR(INDEX(Tbl_Project_List[Start Date],MATCH($A47,Tbl_Project_List[Project Name],0),1)-1,0),IFERROR(INDEX($K$9:$K$158,MATCH($E47,$G$9:$G$158,0),1),0),IFERROR(INDEX($K$9:$K$158,MATCH($F47,$G$9:$G$158,0),1),0)),0)), IFERROR(MIN($D47-SUM($O47:BR47), INDEX(Tbl_Resource_List[Hours Available per Day], MATCH($C47,Tbl_Resource_List[Resource Name],0),1)-SUMIF($C$8:$C46,$C47,BS$8:BS46)),0),0)</f>
        <v>0</v>
      </c>
      <c r="BT47" s="93">
        <f>IF((BT$7&gt;IFERROR(MAX(IFERROR(INDEX(Tbl_Project_List[Start Date],MATCH($A47,Tbl_Project_List[Project Name],0),1)-1,0),IFERROR(INDEX($K$9:$K$158,MATCH($E47,$G$9:$G$158,0),1),0),IFERROR(INDEX($K$9:$K$158,MATCH($F47,$G$9:$G$158,0),1),0)),0)), IFERROR(MIN($D47-SUM($O47:BS47), INDEX(Tbl_Resource_List[Hours Available per Day], MATCH($C47,Tbl_Resource_List[Resource Name],0),1)-SUMIF($C$8:$C46,$C47,BT$8:BT46)),0),0)</f>
        <v>0</v>
      </c>
      <c r="BU47" s="93">
        <f>IF((BU$7&gt;IFERROR(MAX(IFERROR(INDEX(Tbl_Project_List[Start Date],MATCH($A47,Tbl_Project_List[Project Name],0),1)-1,0),IFERROR(INDEX($K$9:$K$158,MATCH($E47,$G$9:$G$158,0),1),0),IFERROR(INDEX($K$9:$K$158,MATCH($F47,$G$9:$G$158,0),1),0)),0)), IFERROR(MIN($D47-SUM($O47:BT47), INDEX(Tbl_Resource_List[Hours Available per Day], MATCH($C47,Tbl_Resource_List[Resource Name],0),1)-SUMIF($C$8:$C46,$C47,BU$8:BU46)),0),0)</f>
        <v>0</v>
      </c>
      <c r="BV47" s="93">
        <f>IF((BV$7&gt;IFERROR(MAX(IFERROR(INDEX(Tbl_Project_List[Start Date],MATCH($A47,Tbl_Project_List[Project Name],0),1)-1,0),IFERROR(INDEX($K$9:$K$158,MATCH($E47,$G$9:$G$158,0),1),0),IFERROR(INDEX($K$9:$K$158,MATCH($F47,$G$9:$G$158,0),1),0)),0)), IFERROR(MIN($D47-SUM($O47:BU47), INDEX(Tbl_Resource_List[Hours Available per Day], MATCH($C47,Tbl_Resource_List[Resource Name],0),1)-SUMIF($C$8:$C46,$C47,BV$8:BV46)),0),0)</f>
        <v>0</v>
      </c>
      <c r="BW47" s="94">
        <f>IF((BW$7&gt;IFERROR(MAX(IFERROR(INDEX(Tbl_Project_List[Start Date],MATCH($A47,Tbl_Project_List[Project Name],0),1)-1,0),IFERROR(INDEX($K$9:$K$158,MATCH($E47,$G$9:$G$158,0),1),0),IFERROR(INDEX($K$9:$K$158,MATCH($F47,$G$9:$G$158,0),1),0)),0)), IFERROR(MIN($D47-SUM($O47:BV47), INDEX(Tbl_Resource_List[Hours Available per Day], MATCH($C47,Tbl_Resource_List[Resource Name],0),1)-SUMIF($C$8:$C46,$C47,BW$8:BW46)),0),0)</f>
        <v>0</v>
      </c>
      <c r="BX47" s="95"/>
      <c r="BY47" s="95"/>
      <c r="BZ47" s="95"/>
      <c r="CA47" s="95"/>
      <c r="CB47" s="95"/>
      <c r="CC47" s="95"/>
      <c r="CD47" s="95"/>
      <c r="CE47" s="95"/>
      <c r="CF47" s="95"/>
      <c r="CG47" s="95"/>
      <c r="CH47" s="95"/>
      <c r="CI47" s="95"/>
      <c r="CJ47" s="95"/>
      <c r="CK47" s="95"/>
      <c r="CL47" s="95"/>
      <c r="CM47" s="95"/>
      <c r="CN47" s="95"/>
      <c r="CO47" s="95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</row>
    <row r="48" spans="1:105" x14ac:dyDescent="0.25">
      <c r="A48" s="89" t="str">
        <f>IFERROR(IF(ROW(A47)-ROW($A$8)&gt;=COUNTA(Tbl_Task_List[Task Name]),"",INDEX(Tbl_Project_List[],MATCH(SMALL(Tbl_Project_List[[#Data],[Priority]],ROUND(SUMPRODUCT(1/COUNTIF($A$9:A47,$A$9:A47)),0)+((COUNTIF(Tbl_Task_List[[#Data],[Project Name]],A47)=COUNTIF($A$9:$A47,A47))*1)),Tbl_Project_List[[#Data],[Priority]],0),1)),"")</f>
        <v/>
      </c>
      <c r="B48" s="89" t="str">
        <f t="array" ref="B48">IFERROR(INDEX((Tbl_Task_List[[#Data],[Task Name]]), SMALL(IF(A48=(Tbl_Task_List[[#Data],[Project Name]]),ROW(Tbl_Task_List[[#Data],[Project Name]]),""),COUNTIF($A$9:$A48,A48))-ROW(Tbl_Task_List[[#Headers],[Task Name]]),1),"")</f>
        <v/>
      </c>
      <c r="C48" s="90" t="str">
        <f t="array" ref="C48">IFERROR(INDEX((Tbl_Task_List[[#Data],[Resource Name]]), SMALL(IF(A48=(Tbl_Task_List[[#Data],[Project Name]]),ROW(Tbl_Task_List[[#Data],[Project Name]]),""),COUNTIF($A$9:$A48,A48))-ROW(Tbl_Task_List[[#Headers],[Resource Name]]),1),"")</f>
        <v/>
      </c>
      <c r="D48" s="91" t="str">
        <f t="array" ref="D48">IFERROR(INDEX((Tbl_Task_List[[#Data],[Planned Duration (Hours)]]), SMALL(IF(A48=(Tbl_Task_List[[#Data],[Project Name]]),ROW(Tbl_Task_List[[#Data],[Project Name]]),""),COUNTIF($A$9:$A48,A48))-ROW(Tbl_Task_List[[#Headers],[Planned Duration (Hours)]]),1),"")</f>
        <v/>
      </c>
      <c r="E48" s="70" t="str">
        <f t="array" ref="E48">IFERROR(INDEX((Tbl_Task_List[[#Data],[Predecessor 1]]), SMALL(IF(A48=(Tbl_Task_List[[#Data],[Project Name]]),ROW(Tbl_Task_List[[#Data],[Project Name]]),""),COUNTIF($A$9:$A48,A48))-ROW(Tbl_Task_List[[#Headers],[Predecessor 1]]),1),"")</f>
        <v/>
      </c>
      <c r="F48" s="70" t="str">
        <f t="array" ref="F48">IFERROR(INDEX((Tbl_Task_List[[#Data],[Predecessor 2]]), SMALL(IF(A48=(Tbl_Task_List[[#Data],[Project Name]]),ROW(Tbl_Task_List[[#Data],[Project Name]]),""),COUNTIF($A$9:$A48,A48))-ROW(Tbl_Task_List[[#Headers],[Predecessor 2]]),1),"")</f>
        <v/>
      </c>
      <c r="G48" s="70" t="str">
        <f t="shared" si="7"/>
        <v xml:space="preserve"> </v>
      </c>
      <c r="H48" s="75" t="str">
        <f>IFERROR(MAX(INDEX(Tbl_Project_List[Start Date],MATCH($A48,Tbl_Project_List[Project Name],0),1), StartDate, IFERROR(WORKDAY(INDEX($K$9:$K$158,MATCH($E48,$G$9:$G$158,0),1),1,Holidays),0),IFERROR(WORKDAY( INDEX($K$9:$K$158,MATCH($F48,$G$9:$G$158,0),1),1,Holidays),0)),"")</f>
        <v/>
      </c>
      <c r="I48" s="92" t="str">
        <f t="shared" si="4"/>
        <v/>
      </c>
      <c r="J48" s="75" t="str">
        <f t="array" ref="J48">IF(ISNUMBER(D48),IFERROR(INDEX($A$7:$BW$7,1,SMALL(IF(P48:BW48&gt;0,COLUMN(P48:BW48),""),1)),WORKDAY($BW$7,2,Holidays)),"")</f>
        <v/>
      </c>
      <c r="K48" s="75" t="str">
        <f t="array" ref="K48">IF(ISNUMBER(D48),IF(SUM(P48:BW48)=D48,IFERROR(INDEX($A$7:$BW$7,1,LARGE(IF(P48:BW48&gt;0,COLUMN(P48:BW48),""),1)),""),WORKDAY($BW$7,1,Holidays)),"")</f>
        <v/>
      </c>
      <c r="L48" s="92" t="str">
        <f ca="1">IFERROR(COUNTIF(INDIRECT(ADDRESS(ROW($L48),MATCH($J48,$A$7:$BW$7,0),1,1,)):INDIRECT(ADDRESS(ROW($L48),MATCH(MIN($K48,$BW$7),$A$7:$BW$7,0),1,1,)),0),"")</f>
        <v/>
      </c>
      <c r="M48" s="92" t="str">
        <f t="shared" si="5"/>
        <v/>
      </c>
      <c r="N48" s="93" t="str">
        <f t="shared" si="6"/>
        <v/>
      </c>
      <c r="O48" s="86"/>
      <c r="P48" s="93">
        <f>IF((P$7&gt;IFERROR(MAX(IFERROR(INDEX(Tbl_Project_List[Start Date],MATCH($A48,Tbl_Project_List[Project Name],0),1)-1,0),IFERROR(INDEX($K$9:$K$158,MATCH($E48,$G$9:$G$158,0),1),0),IFERROR(INDEX($K$9:$K$158,MATCH($F48,$G$9:$G$158,0),1),0)),0)), IFERROR(MIN($D48-SUM($O48:O48), INDEX(Tbl_Resource_List[Hours Available per Day], MATCH($C48,Tbl_Resource_List[Resource Name],0),1)-SUMIF($C$8:$C47,$C48,P$8:P47)),0),0)</f>
        <v>0</v>
      </c>
      <c r="Q48" s="93">
        <f>IF((Q$7&gt;IFERROR(MAX(IFERROR(INDEX(Tbl_Project_List[Start Date],MATCH($A48,Tbl_Project_List[Project Name],0),1)-1,0),IFERROR(INDEX($K$9:$K$158,MATCH($E48,$G$9:$G$158,0),1),0),IFERROR(INDEX($K$9:$K$158,MATCH($F48,$G$9:$G$158,0),1),0)),0)), IFERROR(MIN($D48-SUM($O48:P48), INDEX(Tbl_Resource_List[Hours Available per Day], MATCH($C48,Tbl_Resource_List[Resource Name],0),1)-SUMIF($C$8:$C47,$C48,Q$8:Q47)),0),0)</f>
        <v>0</v>
      </c>
      <c r="R48" s="93">
        <f>IF((R$7&gt;IFERROR(MAX(IFERROR(INDEX(Tbl_Project_List[Start Date],MATCH($A48,Tbl_Project_List[Project Name],0),1)-1,0),IFERROR(INDEX($K$9:$K$158,MATCH($E48,$G$9:$G$158,0),1),0),IFERROR(INDEX($K$9:$K$158,MATCH($F48,$G$9:$G$158,0),1),0)),0)), IFERROR(MIN($D48-SUM($O48:Q48), INDEX(Tbl_Resource_List[Hours Available per Day], MATCH($C48,Tbl_Resource_List[Resource Name],0),1)-SUMIF($C$8:$C47,$C48,R$8:R47)),0),0)</f>
        <v>0</v>
      </c>
      <c r="S48" s="93">
        <f>IF((S$7&gt;IFERROR(MAX(IFERROR(INDEX(Tbl_Project_List[Start Date],MATCH($A48,Tbl_Project_List[Project Name],0),1)-1,0),IFERROR(INDEX($K$9:$K$158,MATCH($E48,$G$9:$G$158,0),1),0),IFERROR(INDEX($K$9:$K$158,MATCH($F48,$G$9:$G$158,0),1),0)),0)), IFERROR(MIN($D48-SUM($O48:R48), INDEX(Tbl_Resource_List[Hours Available per Day], MATCH($C48,Tbl_Resource_List[Resource Name],0),1)-SUMIF($C$8:$C47,$C48,S$8:S47)),0),0)</f>
        <v>0</v>
      </c>
      <c r="T48" s="93">
        <f>IF((T$7&gt;IFERROR(MAX(IFERROR(INDEX(Tbl_Project_List[Start Date],MATCH($A48,Tbl_Project_List[Project Name],0),1)-1,0),IFERROR(INDEX($K$9:$K$158,MATCH($E48,$G$9:$G$158,0),1),0),IFERROR(INDEX($K$9:$K$158,MATCH($F48,$G$9:$G$158,0),1),0)),0)), IFERROR(MIN($D48-SUM($O48:S48), INDEX(Tbl_Resource_List[Hours Available per Day], MATCH($C48,Tbl_Resource_List[Resource Name],0),1)-SUMIF($C$8:$C47,$C48,T$8:T47)),0),0)</f>
        <v>0</v>
      </c>
      <c r="U48" s="93">
        <f>IF((U$7&gt;IFERROR(MAX(IFERROR(INDEX(Tbl_Project_List[Start Date],MATCH($A48,Tbl_Project_List[Project Name],0),1)-1,0),IFERROR(INDEX($K$9:$K$158,MATCH($E48,$G$9:$G$158,0),1),0),IFERROR(INDEX($K$9:$K$158,MATCH($F48,$G$9:$G$158,0),1),0)),0)), IFERROR(MIN($D48-SUM($O48:T48), INDEX(Tbl_Resource_List[Hours Available per Day], MATCH($C48,Tbl_Resource_List[Resource Name],0),1)-SUMIF($C$8:$C47,$C48,U$8:U47)),0),0)</f>
        <v>0</v>
      </c>
      <c r="V48" s="93">
        <f>IF((V$7&gt;IFERROR(MAX(IFERROR(INDEX(Tbl_Project_List[Start Date],MATCH($A48,Tbl_Project_List[Project Name],0),1)-1,0),IFERROR(INDEX($K$9:$K$158,MATCH($E48,$G$9:$G$158,0),1),0),IFERROR(INDEX($K$9:$K$158,MATCH($F48,$G$9:$G$158,0),1),0)),0)), IFERROR(MIN($D48-SUM($O48:U48), INDEX(Tbl_Resource_List[Hours Available per Day], MATCH($C48,Tbl_Resource_List[Resource Name],0),1)-SUMIF($C$8:$C47,$C48,V$8:V47)),0),0)</f>
        <v>0</v>
      </c>
      <c r="W48" s="93">
        <f>IF((W$7&gt;IFERROR(MAX(IFERROR(INDEX(Tbl_Project_List[Start Date],MATCH($A48,Tbl_Project_List[Project Name],0),1)-1,0),IFERROR(INDEX($K$9:$K$158,MATCH($E48,$G$9:$G$158,0),1),0),IFERROR(INDEX($K$9:$K$158,MATCH($F48,$G$9:$G$158,0),1),0)),0)), IFERROR(MIN($D48-SUM($O48:V48), INDEX(Tbl_Resource_List[Hours Available per Day], MATCH($C48,Tbl_Resource_List[Resource Name],0),1)-SUMIF($C$8:$C47,$C48,W$8:W47)),0),0)</f>
        <v>0</v>
      </c>
      <c r="X48" s="93">
        <f>IF((X$7&gt;IFERROR(MAX(IFERROR(INDEX(Tbl_Project_List[Start Date],MATCH($A48,Tbl_Project_List[Project Name],0),1)-1,0),IFERROR(INDEX($K$9:$K$158,MATCH($E48,$G$9:$G$158,0),1),0),IFERROR(INDEX($K$9:$K$158,MATCH($F48,$G$9:$G$158,0),1),0)),0)), IFERROR(MIN($D48-SUM($O48:W48), INDEX(Tbl_Resource_List[Hours Available per Day], MATCH($C48,Tbl_Resource_List[Resource Name],0),1)-SUMIF($C$8:$C47,$C48,X$8:X47)),0),0)</f>
        <v>0</v>
      </c>
      <c r="Y48" s="93">
        <f>IF((Y$7&gt;IFERROR(MAX(IFERROR(INDEX(Tbl_Project_List[Start Date],MATCH($A48,Tbl_Project_List[Project Name],0),1)-1,0),IFERROR(INDEX($K$9:$K$158,MATCH($E48,$G$9:$G$158,0),1),0),IFERROR(INDEX($K$9:$K$158,MATCH($F48,$G$9:$G$158,0),1),0)),0)), IFERROR(MIN($D48-SUM($O48:X48), INDEX(Tbl_Resource_List[Hours Available per Day], MATCH($C48,Tbl_Resource_List[Resource Name],0),1)-SUMIF($C$8:$C47,$C48,Y$8:Y47)),0),0)</f>
        <v>0</v>
      </c>
      <c r="Z48" s="93">
        <f>IF((Z$7&gt;IFERROR(MAX(IFERROR(INDEX(Tbl_Project_List[Start Date],MATCH($A48,Tbl_Project_List[Project Name],0),1)-1,0),IFERROR(INDEX($K$9:$K$158,MATCH($E48,$G$9:$G$158,0),1),0),IFERROR(INDEX($K$9:$K$158,MATCH($F48,$G$9:$G$158,0),1),0)),0)), IFERROR(MIN($D48-SUM($O48:Y48), INDEX(Tbl_Resource_List[Hours Available per Day], MATCH($C48,Tbl_Resource_List[Resource Name],0),1)-SUMIF($C$8:$C47,$C48,Z$8:Z47)),0),0)</f>
        <v>0</v>
      </c>
      <c r="AA48" s="93">
        <f>IF((AA$7&gt;IFERROR(MAX(IFERROR(INDEX(Tbl_Project_List[Start Date],MATCH($A48,Tbl_Project_List[Project Name],0),1)-1,0),IFERROR(INDEX($K$9:$K$158,MATCH($E48,$G$9:$G$158,0),1),0),IFERROR(INDEX($K$9:$K$158,MATCH($F48,$G$9:$G$158,0),1),0)),0)), IFERROR(MIN($D48-SUM($O48:Z48), INDEX(Tbl_Resource_List[Hours Available per Day], MATCH($C48,Tbl_Resource_List[Resource Name],0),1)-SUMIF($C$8:$C47,$C48,AA$8:AA47)),0),0)</f>
        <v>0</v>
      </c>
      <c r="AB48" s="93">
        <f>IF((AB$7&gt;IFERROR(MAX(IFERROR(INDEX(Tbl_Project_List[Start Date],MATCH($A48,Tbl_Project_List[Project Name],0),1)-1,0),IFERROR(INDEX($K$9:$K$158,MATCH($E48,$G$9:$G$158,0),1),0),IFERROR(INDEX($K$9:$K$158,MATCH($F48,$G$9:$G$158,0),1),0)),0)), IFERROR(MIN($D48-SUM($O48:AA48), INDEX(Tbl_Resource_List[Hours Available per Day], MATCH($C48,Tbl_Resource_List[Resource Name],0),1)-SUMIF($C$8:$C47,$C48,AB$8:AB47)),0),0)</f>
        <v>0</v>
      </c>
      <c r="AC48" s="93">
        <f>IF((AC$7&gt;IFERROR(MAX(IFERROR(INDEX(Tbl_Project_List[Start Date],MATCH($A48,Tbl_Project_List[Project Name],0),1)-1,0),IFERROR(INDEX($K$9:$K$158,MATCH($E48,$G$9:$G$158,0),1),0),IFERROR(INDEX($K$9:$K$158,MATCH($F48,$G$9:$G$158,0),1),0)),0)), IFERROR(MIN($D48-SUM($O48:AB48), INDEX(Tbl_Resource_List[Hours Available per Day], MATCH($C48,Tbl_Resource_List[Resource Name],0),1)-SUMIF($C$8:$C47,$C48,AC$8:AC47)),0),0)</f>
        <v>0</v>
      </c>
      <c r="AD48" s="93">
        <f>IF((AD$7&gt;IFERROR(MAX(IFERROR(INDEX(Tbl_Project_List[Start Date],MATCH($A48,Tbl_Project_List[Project Name],0),1)-1,0),IFERROR(INDEX($K$9:$K$158,MATCH($E48,$G$9:$G$158,0),1),0),IFERROR(INDEX($K$9:$K$158,MATCH($F48,$G$9:$G$158,0),1),0)),0)), IFERROR(MIN($D48-SUM($O48:AC48), INDEX(Tbl_Resource_List[Hours Available per Day], MATCH($C48,Tbl_Resource_List[Resource Name],0),1)-SUMIF($C$8:$C47,$C48,AD$8:AD47)),0),0)</f>
        <v>0</v>
      </c>
      <c r="AE48" s="93">
        <f>IF((AE$7&gt;IFERROR(MAX(IFERROR(INDEX(Tbl_Project_List[Start Date],MATCH($A48,Tbl_Project_List[Project Name],0),1)-1,0),IFERROR(INDEX($K$9:$K$158,MATCH($E48,$G$9:$G$158,0),1),0),IFERROR(INDEX($K$9:$K$158,MATCH($F48,$G$9:$G$158,0),1),0)),0)), IFERROR(MIN($D48-SUM($O48:AD48), INDEX(Tbl_Resource_List[Hours Available per Day], MATCH($C48,Tbl_Resource_List[Resource Name],0),1)-SUMIF($C$8:$C47,$C48,AE$8:AE47)),0),0)</f>
        <v>0</v>
      </c>
      <c r="AF48" s="93">
        <f>IF((AF$7&gt;IFERROR(MAX(IFERROR(INDEX(Tbl_Project_List[Start Date],MATCH($A48,Tbl_Project_List[Project Name],0),1)-1,0),IFERROR(INDEX($K$9:$K$158,MATCH($E48,$G$9:$G$158,0),1),0),IFERROR(INDEX($K$9:$K$158,MATCH($F48,$G$9:$G$158,0),1),0)),0)), IFERROR(MIN($D48-SUM($O48:AE48), INDEX(Tbl_Resource_List[Hours Available per Day], MATCH($C48,Tbl_Resource_List[Resource Name],0),1)-SUMIF($C$8:$C47,$C48,AF$8:AF47)),0),0)</f>
        <v>0</v>
      </c>
      <c r="AG48" s="93">
        <f>IF((AG$7&gt;IFERROR(MAX(IFERROR(INDEX(Tbl_Project_List[Start Date],MATCH($A48,Tbl_Project_List[Project Name],0),1)-1,0),IFERROR(INDEX($K$9:$K$158,MATCH($E48,$G$9:$G$158,0),1),0),IFERROR(INDEX($K$9:$K$158,MATCH($F48,$G$9:$G$158,0),1),0)),0)), IFERROR(MIN($D48-SUM($O48:AF48), INDEX(Tbl_Resource_List[Hours Available per Day], MATCH($C48,Tbl_Resource_List[Resource Name],0),1)-SUMIF($C$8:$C47,$C48,AG$8:AG47)),0),0)</f>
        <v>0</v>
      </c>
      <c r="AH48" s="93">
        <f>IF((AH$7&gt;IFERROR(MAX(IFERROR(INDEX(Tbl_Project_List[Start Date],MATCH($A48,Tbl_Project_List[Project Name],0),1)-1,0),IFERROR(INDEX($K$9:$K$158,MATCH($E48,$G$9:$G$158,0),1),0),IFERROR(INDEX($K$9:$K$158,MATCH($F48,$G$9:$G$158,0),1),0)),0)), IFERROR(MIN($D48-SUM($O48:AG48), INDEX(Tbl_Resource_List[Hours Available per Day], MATCH($C48,Tbl_Resource_List[Resource Name],0),1)-SUMIF($C$8:$C47,$C48,AH$8:AH47)),0),0)</f>
        <v>0</v>
      </c>
      <c r="AI48" s="93">
        <f>IF((AI$7&gt;IFERROR(MAX(IFERROR(INDEX(Tbl_Project_List[Start Date],MATCH($A48,Tbl_Project_List[Project Name],0),1)-1,0),IFERROR(INDEX($K$9:$K$158,MATCH($E48,$G$9:$G$158,0),1),0),IFERROR(INDEX($K$9:$K$158,MATCH($F48,$G$9:$G$158,0),1),0)),0)), IFERROR(MIN($D48-SUM($O48:AH48), INDEX(Tbl_Resource_List[Hours Available per Day], MATCH($C48,Tbl_Resource_List[Resource Name],0),1)-SUMIF($C$8:$C47,$C48,AI$8:AI47)),0),0)</f>
        <v>0</v>
      </c>
      <c r="AJ48" s="93">
        <f>IF((AJ$7&gt;IFERROR(MAX(IFERROR(INDEX(Tbl_Project_List[Start Date],MATCH($A48,Tbl_Project_List[Project Name],0),1)-1,0),IFERROR(INDEX($K$9:$K$158,MATCH($E48,$G$9:$G$158,0),1),0),IFERROR(INDEX($K$9:$K$158,MATCH($F48,$G$9:$G$158,0),1),0)),0)), IFERROR(MIN($D48-SUM($O48:AI48), INDEX(Tbl_Resource_List[Hours Available per Day], MATCH($C48,Tbl_Resource_List[Resource Name],0),1)-SUMIF($C$8:$C47,$C48,AJ$8:AJ47)),0),0)</f>
        <v>0</v>
      </c>
      <c r="AK48" s="93">
        <f>IF((AK$7&gt;IFERROR(MAX(IFERROR(INDEX(Tbl_Project_List[Start Date],MATCH($A48,Tbl_Project_List[Project Name],0),1)-1,0),IFERROR(INDEX($K$9:$K$158,MATCH($E48,$G$9:$G$158,0),1),0),IFERROR(INDEX($K$9:$K$158,MATCH($F48,$G$9:$G$158,0),1),0)),0)), IFERROR(MIN($D48-SUM($O48:AJ48), INDEX(Tbl_Resource_List[Hours Available per Day], MATCH($C48,Tbl_Resource_List[Resource Name],0),1)-SUMIF($C$8:$C47,$C48,AK$8:AK47)),0),0)</f>
        <v>0</v>
      </c>
      <c r="AL48" s="93">
        <f>IF((AL$7&gt;IFERROR(MAX(IFERROR(INDEX(Tbl_Project_List[Start Date],MATCH($A48,Tbl_Project_List[Project Name],0),1)-1,0),IFERROR(INDEX($K$9:$K$158,MATCH($E48,$G$9:$G$158,0),1),0),IFERROR(INDEX($K$9:$K$158,MATCH($F48,$G$9:$G$158,0),1),0)),0)), IFERROR(MIN($D48-SUM($O48:AK48), INDEX(Tbl_Resource_List[Hours Available per Day], MATCH($C48,Tbl_Resource_List[Resource Name],0),1)-SUMIF($C$8:$C47,$C48,AL$8:AL47)),0),0)</f>
        <v>0</v>
      </c>
      <c r="AM48" s="93">
        <f>IF((AM$7&gt;IFERROR(MAX(IFERROR(INDEX(Tbl_Project_List[Start Date],MATCH($A48,Tbl_Project_List[Project Name],0),1)-1,0),IFERROR(INDEX($K$9:$K$158,MATCH($E48,$G$9:$G$158,0),1),0),IFERROR(INDEX($K$9:$K$158,MATCH($F48,$G$9:$G$158,0),1),0)),0)), IFERROR(MIN($D48-SUM($O48:AL48), INDEX(Tbl_Resource_List[Hours Available per Day], MATCH($C48,Tbl_Resource_List[Resource Name],0),1)-SUMIF($C$8:$C47,$C48,AM$8:AM47)),0),0)</f>
        <v>0</v>
      </c>
      <c r="AN48" s="93">
        <f>IF((AN$7&gt;IFERROR(MAX(IFERROR(INDEX(Tbl_Project_List[Start Date],MATCH($A48,Tbl_Project_List[Project Name],0),1)-1,0),IFERROR(INDEX($K$9:$K$158,MATCH($E48,$G$9:$G$158,0),1),0),IFERROR(INDEX($K$9:$K$158,MATCH($F48,$G$9:$G$158,0),1),0)),0)), IFERROR(MIN($D48-SUM($O48:AM48), INDEX(Tbl_Resource_List[Hours Available per Day], MATCH($C48,Tbl_Resource_List[Resource Name],0),1)-SUMIF($C$8:$C47,$C48,AN$8:AN47)),0),0)</f>
        <v>0</v>
      </c>
      <c r="AO48" s="93">
        <f>IF((AO$7&gt;IFERROR(MAX(IFERROR(INDEX(Tbl_Project_List[Start Date],MATCH($A48,Tbl_Project_List[Project Name],0),1)-1,0),IFERROR(INDEX($K$9:$K$158,MATCH($E48,$G$9:$G$158,0),1),0),IFERROR(INDEX($K$9:$K$158,MATCH($F48,$G$9:$G$158,0),1),0)),0)), IFERROR(MIN($D48-SUM($O48:AN48), INDEX(Tbl_Resource_List[Hours Available per Day], MATCH($C48,Tbl_Resource_List[Resource Name],0),1)-SUMIF($C$8:$C47,$C48,AO$8:AO47)),0),0)</f>
        <v>0</v>
      </c>
      <c r="AP48" s="93">
        <f>IF((AP$7&gt;IFERROR(MAX(IFERROR(INDEX(Tbl_Project_List[Start Date],MATCH($A48,Tbl_Project_List[Project Name],0),1)-1,0),IFERROR(INDEX($K$9:$K$158,MATCH($E48,$G$9:$G$158,0),1),0),IFERROR(INDEX($K$9:$K$158,MATCH($F48,$G$9:$G$158,0),1),0)),0)), IFERROR(MIN($D48-SUM($O48:AO48), INDEX(Tbl_Resource_List[Hours Available per Day], MATCH($C48,Tbl_Resource_List[Resource Name],0),1)-SUMIF($C$8:$C47,$C48,AP$8:AP47)),0),0)</f>
        <v>0</v>
      </c>
      <c r="AQ48" s="93">
        <f>IF((AQ$7&gt;IFERROR(MAX(IFERROR(INDEX(Tbl_Project_List[Start Date],MATCH($A48,Tbl_Project_List[Project Name],0),1)-1,0),IFERROR(INDEX($K$9:$K$158,MATCH($E48,$G$9:$G$158,0),1),0),IFERROR(INDEX($K$9:$K$158,MATCH($F48,$G$9:$G$158,0),1),0)),0)), IFERROR(MIN($D48-SUM($O48:AP48), INDEX(Tbl_Resource_List[Hours Available per Day], MATCH($C48,Tbl_Resource_List[Resource Name],0),1)-SUMIF($C$8:$C47,$C48,AQ$8:AQ47)),0),0)</f>
        <v>0</v>
      </c>
      <c r="AR48" s="93">
        <f>IF((AR$7&gt;IFERROR(MAX(IFERROR(INDEX(Tbl_Project_List[Start Date],MATCH($A48,Tbl_Project_List[Project Name],0),1)-1,0),IFERROR(INDEX($K$9:$K$158,MATCH($E48,$G$9:$G$158,0),1),0),IFERROR(INDEX($K$9:$K$158,MATCH($F48,$G$9:$G$158,0),1),0)),0)), IFERROR(MIN($D48-SUM($O48:AQ48), INDEX(Tbl_Resource_List[Hours Available per Day], MATCH($C48,Tbl_Resource_List[Resource Name],0),1)-SUMIF($C$8:$C47,$C48,AR$8:AR47)),0),0)</f>
        <v>0</v>
      </c>
      <c r="AS48" s="93">
        <f>IF((AS$7&gt;IFERROR(MAX(IFERROR(INDEX(Tbl_Project_List[Start Date],MATCH($A48,Tbl_Project_List[Project Name],0),1)-1,0),IFERROR(INDEX($K$9:$K$158,MATCH($E48,$G$9:$G$158,0),1),0),IFERROR(INDEX($K$9:$K$158,MATCH($F48,$G$9:$G$158,0),1),0)),0)), IFERROR(MIN($D48-SUM($O48:AR48), INDEX(Tbl_Resource_List[Hours Available per Day], MATCH($C48,Tbl_Resource_List[Resource Name],0),1)-SUMIF($C$8:$C47,$C48,AS$8:AS47)),0),0)</f>
        <v>0</v>
      </c>
      <c r="AT48" s="93">
        <f>IF((AT$7&gt;IFERROR(MAX(IFERROR(INDEX(Tbl_Project_List[Start Date],MATCH($A48,Tbl_Project_List[Project Name],0),1)-1,0),IFERROR(INDEX($K$9:$K$158,MATCH($E48,$G$9:$G$158,0),1),0),IFERROR(INDEX($K$9:$K$158,MATCH($F48,$G$9:$G$158,0),1),0)),0)), IFERROR(MIN($D48-SUM($O48:AS48), INDEX(Tbl_Resource_List[Hours Available per Day], MATCH($C48,Tbl_Resource_List[Resource Name],0),1)-SUMIF($C$8:$C47,$C48,AT$8:AT47)),0),0)</f>
        <v>0</v>
      </c>
      <c r="AU48" s="93">
        <f>IF((AU$7&gt;IFERROR(MAX(IFERROR(INDEX(Tbl_Project_List[Start Date],MATCH($A48,Tbl_Project_List[Project Name],0),1)-1,0),IFERROR(INDEX($K$9:$K$158,MATCH($E48,$G$9:$G$158,0),1),0),IFERROR(INDEX($K$9:$K$158,MATCH($F48,$G$9:$G$158,0),1),0)),0)), IFERROR(MIN($D48-SUM($O48:AT48), INDEX(Tbl_Resource_List[Hours Available per Day], MATCH($C48,Tbl_Resource_List[Resource Name],0),1)-SUMIF($C$8:$C47,$C48,AU$8:AU47)),0),0)</f>
        <v>0</v>
      </c>
      <c r="AV48" s="93">
        <f>IF((AV$7&gt;IFERROR(MAX(IFERROR(INDEX(Tbl_Project_List[Start Date],MATCH($A48,Tbl_Project_List[Project Name],0),1)-1,0),IFERROR(INDEX($K$9:$K$158,MATCH($E48,$G$9:$G$158,0),1),0),IFERROR(INDEX($K$9:$K$158,MATCH($F48,$G$9:$G$158,0),1),0)),0)), IFERROR(MIN($D48-SUM($O48:AU48), INDEX(Tbl_Resource_List[Hours Available per Day], MATCH($C48,Tbl_Resource_List[Resource Name],0),1)-SUMIF($C$8:$C47,$C48,AV$8:AV47)),0),0)</f>
        <v>0</v>
      </c>
      <c r="AW48" s="93">
        <f>IF((AW$7&gt;IFERROR(MAX(IFERROR(INDEX(Tbl_Project_List[Start Date],MATCH($A48,Tbl_Project_List[Project Name],0),1)-1,0),IFERROR(INDEX($K$9:$K$158,MATCH($E48,$G$9:$G$158,0),1),0),IFERROR(INDEX($K$9:$K$158,MATCH($F48,$G$9:$G$158,0),1),0)),0)), IFERROR(MIN($D48-SUM($O48:AV48), INDEX(Tbl_Resource_List[Hours Available per Day], MATCH($C48,Tbl_Resource_List[Resource Name],0),1)-SUMIF($C$8:$C47,$C48,AW$8:AW47)),0),0)</f>
        <v>0</v>
      </c>
      <c r="AX48" s="93">
        <f>IF((AX$7&gt;IFERROR(MAX(IFERROR(INDEX(Tbl_Project_List[Start Date],MATCH($A48,Tbl_Project_List[Project Name],0),1)-1,0),IFERROR(INDEX($K$9:$K$158,MATCH($E48,$G$9:$G$158,0),1),0),IFERROR(INDEX($K$9:$K$158,MATCH($F48,$G$9:$G$158,0),1),0)),0)), IFERROR(MIN($D48-SUM($O48:AW48), INDEX(Tbl_Resource_List[Hours Available per Day], MATCH($C48,Tbl_Resource_List[Resource Name],0),1)-SUMIF($C$8:$C47,$C48,AX$8:AX47)),0),0)</f>
        <v>0</v>
      </c>
      <c r="AY48" s="93">
        <f>IF((AY$7&gt;IFERROR(MAX(IFERROR(INDEX(Tbl_Project_List[Start Date],MATCH($A48,Tbl_Project_List[Project Name],0),1)-1,0),IFERROR(INDEX($K$9:$K$158,MATCH($E48,$G$9:$G$158,0),1),0),IFERROR(INDEX($K$9:$K$158,MATCH($F48,$G$9:$G$158,0),1),0)),0)), IFERROR(MIN($D48-SUM($O48:AX48), INDEX(Tbl_Resource_List[Hours Available per Day], MATCH($C48,Tbl_Resource_List[Resource Name],0),1)-SUMIF($C$8:$C47,$C48,AY$8:AY47)),0),0)</f>
        <v>0</v>
      </c>
      <c r="AZ48" s="93">
        <f>IF((AZ$7&gt;IFERROR(MAX(IFERROR(INDEX(Tbl_Project_List[Start Date],MATCH($A48,Tbl_Project_List[Project Name],0),1)-1,0),IFERROR(INDEX($K$9:$K$158,MATCH($E48,$G$9:$G$158,0),1),0),IFERROR(INDEX($K$9:$K$158,MATCH($F48,$G$9:$G$158,0),1),0)),0)), IFERROR(MIN($D48-SUM($O48:AY48), INDEX(Tbl_Resource_List[Hours Available per Day], MATCH($C48,Tbl_Resource_List[Resource Name],0),1)-SUMIF($C$8:$C47,$C48,AZ$8:AZ47)),0),0)</f>
        <v>0</v>
      </c>
      <c r="BA48" s="93">
        <f>IF((BA$7&gt;IFERROR(MAX(IFERROR(INDEX(Tbl_Project_List[Start Date],MATCH($A48,Tbl_Project_List[Project Name],0),1)-1,0),IFERROR(INDEX($K$9:$K$158,MATCH($E48,$G$9:$G$158,0),1),0),IFERROR(INDEX($K$9:$K$158,MATCH($F48,$G$9:$G$158,0),1),0)),0)), IFERROR(MIN($D48-SUM($O48:AZ48), INDEX(Tbl_Resource_List[Hours Available per Day], MATCH($C48,Tbl_Resource_List[Resource Name],0),1)-SUMIF($C$8:$C47,$C48,BA$8:BA47)),0),0)</f>
        <v>0</v>
      </c>
      <c r="BB48" s="93">
        <f>IF((BB$7&gt;IFERROR(MAX(IFERROR(INDEX(Tbl_Project_List[Start Date],MATCH($A48,Tbl_Project_List[Project Name],0),1)-1,0),IFERROR(INDEX($K$9:$K$158,MATCH($E48,$G$9:$G$158,0),1),0),IFERROR(INDEX($K$9:$K$158,MATCH($F48,$G$9:$G$158,0),1),0)),0)), IFERROR(MIN($D48-SUM($O48:BA48), INDEX(Tbl_Resource_List[Hours Available per Day], MATCH($C48,Tbl_Resource_List[Resource Name],0),1)-SUMIF($C$8:$C47,$C48,BB$8:BB47)),0),0)</f>
        <v>0</v>
      </c>
      <c r="BC48" s="93">
        <f>IF((BC$7&gt;IFERROR(MAX(IFERROR(INDEX(Tbl_Project_List[Start Date],MATCH($A48,Tbl_Project_List[Project Name],0),1)-1,0),IFERROR(INDEX($K$9:$K$158,MATCH($E48,$G$9:$G$158,0),1),0),IFERROR(INDEX($K$9:$K$158,MATCH($F48,$G$9:$G$158,0),1),0)),0)), IFERROR(MIN($D48-SUM($O48:BB48), INDEX(Tbl_Resource_List[Hours Available per Day], MATCH($C48,Tbl_Resource_List[Resource Name],0),1)-SUMIF($C$8:$C47,$C48,BC$8:BC47)),0),0)</f>
        <v>0</v>
      </c>
      <c r="BD48" s="93">
        <f>IF((BD$7&gt;IFERROR(MAX(IFERROR(INDEX(Tbl_Project_List[Start Date],MATCH($A48,Tbl_Project_List[Project Name],0),1)-1,0),IFERROR(INDEX($K$9:$K$158,MATCH($E48,$G$9:$G$158,0),1),0),IFERROR(INDEX($K$9:$K$158,MATCH($F48,$G$9:$G$158,0),1),0)),0)), IFERROR(MIN($D48-SUM($O48:BC48), INDEX(Tbl_Resource_List[Hours Available per Day], MATCH($C48,Tbl_Resource_List[Resource Name],0),1)-SUMIF($C$8:$C47,$C48,BD$8:BD47)),0),0)</f>
        <v>0</v>
      </c>
      <c r="BE48" s="93">
        <f>IF((BE$7&gt;IFERROR(MAX(IFERROR(INDEX(Tbl_Project_List[Start Date],MATCH($A48,Tbl_Project_List[Project Name],0),1)-1,0),IFERROR(INDEX($K$9:$K$158,MATCH($E48,$G$9:$G$158,0),1),0),IFERROR(INDEX($K$9:$K$158,MATCH($F48,$G$9:$G$158,0),1),0)),0)), IFERROR(MIN($D48-SUM($O48:BD48), INDEX(Tbl_Resource_List[Hours Available per Day], MATCH($C48,Tbl_Resource_List[Resource Name],0),1)-SUMIF($C$8:$C47,$C48,BE$8:BE47)),0),0)</f>
        <v>0</v>
      </c>
      <c r="BF48" s="93">
        <f>IF((BF$7&gt;IFERROR(MAX(IFERROR(INDEX(Tbl_Project_List[Start Date],MATCH($A48,Tbl_Project_List[Project Name],0),1)-1,0),IFERROR(INDEX($K$9:$K$158,MATCH($E48,$G$9:$G$158,0),1),0),IFERROR(INDEX($K$9:$K$158,MATCH($F48,$G$9:$G$158,0),1),0)),0)), IFERROR(MIN($D48-SUM($O48:BE48), INDEX(Tbl_Resource_List[Hours Available per Day], MATCH($C48,Tbl_Resource_List[Resource Name],0),1)-SUMIF($C$8:$C47,$C48,BF$8:BF47)),0),0)</f>
        <v>0</v>
      </c>
      <c r="BG48" s="93">
        <f>IF((BG$7&gt;IFERROR(MAX(IFERROR(INDEX(Tbl_Project_List[Start Date],MATCH($A48,Tbl_Project_List[Project Name],0),1)-1,0),IFERROR(INDEX($K$9:$K$158,MATCH($E48,$G$9:$G$158,0),1),0),IFERROR(INDEX($K$9:$K$158,MATCH($F48,$G$9:$G$158,0),1),0)),0)), IFERROR(MIN($D48-SUM($O48:BF48), INDEX(Tbl_Resource_List[Hours Available per Day], MATCH($C48,Tbl_Resource_List[Resource Name],0),1)-SUMIF($C$8:$C47,$C48,BG$8:BG47)),0),0)</f>
        <v>0</v>
      </c>
      <c r="BH48" s="93">
        <f>IF((BH$7&gt;IFERROR(MAX(IFERROR(INDEX(Tbl_Project_List[Start Date],MATCH($A48,Tbl_Project_List[Project Name],0),1)-1,0),IFERROR(INDEX($K$9:$K$158,MATCH($E48,$G$9:$G$158,0),1),0),IFERROR(INDEX($K$9:$K$158,MATCH($F48,$G$9:$G$158,0),1),0)),0)), IFERROR(MIN($D48-SUM($O48:BG48), INDEX(Tbl_Resource_List[Hours Available per Day], MATCH($C48,Tbl_Resource_List[Resource Name],0),1)-SUMIF($C$8:$C47,$C48,BH$8:BH47)),0),0)</f>
        <v>0</v>
      </c>
      <c r="BI48" s="93">
        <f>IF((BI$7&gt;IFERROR(MAX(IFERROR(INDEX(Tbl_Project_List[Start Date],MATCH($A48,Tbl_Project_List[Project Name],0),1)-1,0),IFERROR(INDEX($K$9:$K$158,MATCH($E48,$G$9:$G$158,0),1),0),IFERROR(INDEX($K$9:$K$158,MATCH($F48,$G$9:$G$158,0),1),0)),0)), IFERROR(MIN($D48-SUM($O48:BH48), INDEX(Tbl_Resource_List[Hours Available per Day], MATCH($C48,Tbl_Resource_List[Resource Name],0),1)-SUMIF($C$8:$C47,$C48,BI$8:BI47)),0),0)</f>
        <v>0</v>
      </c>
      <c r="BJ48" s="93">
        <f>IF((BJ$7&gt;IFERROR(MAX(IFERROR(INDEX(Tbl_Project_List[Start Date],MATCH($A48,Tbl_Project_List[Project Name],0),1)-1,0),IFERROR(INDEX($K$9:$K$158,MATCH($E48,$G$9:$G$158,0),1),0),IFERROR(INDEX($K$9:$K$158,MATCH($F48,$G$9:$G$158,0),1),0)),0)), IFERROR(MIN($D48-SUM($O48:BI48), INDEX(Tbl_Resource_List[Hours Available per Day], MATCH($C48,Tbl_Resource_List[Resource Name],0),1)-SUMIF($C$8:$C47,$C48,BJ$8:BJ47)),0),0)</f>
        <v>0</v>
      </c>
      <c r="BK48" s="93">
        <f>IF((BK$7&gt;IFERROR(MAX(IFERROR(INDEX(Tbl_Project_List[Start Date],MATCH($A48,Tbl_Project_List[Project Name],0),1)-1,0),IFERROR(INDEX($K$9:$K$158,MATCH($E48,$G$9:$G$158,0),1),0),IFERROR(INDEX($K$9:$K$158,MATCH($F48,$G$9:$G$158,0),1),0)),0)), IFERROR(MIN($D48-SUM($O48:BJ48), INDEX(Tbl_Resource_List[Hours Available per Day], MATCH($C48,Tbl_Resource_List[Resource Name],0),1)-SUMIF($C$8:$C47,$C48,BK$8:BK47)),0),0)</f>
        <v>0</v>
      </c>
      <c r="BL48" s="93">
        <f>IF((BL$7&gt;IFERROR(MAX(IFERROR(INDEX(Tbl_Project_List[Start Date],MATCH($A48,Tbl_Project_List[Project Name],0),1)-1,0),IFERROR(INDEX($K$9:$K$158,MATCH($E48,$G$9:$G$158,0),1),0),IFERROR(INDEX($K$9:$K$158,MATCH($F48,$G$9:$G$158,0),1),0)),0)), IFERROR(MIN($D48-SUM($O48:BK48), INDEX(Tbl_Resource_List[Hours Available per Day], MATCH($C48,Tbl_Resource_List[Resource Name],0),1)-SUMIF($C$8:$C47,$C48,BL$8:BL47)),0),0)</f>
        <v>0</v>
      </c>
      <c r="BM48" s="93">
        <f>IF((BM$7&gt;IFERROR(MAX(IFERROR(INDEX(Tbl_Project_List[Start Date],MATCH($A48,Tbl_Project_List[Project Name],0),1)-1,0),IFERROR(INDEX($K$9:$K$158,MATCH($E48,$G$9:$G$158,0),1),0),IFERROR(INDEX($K$9:$K$158,MATCH($F48,$G$9:$G$158,0),1),0)),0)), IFERROR(MIN($D48-SUM($O48:BL48), INDEX(Tbl_Resource_List[Hours Available per Day], MATCH($C48,Tbl_Resource_List[Resource Name],0),1)-SUMIF($C$8:$C47,$C48,BM$8:BM47)),0),0)</f>
        <v>0</v>
      </c>
      <c r="BN48" s="93">
        <f>IF((BN$7&gt;IFERROR(MAX(IFERROR(INDEX(Tbl_Project_List[Start Date],MATCH($A48,Tbl_Project_List[Project Name],0),1)-1,0),IFERROR(INDEX($K$9:$K$158,MATCH($E48,$G$9:$G$158,0),1),0),IFERROR(INDEX($K$9:$K$158,MATCH($F48,$G$9:$G$158,0),1),0)),0)), IFERROR(MIN($D48-SUM($O48:BM48), INDEX(Tbl_Resource_List[Hours Available per Day], MATCH($C48,Tbl_Resource_List[Resource Name],0),1)-SUMIF($C$8:$C47,$C48,BN$8:BN47)),0),0)</f>
        <v>0</v>
      </c>
      <c r="BO48" s="93">
        <f>IF((BO$7&gt;IFERROR(MAX(IFERROR(INDEX(Tbl_Project_List[Start Date],MATCH($A48,Tbl_Project_List[Project Name],0),1)-1,0),IFERROR(INDEX($K$9:$K$158,MATCH($E48,$G$9:$G$158,0),1),0),IFERROR(INDEX($K$9:$K$158,MATCH($F48,$G$9:$G$158,0),1),0)),0)), IFERROR(MIN($D48-SUM($O48:BN48), INDEX(Tbl_Resource_List[Hours Available per Day], MATCH($C48,Tbl_Resource_List[Resource Name],0),1)-SUMIF($C$8:$C47,$C48,BO$8:BO47)),0),0)</f>
        <v>0</v>
      </c>
      <c r="BP48" s="93">
        <f>IF((BP$7&gt;IFERROR(MAX(IFERROR(INDEX(Tbl_Project_List[Start Date],MATCH($A48,Tbl_Project_List[Project Name],0),1)-1,0),IFERROR(INDEX($K$9:$K$158,MATCH($E48,$G$9:$G$158,0),1),0),IFERROR(INDEX($K$9:$K$158,MATCH($F48,$G$9:$G$158,0),1),0)),0)), IFERROR(MIN($D48-SUM($O48:BO48), INDEX(Tbl_Resource_List[Hours Available per Day], MATCH($C48,Tbl_Resource_List[Resource Name],0),1)-SUMIF($C$8:$C47,$C48,BP$8:BP47)),0),0)</f>
        <v>0</v>
      </c>
      <c r="BQ48" s="93">
        <f>IF((BQ$7&gt;IFERROR(MAX(IFERROR(INDEX(Tbl_Project_List[Start Date],MATCH($A48,Tbl_Project_List[Project Name],0),1)-1,0),IFERROR(INDEX($K$9:$K$158,MATCH($E48,$G$9:$G$158,0),1),0),IFERROR(INDEX($K$9:$K$158,MATCH($F48,$G$9:$G$158,0),1),0)),0)), IFERROR(MIN($D48-SUM($O48:BP48), INDEX(Tbl_Resource_List[Hours Available per Day], MATCH($C48,Tbl_Resource_List[Resource Name],0),1)-SUMIF($C$8:$C47,$C48,BQ$8:BQ47)),0),0)</f>
        <v>0</v>
      </c>
      <c r="BR48" s="93">
        <f>IF((BR$7&gt;IFERROR(MAX(IFERROR(INDEX(Tbl_Project_List[Start Date],MATCH($A48,Tbl_Project_List[Project Name],0),1)-1,0),IFERROR(INDEX($K$9:$K$158,MATCH($E48,$G$9:$G$158,0),1),0),IFERROR(INDEX($K$9:$K$158,MATCH($F48,$G$9:$G$158,0),1),0)),0)), IFERROR(MIN($D48-SUM($O48:BQ48), INDEX(Tbl_Resource_List[Hours Available per Day], MATCH($C48,Tbl_Resource_List[Resource Name],0),1)-SUMIF($C$8:$C47,$C48,BR$8:BR47)),0),0)</f>
        <v>0</v>
      </c>
      <c r="BS48" s="93">
        <f>IF((BS$7&gt;IFERROR(MAX(IFERROR(INDEX(Tbl_Project_List[Start Date],MATCH($A48,Tbl_Project_List[Project Name],0),1)-1,0),IFERROR(INDEX($K$9:$K$158,MATCH($E48,$G$9:$G$158,0),1),0),IFERROR(INDEX($K$9:$K$158,MATCH($F48,$G$9:$G$158,0),1),0)),0)), IFERROR(MIN($D48-SUM($O48:BR48), INDEX(Tbl_Resource_List[Hours Available per Day], MATCH($C48,Tbl_Resource_List[Resource Name],0),1)-SUMIF($C$8:$C47,$C48,BS$8:BS47)),0),0)</f>
        <v>0</v>
      </c>
      <c r="BT48" s="93">
        <f>IF((BT$7&gt;IFERROR(MAX(IFERROR(INDEX(Tbl_Project_List[Start Date],MATCH($A48,Tbl_Project_List[Project Name],0),1)-1,0),IFERROR(INDEX($K$9:$K$158,MATCH($E48,$G$9:$G$158,0),1),0),IFERROR(INDEX($K$9:$K$158,MATCH($F48,$G$9:$G$158,0),1),0)),0)), IFERROR(MIN($D48-SUM($O48:BS48), INDEX(Tbl_Resource_List[Hours Available per Day], MATCH($C48,Tbl_Resource_List[Resource Name],0),1)-SUMIF($C$8:$C47,$C48,BT$8:BT47)),0),0)</f>
        <v>0</v>
      </c>
      <c r="BU48" s="93">
        <f>IF((BU$7&gt;IFERROR(MAX(IFERROR(INDEX(Tbl_Project_List[Start Date],MATCH($A48,Tbl_Project_List[Project Name],0),1)-1,0),IFERROR(INDEX($K$9:$K$158,MATCH($E48,$G$9:$G$158,0),1),0),IFERROR(INDEX($K$9:$K$158,MATCH($F48,$G$9:$G$158,0),1),0)),0)), IFERROR(MIN($D48-SUM($O48:BT48), INDEX(Tbl_Resource_List[Hours Available per Day], MATCH($C48,Tbl_Resource_List[Resource Name],0),1)-SUMIF($C$8:$C47,$C48,BU$8:BU47)),0),0)</f>
        <v>0</v>
      </c>
      <c r="BV48" s="93">
        <f>IF((BV$7&gt;IFERROR(MAX(IFERROR(INDEX(Tbl_Project_List[Start Date],MATCH($A48,Tbl_Project_List[Project Name],0),1)-1,0),IFERROR(INDEX($K$9:$K$158,MATCH($E48,$G$9:$G$158,0),1),0),IFERROR(INDEX($K$9:$K$158,MATCH($F48,$G$9:$G$158,0),1),0)),0)), IFERROR(MIN($D48-SUM($O48:BU48), INDEX(Tbl_Resource_List[Hours Available per Day], MATCH($C48,Tbl_Resource_List[Resource Name],0),1)-SUMIF($C$8:$C47,$C48,BV$8:BV47)),0),0)</f>
        <v>0</v>
      </c>
      <c r="BW48" s="94">
        <f>IF((BW$7&gt;IFERROR(MAX(IFERROR(INDEX(Tbl_Project_List[Start Date],MATCH($A48,Tbl_Project_List[Project Name],0),1)-1,0),IFERROR(INDEX($K$9:$K$158,MATCH($E48,$G$9:$G$158,0),1),0),IFERROR(INDEX($K$9:$K$158,MATCH($F48,$G$9:$G$158,0),1),0)),0)), IFERROR(MIN($D48-SUM($O48:BV48), INDEX(Tbl_Resource_List[Hours Available per Day], MATCH($C48,Tbl_Resource_List[Resource Name],0),1)-SUMIF($C$8:$C47,$C48,BW$8:BW47)),0),0)</f>
        <v>0</v>
      </c>
      <c r="BX48" s="95"/>
      <c r="BY48" s="95"/>
      <c r="BZ48" s="95"/>
      <c r="CA48" s="95"/>
      <c r="CB48" s="95"/>
      <c r="CC48" s="95"/>
      <c r="CD48" s="95"/>
      <c r="CE48" s="95"/>
      <c r="CF48" s="95"/>
      <c r="CG48" s="95"/>
      <c r="CH48" s="95"/>
      <c r="CI48" s="95"/>
      <c r="CJ48" s="95"/>
      <c r="CK48" s="95"/>
      <c r="CL48" s="95"/>
      <c r="CM48" s="95"/>
      <c r="CN48" s="95"/>
      <c r="CO48" s="95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</row>
    <row r="49" spans="1:105" x14ac:dyDescent="0.25">
      <c r="A49" s="89" t="str">
        <f>IFERROR(IF(ROW(A48)-ROW($A$8)&gt;=COUNTA(Tbl_Task_List[Task Name]),"",INDEX(Tbl_Project_List[],MATCH(SMALL(Tbl_Project_List[[#Data],[Priority]],ROUND(SUMPRODUCT(1/COUNTIF($A$9:A48,$A$9:A48)),0)+((COUNTIF(Tbl_Task_List[[#Data],[Project Name]],A48)=COUNTIF($A$9:$A48,A48))*1)),Tbl_Project_List[[#Data],[Priority]],0),1)),"")</f>
        <v/>
      </c>
      <c r="B49" s="89" t="str">
        <f t="array" ref="B49">IFERROR(INDEX((Tbl_Task_List[[#Data],[Task Name]]), SMALL(IF(A49=(Tbl_Task_List[[#Data],[Project Name]]),ROW(Tbl_Task_List[[#Data],[Project Name]]),""),COUNTIF($A$9:$A49,A49))-ROW(Tbl_Task_List[[#Headers],[Task Name]]),1),"")</f>
        <v/>
      </c>
      <c r="C49" s="90" t="str">
        <f t="array" ref="C49">IFERROR(INDEX((Tbl_Task_List[[#Data],[Resource Name]]), SMALL(IF(A49=(Tbl_Task_List[[#Data],[Project Name]]),ROW(Tbl_Task_List[[#Data],[Project Name]]),""),COUNTIF($A$9:$A49,A49))-ROW(Tbl_Task_List[[#Headers],[Resource Name]]),1),"")</f>
        <v/>
      </c>
      <c r="D49" s="91" t="str">
        <f t="array" ref="D49">IFERROR(INDEX((Tbl_Task_List[[#Data],[Planned Duration (Hours)]]), SMALL(IF(A49=(Tbl_Task_List[[#Data],[Project Name]]),ROW(Tbl_Task_List[[#Data],[Project Name]]),""),COUNTIF($A$9:$A49,A49))-ROW(Tbl_Task_List[[#Headers],[Planned Duration (Hours)]]),1),"")</f>
        <v/>
      </c>
      <c r="E49" s="70" t="str">
        <f t="array" ref="E49">IFERROR(INDEX((Tbl_Task_List[[#Data],[Predecessor 1]]), SMALL(IF(A49=(Tbl_Task_List[[#Data],[Project Name]]),ROW(Tbl_Task_List[[#Data],[Project Name]]),""),COUNTIF($A$9:$A49,A49))-ROW(Tbl_Task_List[[#Headers],[Predecessor 1]]),1),"")</f>
        <v/>
      </c>
      <c r="F49" s="70" t="str">
        <f t="array" ref="F49">IFERROR(INDEX((Tbl_Task_List[[#Data],[Predecessor 2]]), SMALL(IF(A49=(Tbl_Task_List[[#Data],[Project Name]]),ROW(Tbl_Task_List[[#Data],[Project Name]]),""),COUNTIF($A$9:$A49,A49))-ROW(Tbl_Task_List[[#Headers],[Predecessor 2]]),1),"")</f>
        <v/>
      </c>
      <c r="G49" s="70" t="str">
        <f t="shared" si="7"/>
        <v xml:space="preserve"> </v>
      </c>
      <c r="H49" s="75" t="str">
        <f>IFERROR(MAX(INDEX(Tbl_Project_List[Start Date],MATCH($A49,Tbl_Project_List[Project Name],0),1), StartDate, IFERROR(WORKDAY(INDEX($K$9:$K$158,MATCH($E49,$G$9:$G$158,0),1),1,Holidays),0),IFERROR(WORKDAY( INDEX($K$9:$K$158,MATCH($F49,$G$9:$G$158,0),1),1,Holidays),0)),"")</f>
        <v/>
      </c>
      <c r="I49" s="92" t="str">
        <f t="shared" si="4"/>
        <v/>
      </c>
      <c r="J49" s="75" t="str">
        <f t="array" ref="J49">IF(ISNUMBER(D49),IFERROR(INDEX($A$7:$BW$7,1,SMALL(IF(P49:BW49&gt;0,COLUMN(P49:BW49),""),1)),WORKDAY($BW$7,2,Holidays)),"")</f>
        <v/>
      </c>
      <c r="K49" s="75" t="str">
        <f t="array" ref="K49">IF(ISNUMBER(D49),IF(SUM(P49:BW49)=D49,IFERROR(INDEX($A$7:$BW$7,1,LARGE(IF(P49:BW49&gt;0,COLUMN(P49:BW49),""),1)),""),WORKDAY($BW$7,1,Holidays)),"")</f>
        <v/>
      </c>
      <c r="L49" s="92" t="str">
        <f ca="1">IFERROR(COUNTIF(INDIRECT(ADDRESS(ROW($L49),MATCH($J49,$A$7:$BW$7,0),1,1,)):INDIRECT(ADDRESS(ROW($L49),MATCH(MIN($K49,$BW$7),$A$7:$BW$7,0),1,1,)),0),"")</f>
        <v/>
      </c>
      <c r="M49" s="92" t="str">
        <f t="shared" si="5"/>
        <v/>
      </c>
      <c r="N49" s="93" t="str">
        <f t="shared" si="6"/>
        <v/>
      </c>
      <c r="O49" s="86"/>
      <c r="P49" s="93">
        <f>IF((P$7&gt;IFERROR(MAX(IFERROR(INDEX(Tbl_Project_List[Start Date],MATCH($A49,Tbl_Project_List[Project Name],0),1)-1,0),IFERROR(INDEX($K$9:$K$158,MATCH($E49,$G$9:$G$158,0),1),0),IFERROR(INDEX($K$9:$K$158,MATCH($F49,$G$9:$G$158,0),1),0)),0)), IFERROR(MIN($D49-SUM($O49:O49), INDEX(Tbl_Resource_List[Hours Available per Day], MATCH($C49,Tbl_Resource_List[Resource Name],0),1)-SUMIF($C$8:$C48,$C49,P$8:P48)),0),0)</f>
        <v>0</v>
      </c>
      <c r="Q49" s="93">
        <f>IF((Q$7&gt;IFERROR(MAX(IFERROR(INDEX(Tbl_Project_List[Start Date],MATCH($A49,Tbl_Project_List[Project Name],0),1)-1,0),IFERROR(INDEX($K$9:$K$158,MATCH($E49,$G$9:$G$158,0),1),0),IFERROR(INDEX($K$9:$K$158,MATCH($F49,$G$9:$G$158,0),1),0)),0)), IFERROR(MIN($D49-SUM($O49:P49), INDEX(Tbl_Resource_List[Hours Available per Day], MATCH($C49,Tbl_Resource_List[Resource Name],0),1)-SUMIF($C$8:$C48,$C49,Q$8:Q48)),0),0)</f>
        <v>0</v>
      </c>
      <c r="R49" s="93">
        <f>IF((R$7&gt;IFERROR(MAX(IFERROR(INDEX(Tbl_Project_List[Start Date],MATCH($A49,Tbl_Project_List[Project Name],0),1)-1,0),IFERROR(INDEX($K$9:$K$158,MATCH($E49,$G$9:$G$158,0),1),0),IFERROR(INDEX($K$9:$K$158,MATCH($F49,$G$9:$G$158,0),1),0)),0)), IFERROR(MIN($D49-SUM($O49:Q49), INDEX(Tbl_Resource_List[Hours Available per Day], MATCH($C49,Tbl_Resource_List[Resource Name],0),1)-SUMIF($C$8:$C48,$C49,R$8:R48)),0),0)</f>
        <v>0</v>
      </c>
      <c r="S49" s="93">
        <f>IF((S$7&gt;IFERROR(MAX(IFERROR(INDEX(Tbl_Project_List[Start Date],MATCH($A49,Tbl_Project_List[Project Name],0),1)-1,0),IFERROR(INDEX($K$9:$K$158,MATCH($E49,$G$9:$G$158,0),1),0),IFERROR(INDEX($K$9:$K$158,MATCH($F49,$G$9:$G$158,0),1),0)),0)), IFERROR(MIN($D49-SUM($O49:R49), INDEX(Tbl_Resource_List[Hours Available per Day], MATCH($C49,Tbl_Resource_List[Resource Name],0),1)-SUMIF($C$8:$C48,$C49,S$8:S48)),0),0)</f>
        <v>0</v>
      </c>
      <c r="T49" s="93">
        <f>IF((T$7&gt;IFERROR(MAX(IFERROR(INDEX(Tbl_Project_List[Start Date],MATCH($A49,Tbl_Project_List[Project Name],0),1)-1,0),IFERROR(INDEX($K$9:$K$158,MATCH($E49,$G$9:$G$158,0),1),0),IFERROR(INDEX($K$9:$K$158,MATCH($F49,$G$9:$G$158,0),1),0)),0)), IFERROR(MIN($D49-SUM($O49:S49), INDEX(Tbl_Resource_List[Hours Available per Day], MATCH($C49,Tbl_Resource_List[Resource Name],0),1)-SUMIF($C$8:$C48,$C49,T$8:T48)),0),0)</f>
        <v>0</v>
      </c>
      <c r="U49" s="93">
        <f>IF((U$7&gt;IFERROR(MAX(IFERROR(INDEX(Tbl_Project_List[Start Date],MATCH($A49,Tbl_Project_List[Project Name],0),1)-1,0),IFERROR(INDEX($K$9:$K$158,MATCH($E49,$G$9:$G$158,0),1),0),IFERROR(INDEX($K$9:$K$158,MATCH($F49,$G$9:$G$158,0),1),0)),0)), IFERROR(MIN($D49-SUM($O49:T49), INDEX(Tbl_Resource_List[Hours Available per Day], MATCH($C49,Tbl_Resource_List[Resource Name],0),1)-SUMIF($C$8:$C48,$C49,U$8:U48)),0),0)</f>
        <v>0</v>
      </c>
      <c r="V49" s="93">
        <f>IF((V$7&gt;IFERROR(MAX(IFERROR(INDEX(Tbl_Project_List[Start Date],MATCH($A49,Tbl_Project_List[Project Name],0),1)-1,0),IFERROR(INDEX($K$9:$K$158,MATCH($E49,$G$9:$G$158,0),1),0),IFERROR(INDEX($K$9:$K$158,MATCH($F49,$G$9:$G$158,0),1),0)),0)), IFERROR(MIN($D49-SUM($O49:U49), INDEX(Tbl_Resource_List[Hours Available per Day], MATCH($C49,Tbl_Resource_List[Resource Name],0),1)-SUMIF($C$8:$C48,$C49,V$8:V48)),0),0)</f>
        <v>0</v>
      </c>
      <c r="W49" s="93">
        <f>IF((W$7&gt;IFERROR(MAX(IFERROR(INDEX(Tbl_Project_List[Start Date],MATCH($A49,Tbl_Project_List[Project Name],0),1)-1,0),IFERROR(INDEX($K$9:$K$158,MATCH($E49,$G$9:$G$158,0),1),0),IFERROR(INDEX($K$9:$K$158,MATCH($F49,$G$9:$G$158,0),1),0)),0)), IFERROR(MIN($D49-SUM($O49:V49), INDEX(Tbl_Resource_List[Hours Available per Day], MATCH($C49,Tbl_Resource_List[Resource Name],0),1)-SUMIF($C$8:$C48,$C49,W$8:W48)),0),0)</f>
        <v>0</v>
      </c>
      <c r="X49" s="93">
        <f>IF((X$7&gt;IFERROR(MAX(IFERROR(INDEX(Tbl_Project_List[Start Date],MATCH($A49,Tbl_Project_List[Project Name],0),1)-1,0),IFERROR(INDEX($K$9:$K$158,MATCH($E49,$G$9:$G$158,0),1),0),IFERROR(INDEX($K$9:$K$158,MATCH($F49,$G$9:$G$158,0),1),0)),0)), IFERROR(MIN($D49-SUM($O49:W49), INDEX(Tbl_Resource_List[Hours Available per Day], MATCH($C49,Tbl_Resource_List[Resource Name],0),1)-SUMIF($C$8:$C48,$C49,X$8:X48)),0),0)</f>
        <v>0</v>
      </c>
      <c r="Y49" s="93">
        <f>IF((Y$7&gt;IFERROR(MAX(IFERROR(INDEX(Tbl_Project_List[Start Date],MATCH($A49,Tbl_Project_List[Project Name],0),1)-1,0),IFERROR(INDEX($K$9:$K$158,MATCH($E49,$G$9:$G$158,0),1),0),IFERROR(INDEX($K$9:$K$158,MATCH($F49,$G$9:$G$158,0),1),0)),0)), IFERROR(MIN($D49-SUM($O49:X49), INDEX(Tbl_Resource_List[Hours Available per Day], MATCH($C49,Tbl_Resource_List[Resource Name],0),1)-SUMIF($C$8:$C48,$C49,Y$8:Y48)),0),0)</f>
        <v>0</v>
      </c>
      <c r="Z49" s="93">
        <f>IF((Z$7&gt;IFERROR(MAX(IFERROR(INDEX(Tbl_Project_List[Start Date],MATCH($A49,Tbl_Project_List[Project Name],0),1)-1,0),IFERROR(INDEX($K$9:$K$158,MATCH($E49,$G$9:$G$158,0),1),0),IFERROR(INDEX($K$9:$K$158,MATCH($F49,$G$9:$G$158,0),1),0)),0)), IFERROR(MIN($D49-SUM($O49:Y49), INDEX(Tbl_Resource_List[Hours Available per Day], MATCH($C49,Tbl_Resource_List[Resource Name],0),1)-SUMIF($C$8:$C48,$C49,Z$8:Z48)),0),0)</f>
        <v>0</v>
      </c>
      <c r="AA49" s="93">
        <f>IF((AA$7&gt;IFERROR(MAX(IFERROR(INDEX(Tbl_Project_List[Start Date],MATCH($A49,Tbl_Project_List[Project Name],0),1)-1,0),IFERROR(INDEX($K$9:$K$158,MATCH($E49,$G$9:$G$158,0),1),0),IFERROR(INDEX($K$9:$K$158,MATCH($F49,$G$9:$G$158,0),1),0)),0)), IFERROR(MIN($D49-SUM($O49:Z49), INDEX(Tbl_Resource_List[Hours Available per Day], MATCH($C49,Tbl_Resource_List[Resource Name],0),1)-SUMIF($C$8:$C48,$C49,AA$8:AA48)),0),0)</f>
        <v>0</v>
      </c>
      <c r="AB49" s="93">
        <f>IF((AB$7&gt;IFERROR(MAX(IFERROR(INDEX(Tbl_Project_List[Start Date],MATCH($A49,Tbl_Project_List[Project Name],0),1)-1,0),IFERROR(INDEX($K$9:$K$158,MATCH($E49,$G$9:$G$158,0),1),0),IFERROR(INDEX($K$9:$K$158,MATCH($F49,$G$9:$G$158,0),1),0)),0)), IFERROR(MIN($D49-SUM($O49:AA49), INDEX(Tbl_Resource_List[Hours Available per Day], MATCH($C49,Tbl_Resource_List[Resource Name],0),1)-SUMIF($C$8:$C48,$C49,AB$8:AB48)),0),0)</f>
        <v>0</v>
      </c>
      <c r="AC49" s="93">
        <f>IF((AC$7&gt;IFERROR(MAX(IFERROR(INDEX(Tbl_Project_List[Start Date],MATCH($A49,Tbl_Project_List[Project Name],0),1)-1,0),IFERROR(INDEX($K$9:$K$158,MATCH($E49,$G$9:$G$158,0),1),0),IFERROR(INDEX($K$9:$K$158,MATCH($F49,$G$9:$G$158,0),1),0)),0)), IFERROR(MIN($D49-SUM($O49:AB49), INDEX(Tbl_Resource_List[Hours Available per Day], MATCH($C49,Tbl_Resource_List[Resource Name],0),1)-SUMIF($C$8:$C48,$C49,AC$8:AC48)),0),0)</f>
        <v>0</v>
      </c>
      <c r="AD49" s="93">
        <f>IF((AD$7&gt;IFERROR(MAX(IFERROR(INDEX(Tbl_Project_List[Start Date],MATCH($A49,Tbl_Project_List[Project Name],0),1)-1,0),IFERROR(INDEX($K$9:$K$158,MATCH($E49,$G$9:$G$158,0),1),0),IFERROR(INDEX($K$9:$K$158,MATCH($F49,$G$9:$G$158,0),1),0)),0)), IFERROR(MIN($D49-SUM($O49:AC49), INDEX(Tbl_Resource_List[Hours Available per Day], MATCH($C49,Tbl_Resource_List[Resource Name],0),1)-SUMIF($C$8:$C48,$C49,AD$8:AD48)),0),0)</f>
        <v>0</v>
      </c>
      <c r="AE49" s="93">
        <f>IF((AE$7&gt;IFERROR(MAX(IFERROR(INDEX(Tbl_Project_List[Start Date],MATCH($A49,Tbl_Project_List[Project Name],0),1)-1,0),IFERROR(INDEX($K$9:$K$158,MATCH($E49,$G$9:$G$158,0),1),0),IFERROR(INDEX($K$9:$K$158,MATCH($F49,$G$9:$G$158,0),1),0)),0)), IFERROR(MIN($D49-SUM($O49:AD49), INDEX(Tbl_Resource_List[Hours Available per Day], MATCH($C49,Tbl_Resource_List[Resource Name],0),1)-SUMIF($C$8:$C48,$C49,AE$8:AE48)),0),0)</f>
        <v>0</v>
      </c>
      <c r="AF49" s="93">
        <f>IF((AF$7&gt;IFERROR(MAX(IFERROR(INDEX(Tbl_Project_List[Start Date],MATCH($A49,Tbl_Project_List[Project Name],0),1)-1,0),IFERROR(INDEX($K$9:$K$158,MATCH($E49,$G$9:$G$158,0),1),0),IFERROR(INDEX($K$9:$K$158,MATCH($F49,$G$9:$G$158,0),1),0)),0)), IFERROR(MIN($D49-SUM($O49:AE49), INDEX(Tbl_Resource_List[Hours Available per Day], MATCH($C49,Tbl_Resource_List[Resource Name],0),1)-SUMIF($C$8:$C48,$C49,AF$8:AF48)),0),0)</f>
        <v>0</v>
      </c>
      <c r="AG49" s="93">
        <f>IF((AG$7&gt;IFERROR(MAX(IFERROR(INDEX(Tbl_Project_List[Start Date],MATCH($A49,Tbl_Project_List[Project Name],0),1)-1,0),IFERROR(INDEX($K$9:$K$158,MATCH($E49,$G$9:$G$158,0),1),0),IFERROR(INDEX($K$9:$K$158,MATCH($F49,$G$9:$G$158,0),1),0)),0)), IFERROR(MIN($D49-SUM($O49:AF49), INDEX(Tbl_Resource_List[Hours Available per Day], MATCH($C49,Tbl_Resource_List[Resource Name],0),1)-SUMIF($C$8:$C48,$C49,AG$8:AG48)),0),0)</f>
        <v>0</v>
      </c>
      <c r="AH49" s="93">
        <f>IF((AH$7&gt;IFERROR(MAX(IFERROR(INDEX(Tbl_Project_List[Start Date],MATCH($A49,Tbl_Project_List[Project Name],0),1)-1,0),IFERROR(INDEX($K$9:$K$158,MATCH($E49,$G$9:$G$158,0),1),0),IFERROR(INDEX($K$9:$K$158,MATCH($F49,$G$9:$G$158,0),1),0)),0)), IFERROR(MIN($D49-SUM($O49:AG49), INDEX(Tbl_Resource_List[Hours Available per Day], MATCH($C49,Tbl_Resource_List[Resource Name],0),1)-SUMIF($C$8:$C48,$C49,AH$8:AH48)),0),0)</f>
        <v>0</v>
      </c>
      <c r="AI49" s="93">
        <f>IF((AI$7&gt;IFERROR(MAX(IFERROR(INDEX(Tbl_Project_List[Start Date],MATCH($A49,Tbl_Project_List[Project Name],0),1)-1,0),IFERROR(INDEX($K$9:$K$158,MATCH($E49,$G$9:$G$158,0),1),0),IFERROR(INDEX($K$9:$K$158,MATCH($F49,$G$9:$G$158,0),1),0)),0)), IFERROR(MIN($D49-SUM($O49:AH49), INDEX(Tbl_Resource_List[Hours Available per Day], MATCH($C49,Tbl_Resource_List[Resource Name],0),1)-SUMIF($C$8:$C48,$C49,AI$8:AI48)),0),0)</f>
        <v>0</v>
      </c>
      <c r="AJ49" s="93">
        <f>IF((AJ$7&gt;IFERROR(MAX(IFERROR(INDEX(Tbl_Project_List[Start Date],MATCH($A49,Tbl_Project_List[Project Name],0),1)-1,0),IFERROR(INDEX($K$9:$K$158,MATCH($E49,$G$9:$G$158,0),1),0),IFERROR(INDEX($K$9:$K$158,MATCH($F49,$G$9:$G$158,0),1),0)),0)), IFERROR(MIN($D49-SUM($O49:AI49), INDEX(Tbl_Resource_List[Hours Available per Day], MATCH($C49,Tbl_Resource_List[Resource Name],0),1)-SUMIF($C$8:$C48,$C49,AJ$8:AJ48)),0),0)</f>
        <v>0</v>
      </c>
      <c r="AK49" s="93">
        <f>IF((AK$7&gt;IFERROR(MAX(IFERROR(INDEX(Tbl_Project_List[Start Date],MATCH($A49,Tbl_Project_List[Project Name],0),1)-1,0),IFERROR(INDEX($K$9:$K$158,MATCH($E49,$G$9:$G$158,0),1),0),IFERROR(INDEX($K$9:$K$158,MATCH($F49,$G$9:$G$158,0),1),0)),0)), IFERROR(MIN($D49-SUM($O49:AJ49), INDEX(Tbl_Resource_List[Hours Available per Day], MATCH($C49,Tbl_Resource_List[Resource Name],0),1)-SUMIF($C$8:$C48,$C49,AK$8:AK48)),0),0)</f>
        <v>0</v>
      </c>
      <c r="AL49" s="93">
        <f>IF((AL$7&gt;IFERROR(MAX(IFERROR(INDEX(Tbl_Project_List[Start Date],MATCH($A49,Tbl_Project_List[Project Name],0),1)-1,0),IFERROR(INDEX($K$9:$K$158,MATCH($E49,$G$9:$G$158,0),1),0),IFERROR(INDEX($K$9:$K$158,MATCH($F49,$G$9:$G$158,0),1),0)),0)), IFERROR(MIN($D49-SUM($O49:AK49), INDEX(Tbl_Resource_List[Hours Available per Day], MATCH($C49,Tbl_Resource_List[Resource Name],0),1)-SUMIF($C$8:$C48,$C49,AL$8:AL48)),0),0)</f>
        <v>0</v>
      </c>
      <c r="AM49" s="93">
        <f>IF((AM$7&gt;IFERROR(MAX(IFERROR(INDEX(Tbl_Project_List[Start Date],MATCH($A49,Tbl_Project_List[Project Name],0),1)-1,0),IFERROR(INDEX($K$9:$K$158,MATCH($E49,$G$9:$G$158,0),1),0),IFERROR(INDEX($K$9:$K$158,MATCH($F49,$G$9:$G$158,0),1),0)),0)), IFERROR(MIN($D49-SUM($O49:AL49), INDEX(Tbl_Resource_List[Hours Available per Day], MATCH($C49,Tbl_Resource_List[Resource Name],0),1)-SUMIF($C$8:$C48,$C49,AM$8:AM48)),0),0)</f>
        <v>0</v>
      </c>
      <c r="AN49" s="93">
        <f>IF((AN$7&gt;IFERROR(MAX(IFERROR(INDEX(Tbl_Project_List[Start Date],MATCH($A49,Tbl_Project_List[Project Name],0),1)-1,0),IFERROR(INDEX($K$9:$K$158,MATCH($E49,$G$9:$G$158,0),1),0),IFERROR(INDEX($K$9:$K$158,MATCH($F49,$G$9:$G$158,0),1),0)),0)), IFERROR(MIN($D49-SUM($O49:AM49), INDEX(Tbl_Resource_List[Hours Available per Day], MATCH($C49,Tbl_Resource_List[Resource Name],0),1)-SUMIF($C$8:$C48,$C49,AN$8:AN48)),0),0)</f>
        <v>0</v>
      </c>
      <c r="AO49" s="93">
        <f>IF((AO$7&gt;IFERROR(MAX(IFERROR(INDEX(Tbl_Project_List[Start Date],MATCH($A49,Tbl_Project_List[Project Name],0),1)-1,0),IFERROR(INDEX($K$9:$K$158,MATCH($E49,$G$9:$G$158,0),1),0),IFERROR(INDEX($K$9:$K$158,MATCH($F49,$G$9:$G$158,0),1),0)),0)), IFERROR(MIN($D49-SUM($O49:AN49), INDEX(Tbl_Resource_List[Hours Available per Day], MATCH($C49,Tbl_Resource_List[Resource Name],0),1)-SUMIF($C$8:$C48,$C49,AO$8:AO48)),0),0)</f>
        <v>0</v>
      </c>
      <c r="AP49" s="93">
        <f>IF((AP$7&gt;IFERROR(MAX(IFERROR(INDEX(Tbl_Project_List[Start Date],MATCH($A49,Tbl_Project_List[Project Name],0),1)-1,0),IFERROR(INDEX($K$9:$K$158,MATCH($E49,$G$9:$G$158,0),1),0),IFERROR(INDEX($K$9:$K$158,MATCH($F49,$G$9:$G$158,0),1),0)),0)), IFERROR(MIN($D49-SUM($O49:AO49), INDEX(Tbl_Resource_List[Hours Available per Day], MATCH($C49,Tbl_Resource_List[Resource Name],0),1)-SUMIF($C$8:$C48,$C49,AP$8:AP48)),0),0)</f>
        <v>0</v>
      </c>
      <c r="AQ49" s="93">
        <f>IF((AQ$7&gt;IFERROR(MAX(IFERROR(INDEX(Tbl_Project_List[Start Date],MATCH($A49,Tbl_Project_List[Project Name],0),1)-1,0),IFERROR(INDEX($K$9:$K$158,MATCH($E49,$G$9:$G$158,0),1),0),IFERROR(INDEX($K$9:$K$158,MATCH($F49,$G$9:$G$158,0),1),0)),0)), IFERROR(MIN($D49-SUM($O49:AP49), INDEX(Tbl_Resource_List[Hours Available per Day], MATCH($C49,Tbl_Resource_List[Resource Name],0),1)-SUMIF($C$8:$C48,$C49,AQ$8:AQ48)),0),0)</f>
        <v>0</v>
      </c>
      <c r="AR49" s="93">
        <f>IF((AR$7&gt;IFERROR(MAX(IFERROR(INDEX(Tbl_Project_List[Start Date],MATCH($A49,Tbl_Project_List[Project Name],0),1)-1,0),IFERROR(INDEX($K$9:$K$158,MATCH($E49,$G$9:$G$158,0),1),0),IFERROR(INDEX($K$9:$K$158,MATCH($F49,$G$9:$G$158,0),1),0)),0)), IFERROR(MIN($D49-SUM($O49:AQ49), INDEX(Tbl_Resource_List[Hours Available per Day], MATCH($C49,Tbl_Resource_List[Resource Name],0),1)-SUMIF($C$8:$C48,$C49,AR$8:AR48)),0),0)</f>
        <v>0</v>
      </c>
      <c r="AS49" s="93">
        <f>IF((AS$7&gt;IFERROR(MAX(IFERROR(INDEX(Tbl_Project_List[Start Date],MATCH($A49,Tbl_Project_List[Project Name],0),1)-1,0),IFERROR(INDEX($K$9:$K$158,MATCH($E49,$G$9:$G$158,0),1),0),IFERROR(INDEX($K$9:$K$158,MATCH($F49,$G$9:$G$158,0),1),0)),0)), IFERROR(MIN($D49-SUM($O49:AR49), INDEX(Tbl_Resource_List[Hours Available per Day], MATCH($C49,Tbl_Resource_List[Resource Name],0),1)-SUMIF($C$8:$C48,$C49,AS$8:AS48)),0),0)</f>
        <v>0</v>
      </c>
      <c r="AT49" s="93">
        <f>IF((AT$7&gt;IFERROR(MAX(IFERROR(INDEX(Tbl_Project_List[Start Date],MATCH($A49,Tbl_Project_List[Project Name],0),1)-1,0),IFERROR(INDEX($K$9:$K$158,MATCH($E49,$G$9:$G$158,0),1),0),IFERROR(INDEX($K$9:$K$158,MATCH($F49,$G$9:$G$158,0),1),0)),0)), IFERROR(MIN($D49-SUM($O49:AS49), INDEX(Tbl_Resource_List[Hours Available per Day], MATCH($C49,Tbl_Resource_List[Resource Name],0),1)-SUMIF($C$8:$C48,$C49,AT$8:AT48)),0),0)</f>
        <v>0</v>
      </c>
      <c r="AU49" s="93">
        <f>IF((AU$7&gt;IFERROR(MAX(IFERROR(INDEX(Tbl_Project_List[Start Date],MATCH($A49,Tbl_Project_List[Project Name],0),1)-1,0),IFERROR(INDEX($K$9:$K$158,MATCH($E49,$G$9:$G$158,0),1),0),IFERROR(INDEX($K$9:$K$158,MATCH($F49,$G$9:$G$158,0),1),0)),0)), IFERROR(MIN($D49-SUM($O49:AT49), INDEX(Tbl_Resource_List[Hours Available per Day], MATCH($C49,Tbl_Resource_List[Resource Name],0),1)-SUMIF($C$8:$C48,$C49,AU$8:AU48)),0),0)</f>
        <v>0</v>
      </c>
      <c r="AV49" s="93">
        <f>IF((AV$7&gt;IFERROR(MAX(IFERROR(INDEX(Tbl_Project_List[Start Date],MATCH($A49,Tbl_Project_List[Project Name],0),1)-1,0),IFERROR(INDEX($K$9:$K$158,MATCH($E49,$G$9:$G$158,0),1),0),IFERROR(INDEX($K$9:$K$158,MATCH($F49,$G$9:$G$158,0),1),0)),0)), IFERROR(MIN($D49-SUM($O49:AU49), INDEX(Tbl_Resource_List[Hours Available per Day], MATCH($C49,Tbl_Resource_List[Resource Name],0),1)-SUMIF($C$8:$C48,$C49,AV$8:AV48)),0),0)</f>
        <v>0</v>
      </c>
      <c r="AW49" s="93">
        <f>IF((AW$7&gt;IFERROR(MAX(IFERROR(INDEX(Tbl_Project_List[Start Date],MATCH($A49,Tbl_Project_List[Project Name],0),1)-1,0),IFERROR(INDEX($K$9:$K$158,MATCH($E49,$G$9:$G$158,0),1),0),IFERROR(INDEX($K$9:$K$158,MATCH($F49,$G$9:$G$158,0),1),0)),0)), IFERROR(MIN($D49-SUM($O49:AV49), INDEX(Tbl_Resource_List[Hours Available per Day], MATCH($C49,Tbl_Resource_List[Resource Name],0),1)-SUMIF($C$8:$C48,$C49,AW$8:AW48)),0),0)</f>
        <v>0</v>
      </c>
      <c r="AX49" s="93">
        <f>IF((AX$7&gt;IFERROR(MAX(IFERROR(INDEX(Tbl_Project_List[Start Date],MATCH($A49,Tbl_Project_List[Project Name],0),1)-1,0),IFERROR(INDEX($K$9:$K$158,MATCH($E49,$G$9:$G$158,0),1),0),IFERROR(INDEX($K$9:$K$158,MATCH($F49,$G$9:$G$158,0),1),0)),0)), IFERROR(MIN($D49-SUM($O49:AW49), INDEX(Tbl_Resource_List[Hours Available per Day], MATCH($C49,Tbl_Resource_List[Resource Name],0),1)-SUMIF($C$8:$C48,$C49,AX$8:AX48)),0),0)</f>
        <v>0</v>
      </c>
      <c r="AY49" s="93">
        <f>IF((AY$7&gt;IFERROR(MAX(IFERROR(INDEX(Tbl_Project_List[Start Date],MATCH($A49,Tbl_Project_List[Project Name],0),1)-1,0),IFERROR(INDEX($K$9:$K$158,MATCH($E49,$G$9:$G$158,0),1),0),IFERROR(INDEX($K$9:$K$158,MATCH($F49,$G$9:$G$158,0),1),0)),0)), IFERROR(MIN($D49-SUM($O49:AX49), INDEX(Tbl_Resource_List[Hours Available per Day], MATCH($C49,Tbl_Resource_List[Resource Name],0),1)-SUMIF($C$8:$C48,$C49,AY$8:AY48)),0),0)</f>
        <v>0</v>
      </c>
      <c r="AZ49" s="93">
        <f>IF((AZ$7&gt;IFERROR(MAX(IFERROR(INDEX(Tbl_Project_List[Start Date],MATCH($A49,Tbl_Project_List[Project Name],0),1)-1,0),IFERROR(INDEX($K$9:$K$158,MATCH($E49,$G$9:$G$158,0),1),0),IFERROR(INDEX($K$9:$K$158,MATCH($F49,$G$9:$G$158,0),1),0)),0)), IFERROR(MIN($D49-SUM($O49:AY49), INDEX(Tbl_Resource_List[Hours Available per Day], MATCH($C49,Tbl_Resource_List[Resource Name],0),1)-SUMIF($C$8:$C48,$C49,AZ$8:AZ48)),0),0)</f>
        <v>0</v>
      </c>
      <c r="BA49" s="93">
        <f>IF((BA$7&gt;IFERROR(MAX(IFERROR(INDEX(Tbl_Project_List[Start Date],MATCH($A49,Tbl_Project_List[Project Name],0),1)-1,0),IFERROR(INDEX($K$9:$K$158,MATCH($E49,$G$9:$G$158,0),1),0),IFERROR(INDEX($K$9:$K$158,MATCH($F49,$G$9:$G$158,0),1),0)),0)), IFERROR(MIN($D49-SUM($O49:AZ49), INDEX(Tbl_Resource_List[Hours Available per Day], MATCH($C49,Tbl_Resource_List[Resource Name],0),1)-SUMIF($C$8:$C48,$C49,BA$8:BA48)),0),0)</f>
        <v>0</v>
      </c>
      <c r="BB49" s="93">
        <f>IF((BB$7&gt;IFERROR(MAX(IFERROR(INDEX(Tbl_Project_List[Start Date],MATCH($A49,Tbl_Project_List[Project Name],0),1)-1,0),IFERROR(INDEX($K$9:$K$158,MATCH($E49,$G$9:$G$158,0),1),0),IFERROR(INDEX($K$9:$K$158,MATCH($F49,$G$9:$G$158,0),1),0)),0)), IFERROR(MIN($D49-SUM($O49:BA49), INDEX(Tbl_Resource_List[Hours Available per Day], MATCH($C49,Tbl_Resource_List[Resource Name],0),1)-SUMIF($C$8:$C48,$C49,BB$8:BB48)),0),0)</f>
        <v>0</v>
      </c>
      <c r="BC49" s="93">
        <f>IF((BC$7&gt;IFERROR(MAX(IFERROR(INDEX(Tbl_Project_List[Start Date],MATCH($A49,Tbl_Project_List[Project Name],0),1)-1,0),IFERROR(INDEX($K$9:$K$158,MATCH($E49,$G$9:$G$158,0),1),0),IFERROR(INDEX($K$9:$K$158,MATCH($F49,$G$9:$G$158,0),1),0)),0)), IFERROR(MIN($D49-SUM($O49:BB49), INDEX(Tbl_Resource_List[Hours Available per Day], MATCH($C49,Tbl_Resource_List[Resource Name],0),1)-SUMIF($C$8:$C48,$C49,BC$8:BC48)),0),0)</f>
        <v>0</v>
      </c>
      <c r="BD49" s="93">
        <f>IF((BD$7&gt;IFERROR(MAX(IFERROR(INDEX(Tbl_Project_List[Start Date],MATCH($A49,Tbl_Project_List[Project Name],0),1)-1,0),IFERROR(INDEX($K$9:$K$158,MATCH($E49,$G$9:$G$158,0),1),0),IFERROR(INDEX($K$9:$K$158,MATCH($F49,$G$9:$G$158,0),1),0)),0)), IFERROR(MIN($D49-SUM($O49:BC49), INDEX(Tbl_Resource_List[Hours Available per Day], MATCH($C49,Tbl_Resource_List[Resource Name],0),1)-SUMIF($C$8:$C48,$C49,BD$8:BD48)),0),0)</f>
        <v>0</v>
      </c>
      <c r="BE49" s="93">
        <f>IF((BE$7&gt;IFERROR(MAX(IFERROR(INDEX(Tbl_Project_List[Start Date],MATCH($A49,Tbl_Project_List[Project Name],0),1)-1,0),IFERROR(INDEX($K$9:$K$158,MATCH($E49,$G$9:$G$158,0),1),0),IFERROR(INDEX($K$9:$K$158,MATCH($F49,$G$9:$G$158,0),1),0)),0)), IFERROR(MIN($D49-SUM($O49:BD49), INDEX(Tbl_Resource_List[Hours Available per Day], MATCH($C49,Tbl_Resource_List[Resource Name],0),1)-SUMIF($C$8:$C48,$C49,BE$8:BE48)),0),0)</f>
        <v>0</v>
      </c>
      <c r="BF49" s="93">
        <f>IF((BF$7&gt;IFERROR(MAX(IFERROR(INDEX(Tbl_Project_List[Start Date],MATCH($A49,Tbl_Project_List[Project Name],0),1)-1,0),IFERROR(INDEX($K$9:$K$158,MATCH($E49,$G$9:$G$158,0),1),0),IFERROR(INDEX($K$9:$K$158,MATCH($F49,$G$9:$G$158,0),1),0)),0)), IFERROR(MIN($D49-SUM($O49:BE49), INDEX(Tbl_Resource_List[Hours Available per Day], MATCH($C49,Tbl_Resource_List[Resource Name],0),1)-SUMIF($C$8:$C48,$C49,BF$8:BF48)),0),0)</f>
        <v>0</v>
      </c>
      <c r="BG49" s="93">
        <f>IF((BG$7&gt;IFERROR(MAX(IFERROR(INDEX(Tbl_Project_List[Start Date],MATCH($A49,Tbl_Project_List[Project Name],0),1)-1,0),IFERROR(INDEX($K$9:$K$158,MATCH($E49,$G$9:$G$158,0),1),0),IFERROR(INDEX($K$9:$K$158,MATCH($F49,$G$9:$G$158,0),1),0)),0)), IFERROR(MIN($D49-SUM($O49:BF49), INDEX(Tbl_Resource_List[Hours Available per Day], MATCH($C49,Tbl_Resource_List[Resource Name],0),1)-SUMIF($C$8:$C48,$C49,BG$8:BG48)),0),0)</f>
        <v>0</v>
      </c>
      <c r="BH49" s="93">
        <f>IF((BH$7&gt;IFERROR(MAX(IFERROR(INDEX(Tbl_Project_List[Start Date],MATCH($A49,Tbl_Project_List[Project Name],0),1)-1,0),IFERROR(INDEX($K$9:$K$158,MATCH($E49,$G$9:$G$158,0),1),0),IFERROR(INDEX($K$9:$K$158,MATCH($F49,$G$9:$G$158,0),1),0)),0)), IFERROR(MIN($D49-SUM($O49:BG49), INDEX(Tbl_Resource_List[Hours Available per Day], MATCH($C49,Tbl_Resource_List[Resource Name],0),1)-SUMIF($C$8:$C48,$C49,BH$8:BH48)),0),0)</f>
        <v>0</v>
      </c>
      <c r="BI49" s="93">
        <f>IF((BI$7&gt;IFERROR(MAX(IFERROR(INDEX(Tbl_Project_List[Start Date],MATCH($A49,Tbl_Project_List[Project Name],0),1)-1,0),IFERROR(INDEX($K$9:$K$158,MATCH($E49,$G$9:$G$158,0),1),0),IFERROR(INDEX($K$9:$K$158,MATCH($F49,$G$9:$G$158,0),1),0)),0)), IFERROR(MIN($D49-SUM($O49:BH49), INDEX(Tbl_Resource_List[Hours Available per Day], MATCH($C49,Tbl_Resource_List[Resource Name],0),1)-SUMIF($C$8:$C48,$C49,BI$8:BI48)),0),0)</f>
        <v>0</v>
      </c>
      <c r="BJ49" s="93">
        <f>IF((BJ$7&gt;IFERROR(MAX(IFERROR(INDEX(Tbl_Project_List[Start Date],MATCH($A49,Tbl_Project_List[Project Name],0),1)-1,0),IFERROR(INDEX($K$9:$K$158,MATCH($E49,$G$9:$G$158,0),1),0),IFERROR(INDEX($K$9:$K$158,MATCH($F49,$G$9:$G$158,0),1),0)),0)), IFERROR(MIN($D49-SUM($O49:BI49), INDEX(Tbl_Resource_List[Hours Available per Day], MATCH($C49,Tbl_Resource_List[Resource Name],0),1)-SUMIF($C$8:$C48,$C49,BJ$8:BJ48)),0),0)</f>
        <v>0</v>
      </c>
      <c r="BK49" s="93">
        <f>IF((BK$7&gt;IFERROR(MAX(IFERROR(INDEX(Tbl_Project_List[Start Date],MATCH($A49,Tbl_Project_List[Project Name],0),1)-1,0),IFERROR(INDEX($K$9:$K$158,MATCH($E49,$G$9:$G$158,0),1),0),IFERROR(INDEX($K$9:$K$158,MATCH($F49,$G$9:$G$158,0),1),0)),0)), IFERROR(MIN($D49-SUM($O49:BJ49), INDEX(Tbl_Resource_List[Hours Available per Day], MATCH($C49,Tbl_Resource_List[Resource Name],0),1)-SUMIF($C$8:$C48,$C49,BK$8:BK48)),0),0)</f>
        <v>0</v>
      </c>
      <c r="BL49" s="93">
        <f>IF((BL$7&gt;IFERROR(MAX(IFERROR(INDEX(Tbl_Project_List[Start Date],MATCH($A49,Tbl_Project_List[Project Name],0),1)-1,0),IFERROR(INDEX($K$9:$K$158,MATCH($E49,$G$9:$G$158,0),1),0),IFERROR(INDEX($K$9:$K$158,MATCH($F49,$G$9:$G$158,0),1),0)),0)), IFERROR(MIN($D49-SUM($O49:BK49), INDEX(Tbl_Resource_List[Hours Available per Day], MATCH($C49,Tbl_Resource_List[Resource Name],0),1)-SUMIF($C$8:$C48,$C49,BL$8:BL48)),0),0)</f>
        <v>0</v>
      </c>
      <c r="BM49" s="93">
        <f>IF((BM$7&gt;IFERROR(MAX(IFERROR(INDEX(Tbl_Project_List[Start Date],MATCH($A49,Tbl_Project_List[Project Name],0),1)-1,0),IFERROR(INDEX($K$9:$K$158,MATCH($E49,$G$9:$G$158,0),1),0),IFERROR(INDEX($K$9:$K$158,MATCH($F49,$G$9:$G$158,0),1),0)),0)), IFERROR(MIN($D49-SUM($O49:BL49), INDEX(Tbl_Resource_List[Hours Available per Day], MATCH($C49,Tbl_Resource_List[Resource Name],0),1)-SUMIF($C$8:$C48,$C49,BM$8:BM48)),0),0)</f>
        <v>0</v>
      </c>
      <c r="BN49" s="93">
        <f>IF((BN$7&gt;IFERROR(MAX(IFERROR(INDEX(Tbl_Project_List[Start Date],MATCH($A49,Tbl_Project_List[Project Name],0),1)-1,0),IFERROR(INDEX($K$9:$K$158,MATCH($E49,$G$9:$G$158,0),1),0),IFERROR(INDEX($K$9:$K$158,MATCH($F49,$G$9:$G$158,0),1),0)),0)), IFERROR(MIN($D49-SUM($O49:BM49), INDEX(Tbl_Resource_List[Hours Available per Day], MATCH($C49,Tbl_Resource_List[Resource Name],0),1)-SUMIF($C$8:$C48,$C49,BN$8:BN48)),0),0)</f>
        <v>0</v>
      </c>
      <c r="BO49" s="93">
        <f>IF((BO$7&gt;IFERROR(MAX(IFERROR(INDEX(Tbl_Project_List[Start Date],MATCH($A49,Tbl_Project_List[Project Name],0),1)-1,0),IFERROR(INDEX($K$9:$K$158,MATCH($E49,$G$9:$G$158,0),1),0),IFERROR(INDEX($K$9:$K$158,MATCH($F49,$G$9:$G$158,0),1),0)),0)), IFERROR(MIN($D49-SUM($O49:BN49), INDEX(Tbl_Resource_List[Hours Available per Day], MATCH($C49,Tbl_Resource_List[Resource Name],0),1)-SUMIF($C$8:$C48,$C49,BO$8:BO48)),0),0)</f>
        <v>0</v>
      </c>
      <c r="BP49" s="93">
        <f>IF((BP$7&gt;IFERROR(MAX(IFERROR(INDEX(Tbl_Project_List[Start Date],MATCH($A49,Tbl_Project_List[Project Name],0),1)-1,0),IFERROR(INDEX($K$9:$K$158,MATCH($E49,$G$9:$G$158,0),1),0),IFERROR(INDEX($K$9:$K$158,MATCH($F49,$G$9:$G$158,0),1),0)),0)), IFERROR(MIN($D49-SUM($O49:BO49), INDEX(Tbl_Resource_List[Hours Available per Day], MATCH($C49,Tbl_Resource_List[Resource Name],0),1)-SUMIF($C$8:$C48,$C49,BP$8:BP48)),0),0)</f>
        <v>0</v>
      </c>
      <c r="BQ49" s="93">
        <f>IF((BQ$7&gt;IFERROR(MAX(IFERROR(INDEX(Tbl_Project_List[Start Date],MATCH($A49,Tbl_Project_List[Project Name],0),1)-1,0),IFERROR(INDEX($K$9:$K$158,MATCH($E49,$G$9:$G$158,0),1),0),IFERROR(INDEX($K$9:$K$158,MATCH($F49,$G$9:$G$158,0),1),0)),0)), IFERROR(MIN($D49-SUM($O49:BP49), INDEX(Tbl_Resource_List[Hours Available per Day], MATCH($C49,Tbl_Resource_List[Resource Name],0),1)-SUMIF($C$8:$C48,$C49,BQ$8:BQ48)),0),0)</f>
        <v>0</v>
      </c>
      <c r="BR49" s="93">
        <f>IF((BR$7&gt;IFERROR(MAX(IFERROR(INDEX(Tbl_Project_List[Start Date],MATCH($A49,Tbl_Project_List[Project Name],0),1)-1,0),IFERROR(INDEX($K$9:$K$158,MATCH($E49,$G$9:$G$158,0),1),0),IFERROR(INDEX($K$9:$K$158,MATCH($F49,$G$9:$G$158,0),1),0)),0)), IFERROR(MIN($D49-SUM($O49:BQ49), INDEX(Tbl_Resource_List[Hours Available per Day], MATCH($C49,Tbl_Resource_List[Resource Name],0),1)-SUMIF($C$8:$C48,$C49,BR$8:BR48)),0),0)</f>
        <v>0</v>
      </c>
      <c r="BS49" s="93">
        <f>IF((BS$7&gt;IFERROR(MAX(IFERROR(INDEX(Tbl_Project_List[Start Date],MATCH($A49,Tbl_Project_List[Project Name],0),1)-1,0),IFERROR(INDEX($K$9:$K$158,MATCH($E49,$G$9:$G$158,0),1),0),IFERROR(INDEX($K$9:$K$158,MATCH($F49,$G$9:$G$158,0),1),0)),0)), IFERROR(MIN($D49-SUM($O49:BR49), INDEX(Tbl_Resource_List[Hours Available per Day], MATCH($C49,Tbl_Resource_List[Resource Name],0),1)-SUMIF($C$8:$C48,$C49,BS$8:BS48)),0),0)</f>
        <v>0</v>
      </c>
      <c r="BT49" s="93">
        <f>IF((BT$7&gt;IFERROR(MAX(IFERROR(INDEX(Tbl_Project_List[Start Date],MATCH($A49,Tbl_Project_List[Project Name],0),1)-1,0),IFERROR(INDEX($K$9:$K$158,MATCH($E49,$G$9:$G$158,0),1),0),IFERROR(INDEX($K$9:$K$158,MATCH($F49,$G$9:$G$158,0),1),0)),0)), IFERROR(MIN($D49-SUM($O49:BS49), INDEX(Tbl_Resource_List[Hours Available per Day], MATCH($C49,Tbl_Resource_List[Resource Name],0),1)-SUMIF($C$8:$C48,$C49,BT$8:BT48)),0),0)</f>
        <v>0</v>
      </c>
      <c r="BU49" s="93">
        <f>IF((BU$7&gt;IFERROR(MAX(IFERROR(INDEX(Tbl_Project_List[Start Date],MATCH($A49,Tbl_Project_List[Project Name],0),1)-1,0),IFERROR(INDEX($K$9:$K$158,MATCH($E49,$G$9:$G$158,0),1),0),IFERROR(INDEX($K$9:$K$158,MATCH($F49,$G$9:$G$158,0),1),0)),0)), IFERROR(MIN($D49-SUM($O49:BT49), INDEX(Tbl_Resource_List[Hours Available per Day], MATCH($C49,Tbl_Resource_List[Resource Name],0),1)-SUMIF($C$8:$C48,$C49,BU$8:BU48)),0),0)</f>
        <v>0</v>
      </c>
      <c r="BV49" s="93">
        <f>IF((BV$7&gt;IFERROR(MAX(IFERROR(INDEX(Tbl_Project_List[Start Date],MATCH($A49,Tbl_Project_List[Project Name],0),1)-1,0),IFERROR(INDEX($K$9:$K$158,MATCH($E49,$G$9:$G$158,0),1),0),IFERROR(INDEX($K$9:$K$158,MATCH($F49,$G$9:$G$158,0),1),0)),0)), IFERROR(MIN($D49-SUM($O49:BU49), INDEX(Tbl_Resource_List[Hours Available per Day], MATCH($C49,Tbl_Resource_List[Resource Name],0),1)-SUMIF($C$8:$C48,$C49,BV$8:BV48)),0),0)</f>
        <v>0</v>
      </c>
      <c r="BW49" s="94">
        <f>IF((BW$7&gt;IFERROR(MAX(IFERROR(INDEX(Tbl_Project_List[Start Date],MATCH($A49,Tbl_Project_List[Project Name],0),1)-1,0),IFERROR(INDEX($K$9:$K$158,MATCH($E49,$G$9:$G$158,0),1),0),IFERROR(INDEX($K$9:$K$158,MATCH($F49,$G$9:$G$158,0),1),0)),0)), IFERROR(MIN($D49-SUM($O49:BV49), INDEX(Tbl_Resource_List[Hours Available per Day], MATCH($C49,Tbl_Resource_List[Resource Name],0),1)-SUMIF($C$8:$C48,$C49,BW$8:BW48)),0),0)</f>
        <v>0</v>
      </c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</row>
    <row r="50" spans="1:105" x14ac:dyDescent="0.25">
      <c r="A50" s="89" t="str">
        <f>IFERROR(IF(ROW(A49)-ROW($A$8)&gt;=COUNTA(Tbl_Task_List[Task Name]),"",INDEX(Tbl_Project_List[],MATCH(SMALL(Tbl_Project_List[[#Data],[Priority]],ROUND(SUMPRODUCT(1/COUNTIF($A$9:A49,$A$9:A49)),0)+((COUNTIF(Tbl_Task_List[[#Data],[Project Name]],A49)=COUNTIF($A$9:$A49,A49))*1)),Tbl_Project_List[[#Data],[Priority]],0),1)),"")</f>
        <v/>
      </c>
      <c r="B50" s="89" t="str">
        <f t="array" ref="B50">IFERROR(INDEX((Tbl_Task_List[[#Data],[Task Name]]), SMALL(IF(A50=(Tbl_Task_List[[#Data],[Project Name]]),ROW(Tbl_Task_List[[#Data],[Project Name]]),""),COUNTIF($A$9:$A50,A50))-ROW(Tbl_Task_List[[#Headers],[Task Name]]),1),"")</f>
        <v/>
      </c>
      <c r="C50" s="90" t="str">
        <f t="array" ref="C50">IFERROR(INDEX((Tbl_Task_List[[#Data],[Resource Name]]), SMALL(IF(A50=(Tbl_Task_List[[#Data],[Project Name]]),ROW(Tbl_Task_List[[#Data],[Project Name]]),""),COUNTIF($A$9:$A50,A50))-ROW(Tbl_Task_List[[#Headers],[Resource Name]]),1),"")</f>
        <v/>
      </c>
      <c r="D50" s="91" t="str">
        <f t="array" ref="D50">IFERROR(INDEX((Tbl_Task_List[[#Data],[Planned Duration (Hours)]]), SMALL(IF(A50=(Tbl_Task_List[[#Data],[Project Name]]),ROW(Tbl_Task_List[[#Data],[Project Name]]),""),COUNTIF($A$9:$A50,A50))-ROW(Tbl_Task_List[[#Headers],[Planned Duration (Hours)]]),1),"")</f>
        <v/>
      </c>
      <c r="E50" s="70" t="str">
        <f t="array" ref="E50">IFERROR(INDEX((Tbl_Task_List[[#Data],[Predecessor 1]]), SMALL(IF(A50=(Tbl_Task_List[[#Data],[Project Name]]),ROW(Tbl_Task_List[[#Data],[Project Name]]),""),COUNTIF($A$9:$A50,A50))-ROW(Tbl_Task_List[[#Headers],[Predecessor 1]]),1),"")</f>
        <v/>
      </c>
      <c r="F50" s="70" t="str">
        <f t="array" ref="F50">IFERROR(INDEX((Tbl_Task_List[[#Data],[Predecessor 2]]), SMALL(IF(A50=(Tbl_Task_List[[#Data],[Project Name]]),ROW(Tbl_Task_List[[#Data],[Project Name]]),""),COUNTIF($A$9:$A50,A50))-ROW(Tbl_Task_List[[#Headers],[Predecessor 2]]),1),"")</f>
        <v/>
      </c>
      <c r="G50" s="70" t="str">
        <f t="shared" si="7"/>
        <v xml:space="preserve"> </v>
      </c>
      <c r="H50" s="75" t="str">
        <f>IFERROR(MAX(INDEX(Tbl_Project_List[Start Date],MATCH($A50,Tbl_Project_List[Project Name],0),1), StartDate, IFERROR(WORKDAY(INDEX($K$9:$K$158,MATCH($E50,$G$9:$G$158,0),1),1,Holidays),0),IFERROR(WORKDAY( INDEX($K$9:$K$158,MATCH($F50,$G$9:$G$158,0),1),1,Holidays),0)),"")</f>
        <v/>
      </c>
      <c r="I50" s="92" t="str">
        <f t="shared" si="4"/>
        <v/>
      </c>
      <c r="J50" s="75" t="str">
        <f t="array" ref="J50">IF(ISNUMBER(D50),IFERROR(INDEX($A$7:$BW$7,1,SMALL(IF(P50:BW50&gt;0,COLUMN(P50:BW50),""),1)),WORKDAY($BW$7,2,Holidays)),"")</f>
        <v/>
      </c>
      <c r="K50" s="75" t="str">
        <f t="array" ref="K50">IF(ISNUMBER(D50),IF(SUM(P50:BW50)=D50,IFERROR(INDEX($A$7:$BW$7,1,LARGE(IF(P50:BW50&gt;0,COLUMN(P50:BW50),""),1)),""),WORKDAY($BW$7,1,Holidays)),"")</f>
        <v/>
      </c>
      <c r="L50" s="92" t="str">
        <f ca="1">IFERROR(COUNTIF(INDIRECT(ADDRESS(ROW($L50),MATCH($J50,$A$7:$BW$7,0),1,1,)):INDIRECT(ADDRESS(ROW($L50),MATCH(MIN($K50,$BW$7),$A$7:$BW$7,0),1,1,)),0),"")</f>
        <v/>
      </c>
      <c r="M50" s="92" t="str">
        <f t="shared" si="5"/>
        <v/>
      </c>
      <c r="N50" s="93" t="str">
        <f t="shared" si="6"/>
        <v/>
      </c>
      <c r="O50" s="86"/>
      <c r="P50" s="93">
        <f>IF((P$7&gt;IFERROR(MAX(IFERROR(INDEX(Tbl_Project_List[Start Date],MATCH($A50,Tbl_Project_List[Project Name],0),1)-1,0),IFERROR(INDEX($K$9:$K$158,MATCH($E50,$G$9:$G$158,0),1),0),IFERROR(INDEX($K$9:$K$158,MATCH($F50,$G$9:$G$158,0),1),0)),0)), IFERROR(MIN($D50-SUM($O50:O50), INDEX(Tbl_Resource_List[Hours Available per Day], MATCH($C50,Tbl_Resource_List[Resource Name],0),1)-SUMIF($C$8:$C49,$C50,P$8:P49)),0),0)</f>
        <v>0</v>
      </c>
      <c r="Q50" s="93">
        <f>IF((Q$7&gt;IFERROR(MAX(IFERROR(INDEX(Tbl_Project_List[Start Date],MATCH($A50,Tbl_Project_List[Project Name],0),1)-1,0),IFERROR(INDEX($K$9:$K$158,MATCH($E50,$G$9:$G$158,0),1),0),IFERROR(INDEX($K$9:$K$158,MATCH($F50,$G$9:$G$158,0),1),0)),0)), IFERROR(MIN($D50-SUM($O50:P50), INDEX(Tbl_Resource_List[Hours Available per Day], MATCH($C50,Tbl_Resource_List[Resource Name],0),1)-SUMIF($C$8:$C49,$C50,Q$8:Q49)),0),0)</f>
        <v>0</v>
      </c>
      <c r="R50" s="93">
        <f>IF((R$7&gt;IFERROR(MAX(IFERROR(INDEX(Tbl_Project_List[Start Date],MATCH($A50,Tbl_Project_List[Project Name],0),1)-1,0),IFERROR(INDEX($K$9:$K$158,MATCH($E50,$G$9:$G$158,0),1),0),IFERROR(INDEX($K$9:$K$158,MATCH($F50,$G$9:$G$158,0),1),0)),0)), IFERROR(MIN($D50-SUM($O50:Q50), INDEX(Tbl_Resource_List[Hours Available per Day], MATCH($C50,Tbl_Resource_List[Resource Name],0),1)-SUMIF($C$8:$C49,$C50,R$8:R49)),0),0)</f>
        <v>0</v>
      </c>
      <c r="S50" s="93">
        <f>IF((S$7&gt;IFERROR(MAX(IFERROR(INDEX(Tbl_Project_List[Start Date],MATCH($A50,Tbl_Project_List[Project Name],0),1)-1,0),IFERROR(INDEX($K$9:$K$158,MATCH($E50,$G$9:$G$158,0),1),0),IFERROR(INDEX($K$9:$K$158,MATCH($F50,$G$9:$G$158,0),1),0)),0)), IFERROR(MIN($D50-SUM($O50:R50), INDEX(Tbl_Resource_List[Hours Available per Day], MATCH($C50,Tbl_Resource_List[Resource Name],0),1)-SUMIF($C$8:$C49,$C50,S$8:S49)),0),0)</f>
        <v>0</v>
      </c>
      <c r="T50" s="93">
        <f>IF((T$7&gt;IFERROR(MAX(IFERROR(INDEX(Tbl_Project_List[Start Date],MATCH($A50,Tbl_Project_List[Project Name],0),1)-1,0),IFERROR(INDEX($K$9:$K$158,MATCH($E50,$G$9:$G$158,0),1),0),IFERROR(INDEX($K$9:$K$158,MATCH($F50,$G$9:$G$158,0),1),0)),0)), IFERROR(MIN($D50-SUM($O50:S50), INDEX(Tbl_Resource_List[Hours Available per Day], MATCH($C50,Tbl_Resource_List[Resource Name],0),1)-SUMIF($C$8:$C49,$C50,T$8:T49)),0),0)</f>
        <v>0</v>
      </c>
      <c r="U50" s="93">
        <f>IF((U$7&gt;IFERROR(MAX(IFERROR(INDEX(Tbl_Project_List[Start Date],MATCH($A50,Tbl_Project_List[Project Name],0),1)-1,0),IFERROR(INDEX($K$9:$K$158,MATCH($E50,$G$9:$G$158,0),1),0),IFERROR(INDEX($K$9:$K$158,MATCH($F50,$G$9:$G$158,0),1),0)),0)), IFERROR(MIN($D50-SUM($O50:T50), INDEX(Tbl_Resource_List[Hours Available per Day], MATCH($C50,Tbl_Resource_List[Resource Name],0),1)-SUMIF($C$8:$C49,$C50,U$8:U49)),0),0)</f>
        <v>0</v>
      </c>
      <c r="V50" s="93">
        <f>IF((V$7&gt;IFERROR(MAX(IFERROR(INDEX(Tbl_Project_List[Start Date],MATCH($A50,Tbl_Project_List[Project Name],0),1)-1,0),IFERROR(INDEX($K$9:$K$158,MATCH($E50,$G$9:$G$158,0),1),0),IFERROR(INDEX($K$9:$K$158,MATCH($F50,$G$9:$G$158,0),1),0)),0)), IFERROR(MIN($D50-SUM($O50:U50), INDEX(Tbl_Resource_List[Hours Available per Day], MATCH($C50,Tbl_Resource_List[Resource Name],0),1)-SUMIF($C$8:$C49,$C50,V$8:V49)),0),0)</f>
        <v>0</v>
      </c>
      <c r="W50" s="93">
        <f>IF((W$7&gt;IFERROR(MAX(IFERROR(INDEX(Tbl_Project_List[Start Date],MATCH($A50,Tbl_Project_List[Project Name],0),1)-1,0),IFERROR(INDEX($K$9:$K$158,MATCH($E50,$G$9:$G$158,0),1),0),IFERROR(INDEX($K$9:$K$158,MATCH($F50,$G$9:$G$158,0),1),0)),0)), IFERROR(MIN($D50-SUM($O50:V50), INDEX(Tbl_Resource_List[Hours Available per Day], MATCH($C50,Tbl_Resource_List[Resource Name],0),1)-SUMIF($C$8:$C49,$C50,W$8:W49)),0),0)</f>
        <v>0</v>
      </c>
      <c r="X50" s="93">
        <f>IF((X$7&gt;IFERROR(MAX(IFERROR(INDEX(Tbl_Project_List[Start Date],MATCH($A50,Tbl_Project_List[Project Name],0),1)-1,0),IFERROR(INDEX($K$9:$K$158,MATCH($E50,$G$9:$G$158,0),1),0),IFERROR(INDEX($K$9:$K$158,MATCH($F50,$G$9:$G$158,0),1),0)),0)), IFERROR(MIN($D50-SUM($O50:W50), INDEX(Tbl_Resource_List[Hours Available per Day], MATCH($C50,Tbl_Resource_List[Resource Name],0),1)-SUMIF($C$8:$C49,$C50,X$8:X49)),0),0)</f>
        <v>0</v>
      </c>
      <c r="Y50" s="93">
        <f>IF((Y$7&gt;IFERROR(MAX(IFERROR(INDEX(Tbl_Project_List[Start Date],MATCH($A50,Tbl_Project_List[Project Name],0),1)-1,0),IFERROR(INDEX($K$9:$K$158,MATCH($E50,$G$9:$G$158,0),1),0),IFERROR(INDEX($K$9:$K$158,MATCH($F50,$G$9:$G$158,0),1),0)),0)), IFERROR(MIN($D50-SUM($O50:X50), INDEX(Tbl_Resource_List[Hours Available per Day], MATCH($C50,Tbl_Resource_List[Resource Name],0),1)-SUMIF($C$8:$C49,$C50,Y$8:Y49)),0),0)</f>
        <v>0</v>
      </c>
      <c r="Z50" s="93">
        <f>IF((Z$7&gt;IFERROR(MAX(IFERROR(INDEX(Tbl_Project_List[Start Date],MATCH($A50,Tbl_Project_List[Project Name],0),1)-1,0),IFERROR(INDEX($K$9:$K$158,MATCH($E50,$G$9:$G$158,0),1),0),IFERROR(INDEX($K$9:$K$158,MATCH($F50,$G$9:$G$158,0),1),0)),0)), IFERROR(MIN($D50-SUM($O50:Y50), INDEX(Tbl_Resource_List[Hours Available per Day], MATCH($C50,Tbl_Resource_List[Resource Name],0),1)-SUMIF($C$8:$C49,$C50,Z$8:Z49)),0),0)</f>
        <v>0</v>
      </c>
      <c r="AA50" s="93">
        <f>IF((AA$7&gt;IFERROR(MAX(IFERROR(INDEX(Tbl_Project_List[Start Date],MATCH($A50,Tbl_Project_List[Project Name],0),1)-1,0),IFERROR(INDEX($K$9:$K$158,MATCH($E50,$G$9:$G$158,0),1),0),IFERROR(INDEX($K$9:$K$158,MATCH($F50,$G$9:$G$158,0),1),0)),0)), IFERROR(MIN($D50-SUM($O50:Z50), INDEX(Tbl_Resource_List[Hours Available per Day], MATCH($C50,Tbl_Resource_List[Resource Name],0),1)-SUMIF($C$8:$C49,$C50,AA$8:AA49)),0),0)</f>
        <v>0</v>
      </c>
      <c r="AB50" s="93">
        <f>IF((AB$7&gt;IFERROR(MAX(IFERROR(INDEX(Tbl_Project_List[Start Date],MATCH($A50,Tbl_Project_List[Project Name],0),1)-1,0),IFERROR(INDEX($K$9:$K$158,MATCH($E50,$G$9:$G$158,0),1),0),IFERROR(INDEX($K$9:$K$158,MATCH($F50,$G$9:$G$158,0),1),0)),0)), IFERROR(MIN($D50-SUM($O50:AA50), INDEX(Tbl_Resource_List[Hours Available per Day], MATCH($C50,Tbl_Resource_List[Resource Name],0),1)-SUMIF($C$8:$C49,$C50,AB$8:AB49)),0),0)</f>
        <v>0</v>
      </c>
      <c r="AC50" s="93">
        <f>IF((AC$7&gt;IFERROR(MAX(IFERROR(INDEX(Tbl_Project_List[Start Date],MATCH($A50,Tbl_Project_List[Project Name],0),1)-1,0),IFERROR(INDEX($K$9:$K$158,MATCH($E50,$G$9:$G$158,0),1),0),IFERROR(INDEX($K$9:$K$158,MATCH($F50,$G$9:$G$158,0),1),0)),0)), IFERROR(MIN($D50-SUM($O50:AB50), INDEX(Tbl_Resource_List[Hours Available per Day], MATCH($C50,Tbl_Resource_List[Resource Name],0),1)-SUMIF($C$8:$C49,$C50,AC$8:AC49)),0),0)</f>
        <v>0</v>
      </c>
      <c r="AD50" s="93">
        <f>IF((AD$7&gt;IFERROR(MAX(IFERROR(INDEX(Tbl_Project_List[Start Date],MATCH($A50,Tbl_Project_List[Project Name],0),1)-1,0),IFERROR(INDEX($K$9:$K$158,MATCH($E50,$G$9:$G$158,0),1),0),IFERROR(INDEX($K$9:$K$158,MATCH($F50,$G$9:$G$158,0),1),0)),0)), IFERROR(MIN($D50-SUM($O50:AC50), INDEX(Tbl_Resource_List[Hours Available per Day], MATCH($C50,Tbl_Resource_List[Resource Name],0),1)-SUMIF($C$8:$C49,$C50,AD$8:AD49)),0),0)</f>
        <v>0</v>
      </c>
      <c r="AE50" s="93">
        <f>IF((AE$7&gt;IFERROR(MAX(IFERROR(INDEX(Tbl_Project_List[Start Date],MATCH($A50,Tbl_Project_List[Project Name],0),1)-1,0),IFERROR(INDEX($K$9:$K$158,MATCH($E50,$G$9:$G$158,0),1),0),IFERROR(INDEX($K$9:$K$158,MATCH($F50,$G$9:$G$158,0),1),0)),0)), IFERROR(MIN($D50-SUM($O50:AD50), INDEX(Tbl_Resource_List[Hours Available per Day], MATCH($C50,Tbl_Resource_List[Resource Name],0),1)-SUMIF($C$8:$C49,$C50,AE$8:AE49)),0),0)</f>
        <v>0</v>
      </c>
      <c r="AF50" s="93">
        <f>IF((AF$7&gt;IFERROR(MAX(IFERROR(INDEX(Tbl_Project_List[Start Date],MATCH($A50,Tbl_Project_List[Project Name],0),1)-1,0),IFERROR(INDEX($K$9:$K$158,MATCH($E50,$G$9:$G$158,0),1),0),IFERROR(INDEX($K$9:$K$158,MATCH($F50,$G$9:$G$158,0),1),0)),0)), IFERROR(MIN($D50-SUM($O50:AE50), INDEX(Tbl_Resource_List[Hours Available per Day], MATCH($C50,Tbl_Resource_List[Resource Name],0),1)-SUMIF($C$8:$C49,$C50,AF$8:AF49)),0),0)</f>
        <v>0</v>
      </c>
      <c r="AG50" s="93">
        <f>IF((AG$7&gt;IFERROR(MAX(IFERROR(INDEX(Tbl_Project_List[Start Date],MATCH($A50,Tbl_Project_List[Project Name],0),1)-1,0),IFERROR(INDEX($K$9:$K$158,MATCH($E50,$G$9:$G$158,0),1),0),IFERROR(INDEX($K$9:$K$158,MATCH($F50,$G$9:$G$158,0),1),0)),0)), IFERROR(MIN($D50-SUM($O50:AF50), INDEX(Tbl_Resource_List[Hours Available per Day], MATCH($C50,Tbl_Resource_List[Resource Name],0),1)-SUMIF($C$8:$C49,$C50,AG$8:AG49)),0),0)</f>
        <v>0</v>
      </c>
      <c r="AH50" s="93">
        <f>IF((AH$7&gt;IFERROR(MAX(IFERROR(INDEX(Tbl_Project_List[Start Date],MATCH($A50,Tbl_Project_List[Project Name],0),1)-1,0),IFERROR(INDEX($K$9:$K$158,MATCH($E50,$G$9:$G$158,0),1),0),IFERROR(INDEX($K$9:$K$158,MATCH($F50,$G$9:$G$158,0),1),0)),0)), IFERROR(MIN($D50-SUM($O50:AG50), INDEX(Tbl_Resource_List[Hours Available per Day], MATCH($C50,Tbl_Resource_List[Resource Name],0),1)-SUMIF($C$8:$C49,$C50,AH$8:AH49)),0),0)</f>
        <v>0</v>
      </c>
      <c r="AI50" s="93">
        <f>IF((AI$7&gt;IFERROR(MAX(IFERROR(INDEX(Tbl_Project_List[Start Date],MATCH($A50,Tbl_Project_List[Project Name],0),1)-1,0),IFERROR(INDEX($K$9:$K$158,MATCH($E50,$G$9:$G$158,0),1),0),IFERROR(INDEX($K$9:$K$158,MATCH($F50,$G$9:$G$158,0),1),0)),0)), IFERROR(MIN($D50-SUM($O50:AH50), INDEX(Tbl_Resource_List[Hours Available per Day], MATCH($C50,Tbl_Resource_List[Resource Name],0),1)-SUMIF($C$8:$C49,$C50,AI$8:AI49)),0),0)</f>
        <v>0</v>
      </c>
      <c r="AJ50" s="93">
        <f>IF((AJ$7&gt;IFERROR(MAX(IFERROR(INDEX(Tbl_Project_List[Start Date],MATCH($A50,Tbl_Project_List[Project Name],0),1)-1,0),IFERROR(INDEX($K$9:$K$158,MATCH($E50,$G$9:$G$158,0),1),0),IFERROR(INDEX($K$9:$K$158,MATCH($F50,$G$9:$G$158,0),1),0)),0)), IFERROR(MIN($D50-SUM($O50:AI50), INDEX(Tbl_Resource_List[Hours Available per Day], MATCH($C50,Tbl_Resource_List[Resource Name],0),1)-SUMIF($C$8:$C49,$C50,AJ$8:AJ49)),0),0)</f>
        <v>0</v>
      </c>
      <c r="AK50" s="93">
        <f>IF((AK$7&gt;IFERROR(MAX(IFERROR(INDEX(Tbl_Project_List[Start Date],MATCH($A50,Tbl_Project_List[Project Name],0),1)-1,0),IFERROR(INDEX($K$9:$K$158,MATCH($E50,$G$9:$G$158,0),1),0),IFERROR(INDEX($K$9:$K$158,MATCH($F50,$G$9:$G$158,0),1),0)),0)), IFERROR(MIN($D50-SUM($O50:AJ50), INDEX(Tbl_Resource_List[Hours Available per Day], MATCH($C50,Tbl_Resource_List[Resource Name],0),1)-SUMIF($C$8:$C49,$C50,AK$8:AK49)),0),0)</f>
        <v>0</v>
      </c>
      <c r="AL50" s="93">
        <f>IF((AL$7&gt;IFERROR(MAX(IFERROR(INDEX(Tbl_Project_List[Start Date],MATCH($A50,Tbl_Project_List[Project Name],0),1)-1,0),IFERROR(INDEX($K$9:$K$158,MATCH($E50,$G$9:$G$158,0),1),0),IFERROR(INDEX($K$9:$K$158,MATCH($F50,$G$9:$G$158,0),1),0)),0)), IFERROR(MIN($D50-SUM($O50:AK50), INDEX(Tbl_Resource_List[Hours Available per Day], MATCH($C50,Tbl_Resource_List[Resource Name],0),1)-SUMIF($C$8:$C49,$C50,AL$8:AL49)),0),0)</f>
        <v>0</v>
      </c>
      <c r="AM50" s="93">
        <f>IF((AM$7&gt;IFERROR(MAX(IFERROR(INDEX(Tbl_Project_List[Start Date],MATCH($A50,Tbl_Project_List[Project Name],0),1)-1,0),IFERROR(INDEX($K$9:$K$158,MATCH($E50,$G$9:$G$158,0),1),0),IFERROR(INDEX($K$9:$K$158,MATCH($F50,$G$9:$G$158,0),1),0)),0)), IFERROR(MIN($D50-SUM($O50:AL50), INDEX(Tbl_Resource_List[Hours Available per Day], MATCH($C50,Tbl_Resource_List[Resource Name],0),1)-SUMIF($C$8:$C49,$C50,AM$8:AM49)),0),0)</f>
        <v>0</v>
      </c>
      <c r="AN50" s="93">
        <f>IF((AN$7&gt;IFERROR(MAX(IFERROR(INDEX(Tbl_Project_List[Start Date],MATCH($A50,Tbl_Project_List[Project Name],0),1)-1,0),IFERROR(INDEX($K$9:$K$158,MATCH($E50,$G$9:$G$158,0),1),0),IFERROR(INDEX($K$9:$K$158,MATCH($F50,$G$9:$G$158,0),1),0)),0)), IFERROR(MIN($D50-SUM($O50:AM50), INDEX(Tbl_Resource_List[Hours Available per Day], MATCH($C50,Tbl_Resource_List[Resource Name],0),1)-SUMIF($C$8:$C49,$C50,AN$8:AN49)),0),0)</f>
        <v>0</v>
      </c>
      <c r="AO50" s="93">
        <f>IF((AO$7&gt;IFERROR(MAX(IFERROR(INDEX(Tbl_Project_List[Start Date],MATCH($A50,Tbl_Project_List[Project Name],0),1)-1,0),IFERROR(INDEX($K$9:$K$158,MATCH($E50,$G$9:$G$158,0),1),0),IFERROR(INDEX($K$9:$K$158,MATCH($F50,$G$9:$G$158,0),1),0)),0)), IFERROR(MIN($D50-SUM($O50:AN50), INDEX(Tbl_Resource_List[Hours Available per Day], MATCH($C50,Tbl_Resource_List[Resource Name],0),1)-SUMIF($C$8:$C49,$C50,AO$8:AO49)),0),0)</f>
        <v>0</v>
      </c>
      <c r="AP50" s="93">
        <f>IF((AP$7&gt;IFERROR(MAX(IFERROR(INDEX(Tbl_Project_List[Start Date],MATCH($A50,Tbl_Project_List[Project Name],0),1)-1,0),IFERROR(INDEX($K$9:$K$158,MATCH($E50,$G$9:$G$158,0),1),0),IFERROR(INDEX($K$9:$K$158,MATCH($F50,$G$9:$G$158,0),1),0)),0)), IFERROR(MIN($D50-SUM($O50:AO50), INDEX(Tbl_Resource_List[Hours Available per Day], MATCH($C50,Tbl_Resource_List[Resource Name],0),1)-SUMIF($C$8:$C49,$C50,AP$8:AP49)),0),0)</f>
        <v>0</v>
      </c>
      <c r="AQ50" s="93">
        <f>IF((AQ$7&gt;IFERROR(MAX(IFERROR(INDEX(Tbl_Project_List[Start Date],MATCH($A50,Tbl_Project_List[Project Name],0),1)-1,0),IFERROR(INDEX($K$9:$K$158,MATCH($E50,$G$9:$G$158,0),1),0),IFERROR(INDEX($K$9:$K$158,MATCH($F50,$G$9:$G$158,0),1),0)),0)), IFERROR(MIN($D50-SUM($O50:AP50), INDEX(Tbl_Resource_List[Hours Available per Day], MATCH($C50,Tbl_Resource_List[Resource Name],0),1)-SUMIF($C$8:$C49,$C50,AQ$8:AQ49)),0),0)</f>
        <v>0</v>
      </c>
      <c r="AR50" s="93">
        <f>IF((AR$7&gt;IFERROR(MAX(IFERROR(INDEX(Tbl_Project_List[Start Date],MATCH($A50,Tbl_Project_List[Project Name],0),1)-1,0),IFERROR(INDEX($K$9:$K$158,MATCH($E50,$G$9:$G$158,0),1),0),IFERROR(INDEX($K$9:$K$158,MATCH($F50,$G$9:$G$158,0),1),0)),0)), IFERROR(MIN($D50-SUM($O50:AQ50), INDEX(Tbl_Resource_List[Hours Available per Day], MATCH($C50,Tbl_Resource_List[Resource Name],0),1)-SUMIF($C$8:$C49,$C50,AR$8:AR49)),0),0)</f>
        <v>0</v>
      </c>
      <c r="AS50" s="93">
        <f>IF((AS$7&gt;IFERROR(MAX(IFERROR(INDEX(Tbl_Project_List[Start Date],MATCH($A50,Tbl_Project_List[Project Name],0),1)-1,0),IFERROR(INDEX($K$9:$K$158,MATCH($E50,$G$9:$G$158,0),1),0),IFERROR(INDEX($K$9:$K$158,MATCH($F50,$G$9:$G$158,0),1),0)),0)), IFERROR(MIN($D50-SUM($O50:AR50), INDEX(Tbl_Resource_List[Hours Available per Day], MATCH($C50,Tbl_Resource_List[Resource Name],0),1)-SUMIF($C$8:$C49,$C50,AS$8:AS49)),0),0)</f>
        <v>0</v>
      </c>
      <c r="AT50" s="93">
        <f>IF((AT$7&gt;IFERROR(MAX(IFERROR(INDEX(Tbl_Project_List[Start Date],MATCH($A50,Tbl_Project_List[Project Name],0),1)-1,0),IFERROR(INDEX($K$9:$K$158,MATCH($E50,$G$9:$G$158,0),1),0),IFERROR(INDEX($K$9:$K$158,MATCH($F50,$G$9:$G$158,0),1),0)),0)), IFERROR(MIN($D50-SUM($O50:AS50), INDEX(Tbl_Resource_List[Hours Available per Day], MATCH($C50,Tbl_Resource_List[Resource Name],0),1)-SUMIF($C$8:$C49,$C50,AT$8:AT49)),0),0)</f>
        <v>0</v>
      </c>
      <c r="AU50" s="93">
        <f>IF((AU$7&gt;IFERROR(MAX(IFERROR(INDEX(Tbl_Project_List[Start Date],MATCH($A50,Tbl_Project_List[Project Name],0),1)-1,0),IFERROR(INDEX($K$9:$K$158,MATCH($E50,$G$9:$G$158,0),1),0),IFERROR(INDEX($K$9:$K$158,MATCH($F50,$G$9:$G$158,0),1),0)),0)), IFERROR(MIN($D50-SUM($O50:AT50), INDEX(Tbl_Resource_List[Hours Available per Day], MATCH($C50,Tbl_Resource_List[Resource Name],0),1)-SUMIF($C$8:$C49,$C50,AU$8:AU49)),0),0)</f>
        <v>0</v>
      </c>
      <c r="AV50" s="93">
        <f>IF((AV$7&gt;IFERROR(MAX(IFERROR(INDEX(Tbl_Project_List[Start Date],MATCH($A50,Tbl_Project_List[Project Name],0),1)-1,0),IFERROR(INDEX($K$9:$K$158,MATCH($E50,$G$9:$G$158,0),1),0),IFERROR(INDEX($K$9:$K$158,MATCH($F50,$G$9:$G$158,0),1),0)),0)), IFERROR(MIN($D50-SUM($O50:AU50), INDEX(Tbl_Resource_List[Hours Available per Day], MATCH($C50,Tbl_Resource_List[Resource Name],0),1)-SUMIF($C$8:$C49,$C50,AV$8:AV49)),0),0)</f>
        <v>0</v>
      </c>
      <c r="AW50" s="93">
        <f>IF((AW$7&gt;IFERROR(MAX(IFERROR(INDEX(Tbl_Project_List[Start Date],MATCH($A50,Tbl_Project_List[Project Name],0),1)-1,0),IFERROR(INDEX($K$9:$K$158,MATCH($E50,$G$9:$G$158,0),1),0),IFERROR(INDEX($K$9:$K$158,MATCH($F50,$G$9:$G$158,0),1),0)),0)), IFERROR(MIN($D50-SUM($O50:AV50), INDEX(Tbl_Resource_List[Hours Available per Day], MATCH($C50,Tbl_Resource_List[Resource Name],0),1)-SUMIF($C$8:$C49,$C50,AW$8:AW49)),0),0)</f>
        <v>0</v>
      </c>
      <c r="AX50" s="93">
        <f>IF((AX$7&gt;IFERROR(MAX(IFERROR(INDEX(Tbl_Project_List[Start Date],MATCH($A50,Tbl_Project_List[Project Name],0),1)-1,0),IFERROR(INDEX($K$9:$K$158,MATCH($E50,$G$9:$G$158,0),1),0),IFERROR(INDEX($K$9:$K$158,MATCH($F50,$G$9:$G$158,0),1),0)),0)), IFERROR(MIN($D50-SUM($O50:AW50), INDEX(Tbl_Resource_List[Hours Available per Day], MATCH($C50,Tbl_Resource_List[Resource Name],0),1)-SUMIF($C$8:$C49,$C50,AX$8:AX49)),0),0)</f>
        <v>0</v>
      </c>
      <c r="AY50" s="93">
        <f>IF((AY$7&gt;IFERROR(MAX(IFERROR(INDEX(Tbl_Project_List[Start Date],MATCH($A50,Tbl_Project_List[Project Name],0),1)-1,0),IFERROR(INDEX($K$9:$K$158,MATCH($E50,$G$9:$G$158,0),1),0),IFERROR(INDEX($K$9:$K$158,MATCH($F50,$G$9:$G$158,0),1),0)),0)), IFERROR(MIN($D50-SUM($O50:AX50), INDEX(Tbl_Resource_List[Hours Available per Day], MATCH($C50,Tbl_Resource_List[Resource Name],0),1)-SUMIF($C$8:$C49,$C50,AY$8:AY49)),0),0)</f>
        <v>0</v>
      </c>
      <c r="AZ50" s="93">
        <f>IF((AZ$7&gt;IFERROR(MAX(IFERROR(INDEX(Tbl_Project_List[Start Date],MATCH($A50,Tbl_Project_List[Project Name],0),1)-1,0),IFERROR(INDEX($K$9:$K$158,MATCH($E50,$G$9:$G$158,0),1),0),IFERROR(INDEX($K$9:$K$158,MATCH($F50,$G$9:$G$158,0),1),0)),0)), IFERROR(MIN($D50-SUM($O50:AY50), INDEX(Tbl_Resource_List[Hours Available per Day], MATCH($C50,Tbl_Resource_List[Resource Name],0),1)-SUMIF($C$8:$C49,$C50,AZ$8:AZ49)),0),0)</f>
        <v>0</v>
      </c>
      <c r="BA50" s="93">
        <f>IF((BA$7&gt;IFERROR(MAX(IFERROR(INDEX(Tbl_Project_List[Start Date],MATCH($A50,Tbl_Project_List[Project Name],0),1)-1,0),IFERROR(INDEX($K$9:$K$158,MATCH($E50,$G$9:$G$158,0),1),0),IFERROR(INDEX($K$9:$K$158,MATCH($F50,$G$9:$G$158,0),1),0)),0)), IFERROR(MIN($D50-SUM($O50:AZ50), INDEX(Tbl_Resource_List[Hours Available per Day], MATCH($C50,Tbl_Resource_List[Resource Name],0),1)-SUMIF($C$8:$C49,$C50,BA$8:BA49)),0),0)</f>
        <v>0</v>
      </c>
      <c r="BB50" s="93">
        <f>IF((BB$7&gt;IFERROR(MAX(IFERROR(INDEX(Tbl_Project_List[Start Date],MATCH($A50,Tbl_Project_List[Project Name],0),1)-1,0),IFERROR(INDEX($K$9:$K$158,MATCH($E50,$G$9:$G$158,0),1),0),IFERROR(INDEX($K$9:$K$158,MATCH($F50,$G$9:$G$158,0),1),0)),0)), IFERROR(MIN($D50-SUM($O50:BA50), INDEX(Tbl_Resource_List[Hours Available per Day], MATCH($C50,Tbl_Resource_List[Resource Name],0),1)-SUMIF($C$8:$C49,$C50,BB$8:BB49)),0),0)</f>
        <v>0</v>
      </c>
      <c r="BC50" s="93">
        <f>IF((BC$7&gt;IFERROR(MAX(IFERROR(INDEX(Tbl_Project_List[Start Date],MATCH($A50,Tbl_Project_List[Project Name],0),1)-1,0),IFERROR(INDEX($K$9:$K$158,MATCH($E50,$G$9:$G$158,0),1),0),IFERROR(INDEX($K$9:$K$158,MATCH($F50,$G$9:$G$158,0),1),0)),0)), IFERROR(MIN($D50-SUM($O50:BB50), INDEX(Tbl_Resource_List[Hours Available per Day], MATCH($C50,Tbl_Resource_List[Resource Name],0),1)-SUMIF($C$8:$C49,$C50,BC$8:BC49)),0),0)</f>
        <v>0</v>
      </c>
      <c r="BD50" s="93">
        <f>IF((BD$7&gt;IFERROR(MAX(IFERROR(INDEX(Tbl_Project_List[Start Date],MATCH($A50,Tbl_Project_List[Project Name],0),1)-1,0),IFERROR(INDEX($K$9:$K$158,MATCH($E50,$G$9:$G$158,0),1),0),IFERROR(INDEX($K$9:$K$158,MATCH($F50,$G$9:$G$158,0),1),0)),0)), IFERROR(MIN($D50-SUM($O50:BC50), INDEX(Tbl_Resource_List[Hours Available per Day], MATCH($C50,Tbl_Resource_List[Resource Name],0),1)-SUMIF($C$8:$C49,$C50,BD$8:BD49)),0),0)</f>
        <v>0</v>
      </c>
      <c r="BE50" s="93">
        <f>IF((BE$7&gt;IFERROR(MAX(IFERROR(INDEX(Tbl_Project_List[Start Date],MATCH($A50,Tbl_Project_List[Project Name],0),1)-1,0),IFERROR(INDEX($K$9:$K$158,MATCH($E50,$G$9:$G$158,0),1),0),IFERROR(INDEX($K$9:$K$158,MATCH($F50,$G$9:$G$158,0),1),0)),0)), IFERROR(MIN($D50-SUM($O50:BD50), INDEX(Tbl_Resource_List[Hours Available per Day], MATCH($C50,Tbl_Resource_List[Resource Name],0),1)-SUMIF($C$8:$C49,$C50,BE$8:BE49)),0),0)</f>
        <v>0</v>
      </c>
      <c r="BF50" s="93">
        <f>IF((BF$7&gt;IFERROR(MAX(IFERROR(INDEX(Tbl_Project_List[Start Date],MATCH($A50,Tbl_Project_List[Project Name],0),1)-1,0),IFERROR(INDEX($K$9:$K$158,MATCH($E50,$G$9:$G$158,0),1),0),IFERROR(INDEX($K$9:$K$158,MATCH($F50,$G$9:$G$158,0),1),0)),0)), IFERROR(MIN($D50-SUM($O50:BE50), INDEX(Tbl_Resource_List[Hours Available per Day], MATCH($C50,Tbl_Resource_List[Resource Name],0),1)-SUMIF($C$8:$C49,$C50,BF$8:BF49)),0),0)</f>
        <v>0</v>
      </c>
      <c r="BG50" s="93">
        <f>IF((BG$7&gt;IFERROR(MAX(IFERROR(INDEX(Tbl_Project_List[Start Date],MATCH($A50,Tbl_Project_List[Project Name],0),1)-1,0),IFERROR(INDEX($K$9:$K$158,MATCH($E50,$G$9:$G$158,0),1),0),IFERROR(INDEX($K$9:$K$158,MATCH($F50,$G$9:$G$158,0),1),0)),0)), IFERROR(MIN($D50-SUM($O50:BF50), INDEX(Tbl_Resource_List[Hours Available per Day], MATCH($C50,Tbl_Resource_List[Resource Name],0),1)-SUMIF($C$8:$C49,$C50,BG$8:BG49)),0),0)</f>
        <v>0</v>
      </c>
      <c r="BH50" s="93">
        <f>IF((BH$7&gt;IFERROR(MAX(IFERROR(INDEX(Tbl_Project_List[Start Date],MATCH($A50,Tbl_Project_List[Project Name],0),1)-1,0),IFERROR(INDEX($K$9:$K$158,MATCH($E50,$G$9:$G$158,0),1),0),IFERROR(INDEX($K$9:$K$158,MATCH($F50,$G$9:$G$158,0),1),0)),0)), IFERROR(MIN($D50-SUM($O50:BG50), INDEX(Tbl_Resource_List[Hours Available per Day], MATCH($C50,Tbl_Resource_List[Resource Name],0),1)-SUMIF($C$8:$C49,$C50,BH$8:BH49)),0),0)</f>
        <v>0</v>
      </c>
      <c r="BI50" s="93">
        <f>IF((BI$7&gt;IFERROR(MAX(IFERROR(INDEX(Tbl_Project_List[Start Date],MATCH($A50,Tbl_Project_List[Project Name],0),1)-1,0),IFERROR(INDEX($K$9:$K$158,MATCH($E50,$G$9:$G$158,0),1),0),IFERROR(INDEX($K$9:$K$158,MATCH($F50,$G$9:$G$158,0),1),0)),0)), IFERROR(MIN($D50-SUM($O50:BH50), INDEX(Tbl_Resource_List[Hours Available per Day], MATCH($C50,Tbl_Resource_List[Resource Name],0),1)-SUMIF($C$8:$C49,$C50,BI$8:BI49)),0),0)</f>
        <v>0</v>
      </c>
      <c r="BJ50" s="93">
        <f>IF((BJ$7&gt;IFERROR(MAX(IFERROR(INDEX(Tbl_Project_List[Start Date],MATCH($A50,Tbl_Project_List[Project Name],0),1)-1,0),IFERROR(INDEX($K$9:$K$158,MATCH($E50,$G$9:$G$158,0),1),0),IFERROR(INDEX($K$9:$K$158,MATCH($F50,$G$9:$G$158,0),1),0)),0)), IFERROR(MIN($D50-SUM($O50:BI50), INDEX(Tbl_Resource_List[Hours Available per Day], MATCH($C50,Tbl_Resource_List[Resource Name],0),1)-SUMIF($C$8:$C49,$C50,BJ$8:BJ49)),0),0)</f>
        <v>0</v>
      </c>
      <c r="BK50" s="93">
        <f>IF((BK$7&gt;IFERROR(MAX(IFERROR(INDEX(Tbl_Project_List[Start Date],MATCH($A50,Tbl_Project_List[Project Name],0),1)-1,0),IFERROR(INDEX($K$9:$K$158,MATCH($E50,$G$9:$G$158,0),1),0),IFERROR(INDEX($K$9:$K$158,MATCH($F50,$G$9:$G$158,0),1),0)),0)), IFERROR(MIN($D50-SUM($O50:BJ50), INDEX(Tbl_Resource_List[Hours Available per Day], MATCH($C50,Tbl_Resource_List[Resource Name],0),1)-SUMIF($C$8:$C49,$C50,BK$8:BK49)),0),0)</f>
        <v>0</v>
      </c>
      <c r="BL50" s="93">
        <f>IF((BL$7&gt;IFERROR(MAX(IFERROR(INDEX(Tbl_Project_List[Start Date],MATCH($A50,Tbl_Project_List[Project Name],0),1)-1,0),IFERROR(INDEX($K$9:$K$158,MATCH($E50,$G$9:$G$158,0),1),0),IFERROR(INDEX($K$9:$K$158,MATCH($F50,$G$9:$G$158,0),1),0)),0)), IFERROR(MIN($D50-SUM($O50:BK50), INDEX(Tbl_Resource_List[Hours Available per Day], MATCH($C50,Tbl_Resource_List[Resource Name],0),1)-SUMIF($C$8:$C49,$C50,BL$8:BL49)),0),0)</f>
        <v>0</v>
      </c>
      <c r="BM50" s="93">
        <f>IF((BM$7&gt;IFERROR(MAX(IFERROR(INDEX(Tbl_Project_List[Start Date],MATCH($A50,Tbl_Project_List[Project Name],0),1)-1,0),IFERROR(INDEX($K$9:$K$158,MATCH($E50,$G$9:$G$158,0),1),0),IFERROR(INDEX($K$9:$K$158,MATCH($F50,$G$9:$G$158,0),1),0)),0)), IFERROR(MIN($D50-SUM($O50:BL50), INDEX(Tbl_Resource_List[Hours Available per Day], MATCH($C50,Tbl_Resource_List[Resource Name],0),1)-SUMIF($C$8:$C49,$C50,BM$8:BM49)),0),0)</f>
        <v>0</v>
      </c>
      <c r="BN50" s="93">
        <f>IF((BN$7&gt;IFERROR(MAX(IFERROR(INDEX(Tbl_Project_List[Start Date],MATCH($A50,Tbl_Project_List[Project Name],0),1)-1,0),IFERROR(INDEX($K$9:$K$158,MATCH($E50,$G$9:$G$158,0),1),0),IFERROR(INDEX($K$9:$K$158,MATCH($F50,$G$9:$G$158,0),1),0)),0)), IFERROR(MIN($D50-SUM($O50:BM50), INDEX(Tbl_Resource_List[Hours Available per Day], MATCH($C50,Tbl_Resource_List[Resource Name],0),1)-SUMIF($C$8:$C49,$C50,BN$8:BN49)),0),0)</f>
        <v>0</v>
      </c>
      <c r="BO50" s="93">
        <f>IF((BO$7&gt;IFERROR(MAX(IFERROR(INDEX(Tbl_Project_List[Start Date],MATCH($A50,Tbl_Project_List[Project Name],0),1)-1,0),IFERROR(INDEX($K$9:$K$158,MATCH($E50,$G$9:$G$158,0),1),0),IFERROR(INDEX($K$9:$K$158,MATCH($F50,$G$9:$G$158,0),1),0)),0)), IFERROR(MIN($D50-SUM($O50:BN50), INDEX(Tbl_Resource_List[Hours Available per Day], MATCH($C50,Tbl_Resource_List[Resource Name],0),1)-SUMIF($C$8:$C49,$C50,BO$8:BO49)),0),0)</f>
        <v>0</v>
      </c>
      <c r="BP50" s="93">
        <f>IF((BP$7&gt;IFERROR(MAX(IFERROR(INDEX(Tbl_Project_List[Start Date],MATCH($A50,Tbl_Project_List[Project Name],0),1)-1,0),IFERROR(INDEX($K$9:$K$158,MATCH($E50,$G$9:$G$158,0),1),0),IFERROR(INDEX($K$9:$K$158,MATCH($F50,$G$9:$G$158,0),1),0)),0)), IFERROR(MIN($D50-SUM($O50:BO50), INDEX(Tbl_Resource_List[Hours Available per Day], MATCH($C50,Tbl_Resource_List[Resource Name],0),1)-SUMIF($C$8:$C49,$C50,BP$8:BP49)),0),0)</f>
        <v>0</v>
      </c>
      <c r="BQ50" s="93">
        <f>IF((BQ$7&gt;IFERROR(MAX(IFERROR(INDEX(Tbl_Project_List[Start Date],MATCH($A50,Tbl_Project_List[Project Name],0),1)-1,0),IFERROR(INDEX($K$9:$K$158,MATCH($E50,$G$9:$G$158,0),1),0),IFERROR(INDEX($K$9:$K$158,MATCH($F50,$G$9:$G$158,0),1),0)),0)), IFERROR(MIN($D50-SUM($O50:BP50), INDEX(Tbl_Resource_List[Hours Available per Day], MATCH($C50,Tbl_Resource_List[Resource Name],0),1)-SUMIF($C$8:$C49,$C50,BQ$8:BQ49)),0),0)</f>
        <v>0</v>
      </c>
      <c r="BR50" s="93">
        <f>IF((BR$7&gt;IFERROR(MAX(IFERROR(INDEX(Tbl_Project_List[Start Date],MATCH($A50,Tbl_Project_List[Project Name],0),1)-1,0),IFERROR(INDEX($K$9:$K$158,MATCH($E50,$G$9:$G$158,0),1),0),IFERROR(INDEX($K$9:$K$158,MATCH($F50,$G$9:$G$158,0),1),0)),0)), IFERROR(MIN($D50-SUM($O50:BQ50), INDEX(Tbl_Resource_List[Hours Available per Day], MATCH($C50,Tbl_Resource_List[Resource Name],0),1)-SUMIF($C$8:$C49,$C50,BR$8:BR49)),0),0)</f>
        <v>0</v>
      </c>
      <c r="BS50" s="93">
        <f>IF((BS$7&gt;IFERROR(MAX(IFERROR(INDEX(Tbl_Project_List[Start Date],MATCH($A50,Tbl_Project_List[Project Name],0),1)-1,0),IFERROR(INDEX($K$9:$K$158,MATCH($E50,$G$9:$G$158,0),1),0),IFERROR(INDEX($K$9:$K$158,MATCH($F50,$G$9:$G$158,0),1),0)),0)), IFERROR(MIN($D50-SUM($O50:BR50), INDEX(Tbl_Resource_List[Hours Available per Day], MATCH($C50,Tbl_Resource_List[Resource Name],0),1)-SUMIF($C$8:$C49,$C50,BS$8:BS49)),0),0)</f>
        <v>0</v>
      </c>
      <c r="BT50" s="93">
        <f>IF((BT$7&gt;IFERROR(MAX(IFERROR(INDEX(Tbl_Project_List[Start Date],MATCH($A50,Tbl_Project_List[Project Name],0),1)-1,0),IFERROR(INDEX($K$9:$K$158,MATCH($E50,$G$9:$G$158,0),1),0),IFERROR(INDEX($K$9:$K$158,MATCH($F50,$G$9:$G$158,0),1),0)),0)), IFERROR(MIN($D50-SUM($O50:BS50), INDEX(Tbl_Resource_List[Hours Available per Day], MATCH($C50,Tbl_Resource_List[Resource Name],0),1)-SUMIF($C$8:$C49,$C50,BT$8:BT49)),0),0)</f>
        <v>0</v>
      </c>
      <c r="BU50" s="93">
        <f>IF((BU$7&gt;IFERROR(MAX(IFERROR(INDEX(Tbl_Project_List[Start Date],MATCH($A50,Tbl_Project_List[Project Name],0),1)-1,0),IFERROR(INDEX($K$9:$K$158,MATCH($E50,$G$9:$G$158,0),1),0),IFERROR(INDEX($K$9:$K$158,MATCH($F50,$G$9:$G$158,0),1),0)),0)), IFERROR(MIN($D50-SUM($O50:BT50), INDEX(Tbl_Resource_List[Hours Available per Day], MATCH($C50,Tbl_Resource_List[Resource Name],0),1)-SUMIF($C$8:$C49,$C50,BU$8:BU49)),0),0)</f>
        <v>0</v>
      </c>
      <c r="BV50" s="93">
        <f>IF((BV$7&gt;IFERROR(MAX(IFERROR(INDEX(Tbl_Project_List[Start Date],MATCH($A50,Tbl_Project_List[Project Name],0),1)-1,0),IFERROR(INDEX($K$9:$K$158,MATCH($E50,$G$9:$G$158,0),1),0),IFERROR(INDEX($K$9:$K$158,MATCH($F50,$G$9:$G$158,0),1),0)),0)), IFERROR(MIN($D50-SUM($O50:BU50), INDEX(Tbl_Resource_List[Hours Available per Day], MATCH($C50,Tbl_Resource_List[Resource Name],0),1)-SUMIF($C$8:$C49,$C50,BV$8:BV49)),0),0)</f>
        <v>0</v>
      </c>
      <c r="BW50" s="94">
        <f>IF((BW$7&gt;IFERROR(MAX(IFERROR(INDEX(Tbl_Project_List[Start Date],MATCH($A50,Tbl_Project_List[Project Name],0),1)-1,0),IFERROR(INDEX($K$9:$K$158,MATCH($E50,$G$9:$G$158,0),1),0),IFERROR(INDEX($K$9:$K$158,MATCH($F50,$G$9:$G$158,0),1),0)),0)), IFERROR(MIN($D50-SUM($O50:BV50), INDEX(Tbl_Resource_List[Hours Available per Day], MATCH($C50,Tbl_Resource_List[Resource Name],0),1)-SUMIF($C$8:$C49,$C50,BW$8:BW49)),0),0)</f>
        <v>0</v>
      </c>
      <c r="BX50" s="95"/>
      <c r="BY50" s="95"/>
      <c r="BZ50" s="95"/>
      <c r="CA50" s="95"/>
      <c r="CB50" s="95"/>
      <c r="CC50" s="95"/>
      <c r="CD50" s="95"/>
      <c r="CE50" s="95"/>
      <c r="CF50" s="95"/>
      <c r="CG50" s="95"/>
      <c r="CH50" s="95"/>
      <c r="CI50" s="95"/>
      <c r="CJ50" s="95"/>
      <c r="CK50" s="95"/>
      <c r="CL50" s="95"/>
      <c r="CM50" s="95"/>
      <c r="CN50" s="95"/>
      <c r="CO50" s="9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</row>
    <row r="51" spans="1:105" x14ac:dyDescent="0.25">
      <c r="A51" s="89" t="str">
        <f>IFERROR(IF(ROW(A50)-ROW($A$8)&gt;=COUNTA(Tbl_Task_List[Task Name]),"",INDEX(Tbl_Project_List[],MATCH(SMALL(Tbl_Project_List[[#Data],[Priority]],ROUND(SUMPRODUCT(1/COUNTIF($A$9:A50,$A$9:A50)),0)+((COUNTIF(Tbl_Task_List[[#Data],[Project Name]],A50)=COUNTIF($A$9:$A50,A50))*1)),Tbl_Project_List[[#Data],[Priority]],0),1)),"")</f>
        <v/>
      </c>
      <c r="B51" s="89" t="str">
        <f t="array" ref="B51">IFERROR(INDEX((Tbl_Task_List[[#Data],[Task Name]]), SMALL(IF(A51=(Tbl_Task_List[[#Data],[Project Name]]),ROW(Tbl_Task_List[[#Data],[Project Name]]),""),COUNTIF($A$9:$A51,A51))-ROW(Tbl_Task_List[[#Headers],[Task Name]]),1),"")</f>
        <v/>
      </c>
      <c r="C51" s="90" t="str">
        <f t="array" ref="C51">IFERROR(INDEX((Tbl_Task_List[[#Data],[Resource Name]]), SMALL(IF(A51=(Tbl_Task_List[[#Data],[Project Name]]),ROW(Tbl_Task_List[[#Data],[Project Name]]),""),COUNTIF($A$9:$A51,A51))-ROW(Tbl_Task_List[[#Headers],[Resource Name]]),1),"")</f>
        <v/>
      </c>
      <c r="D51" s="91" t="str">
        <f t="array" ref="D51">IFERROR(INDEX((Tbl_Task_List[[#Data],[Planned Duration (Hours)]]), SMALL(IF(A51=(Tbl_Task_List[[#Data],[Project Name]]),ROW(Tbl_Task_List[[#Data],[Project Name]]),""),COUNTIF($A$9:$A51,A51))-ROW(Tbl_Task_List[[#Headers],[Planned Duration (Hours)]]),1),"")</f>
        <v/>
      </c>
      <c r="E51" s="70" t="str">
        <f t="array" ref="E51">IFERROR(INDEX((Tbl_Task_List[[#Data],[Predecessor 1]]), SMALL(IF(A51=(Tbl_Task_List[[#Data],[Project Name]]),ROW(Tbl_Task_List[[#Data],[Project Name]]),""),COUNTIF($A$9:$A51,A51))-ROW(Tbl_Task_List[[#Headers],[Predecessor 1]]),1),"")</f>
        <v/>
      </c>
      <c r="F51" s="70" t="str">
        <f t="array" ref="F51">IFERROR(INDEX((Tbl_Task_List[[#Data],[Predecessor 2]]), SMALL(IF(A51=(Tbl_Task_List[[#Data],[Project Name]]),ROW(Tbl_Task_List[[#Data],[Project Name]]),""),COUNTIF($A$9:$A51,A51))-ROW(Tbl_Task_List[[#Headers],[Predecessor 2]]),1),"")</f>
        <v/>
      </c>
      <c r="G51" s="70" t="str">
        <f t="shared" si="7"/>
        <v xml:space="preserve"> </v>
      </c>
      <c r="H51" s="75" t="str">
        <f>IFERROR(MAX(INDEX(Tbl_Project_List[Start Date],MATCH($A51,Tbl_Project_List[Project Name],0),1), StartDate, IFERROR(WORKDAY(INDEX($K$9:$K$158,MATCH($E51,$G$9:$G$158,0),1),1,Holidays),0),IFERROR(WORKDAY( INDEX($K$9:$K$158,MATCH($F51,$G$9:$G$158,0),1),1,Holidays),0)),"")</f>
        <v/>
      </c>
      <c r="I51" s="92" t="str">
        <f t="shared" si="4"/>
        <v/>
      </c>
      <c r="J51" s="75" t="str">
        <f t="array" ref="J51">IF(ISNUMBER(D51),IFERROR(INDEX($A$7:$BW$7,1,SMALL(IF(P51:BW51&gt;0,COLUMN(P51:BW51),""),1)),WORKDAY($BW$7,2,Holidays)),"")</f>
        <v/>
      </c>
      <c r="K51" s="75" t="str">
        <f t="array" ref="K51">IF(ISNUMBER(D51),IF(SUM(P51:BW51)=D51,IFERROR(INDEX($A$7:$BW$7,1,LARGE(IF(P51:BW51&gt;0,COLUMN(P51:BW51),""),1)),""),WORKDAY($BW$7,1,Holidays)),"")</f>
        <v/>
      </c>
      <c r="L51" s="92" t="str">
        <f ca="1">IFERROR(COUNTIF(INDIRECT(ADDRESS(ROW($L51),MATCH($J51,$A$7:$BW$7,0),1,1,)):INDIRECT(ADDRESS(ROW($L51),MATCH(MIN($K51,$BW$7),$A$7:$BW$7,0),1,1,)),0),"")</f>
        <v/>
      </c>
      <c r="M51" s="92" t="str">
        <f t="shared" si="5"/>
        <v/>
      </c>
      <c r="N51" s="93" t="str">
        <f t="shared" si="6"/>
        <v/>
      </c>
      <c r="O51" s="86"/>
      <c r="P51" s="93">
        <f>IF((P$7&gt;IFERROR(MAX(IFERROR(INDEX(Tbl_Project_List[Start Date],MATCH($A51,Tbl_Project_List[Project Name],0),1)-1,0),IFERROR(INDEX($K$9:$K$158,MATCH($E51,$G$9:$G$158,0),1),0),IFERROR(INDEX($K$9:$K$158,MATCH($F51,$G$9:$G$158,0),1),0)),0)), IFERROR(MIN($D51-SUM($O51:O51), INDEX(Tbl_Resource_List[Hours Available per Day], MATCH($C51,Tbl_Resource_List[Resource Name],0),1)-SUMIF($C$8:$C50,$C51,P$8:P50)),0),0)</f>
        <v>0</v>
      </c>
      <c r="Q51" s="93">
        <f>IF((Q$7&gt;IFERROR(MAX(IFERROR(INDEX(Tbl_Project_List[Start Date],MATCH($A51,Tbl_Project_List[Project Name],0),1)-1,0),IFERROR(INDEX($K$9:$K$158,MATCH($E51,$G$9:$G$158,0),1),0),IFERROR(INDEX($K$9:$K$158,MATCH($F51,$G$9:$G$158,0),1),0)),0)), IFERROR(MIN($D51-SUM($O51:P51), INDEX(Tbl_Resource_List[Hours Available per Day], MATCH($C51,Tbl_Resource_List[Resource Name],0),1)-SUMIF($C$8:$C50,$C51,Q$8:Q50)),0),0)</f>
        <v>0</v>
      </c>
      <c r="R51" s="93">
        <f>IF((R$7&gt;IFERROR(MAX(IFERROR(INDEX(Tbl_Project_List[Start Date],MATCH($A51,Tbl_Project_List[Project Name],0),1)-1,0),IFERROR(INDEX($K$9:$K$158,MATCH($E51,$G$9:$G$158,0),1),0),IFERROR(INDEX($K$9:$K$158,MATCH($F51,$G$9:$G$158,0),1),0)),0)), IFERROR(MIN($D51-SUM($O51:Q51), INDEX(Tbl_Resource_List[Hours Available per Day], MATCH($C51,Tbl_Resource_List[Resource Name],0),1)-SUMIF($C$8:$C50,$C51,R$8:R50)),0),0)</f>
        <v>0</v>
      </c>
      <c r="S51" s="93">
        <f>IF((S$7&gt;IFERROR(MAX(IFERROR(INDEX(Tbl_Project_List[Start Date],MATCH($A51,Tbl_Project_List[Project Name],0),1)-1,0),IFERROR(INDEX($K$9:$K$158,MATCH($E51,$G$9:$G$158,0),1),0),IFERROR(INDEX($K$9:$K$158,MATCH($F51,$G$9:$G$158,0),1),0)),0)), IFERROR(MIN($D51-SUM($O51:R51), INDEX(Tbl_Resource_List[Hours Available per Day], MATCH($C51,Tbl_Resource_List[Resource Name],0),1)-SUMIF($C$8:$C50,$C51,S$8:S50)),0),0)</f>
        <v>0</v>
      </c>
      <c r="T51" s="93">
        <f>IF((T$7&gt;IFERROR(MAX(IFERROR(INDEX(Tbl_Project_List[Start Date],MATCH($A51,Tbl_Project_List[Project Name],0),1)-1,0),IFERROR(INDEX($K$9:$K$158,MATCH($E51,$G$9:$G$158,0),1),0),IFERROR(INDEX($K$9:$K$158,MATCH($F51,$G$9:$G$158,0),1),0)),0)), IFERROR(MIN($D51-SUM($O51:S51), INDEX(Tbl_Resource_List[Hours Available per Day], MATCH($C51,Tbl_Resource_List[Resource Name],0),1)-SUMIF($C$8:$C50,$C51,T$8:T50)),0),0)</f>
        <v>0</v>
      </c>
      <c r="U51" s="93">
        <f>IF((U$7&gt;IFERROR(MAX(IFERROR(INDEX(Tbl_Project_List[Start Date],MATCH($A51,Tbl_Project_List[Project Name],0),1)-1,0),IFERROR(INDEX($K$9:$K$158,MATCH($E51,$G$9:$G$158,0),1),0),IFERROR(INDEX($K$9:$K$158,MATCH($F51,$G$9:$G$158,0),1),0)),0)), IFERROR(MIN($D51-SUM($O51:T51), INDEX(Tbl_Resource_List[Hours Available per Day], MATCH($C51,Tbl_Resource_List[Resource Name],0),1)-SUMIF($C$8:$C50,$C51,U$8:U50)),0),0)</f>
        <v>0</v>
      </c>
      <c r="V51" s="93">
        <f>IF((V$7&gt;IFERROR(MAX(IFERROR(INDEX(Tbl_Project_List[Start Date],MATCH($A51,Tbl_Project_List[Project Name],0),1)-1,0),IFERROR(INDEX($K$9:$K$158,MATCH($E51,$G$9:$G$158,0),1),0),IFERROR(INDEX($K$9:$K$158,MATCH($F51,$G$9:$G$158,0),1),0)),0)), IFERROR(MIN($D51-SUM($O51:U51), INDEX(Tbl_Resource_List[Hours Available per Day], MATCH($C51,Tbl_Resource_List[Resource Name],0),1)-SUMIF($C$8:$C50,$C51,V$8:V50)),0),0)</f>
        <v>0</v>
      </c>
      <c r="W51" s="93">
        <f>IF((W$7&gt;IFERROR(MAX(IFERROR(INDEX(Tbl_Project_List[Start Date],MATCH($A51,Tbl_Project_List[Project Name],0),1)-1,0),IFERROR(INDEX($K$9:$K$158,MATCH($E51,$G$9:$G$158,0),1),0),IFERROR(INDEX($K$9:$K$158,MATCH($F51,$G$9:$G$158,0),1),0)),0)), IFERROR(MIN($D51-SUM($O51:V51), INDEX(Tbl_Resource_List[Hours Available per Day], MATCH($C51,Tbl_Resource_List[Resource Name],0),1)-SUMIF($C$8:$C50,$C51,W$8:W50)),0),0)</f>
        <v>0</v>
      </c>
      <c r="X51" s="93">
        <f>IF((X$7&gt;IFERROR(MAX(IFERROR(INDEX(Tbl_Project_List[Start Date],MATCH($A51,Tbl_Project_List[Project Name],0),1)-1,0),IFERROR(INDEX($K$9:$K$158,MATCH($E51,$G$9:$G$158,0),1),0),IFERROR(INDEX($K$9:$K$158,MATCH($F51,$G$9:$G$158,0),1),0)),0)), IFERROR(MIN($D51-SUM($O51:W51), INDEX(Tbl_Resource_List[Hours Available per Day], MATCH($C51,Tbl_Resource_List[Resource Name],0),1)-SUMIF($C$8:$C50,$C51,X$8:X50)),0),0)</f>
        <v>0</v>
      </c>
      <c r="Y51" s="93">
        <f>IF((Y$7&gt;IFERROR(MAX(IFERROR(INDEX(Tbl_Project_List[Start Date],MATCH($A51,Tbl_Project_List[Project Name],0),1)-1,0),IFERROR(INDEX($K$9:$K$158,MATCH($E51,$G$9:$G$158,0),1),0),IFERROR(INDEX($K$9:$K$158,MATCH($F51,$G$9:$G$158,0),1),0)),0)), IFERROR(MIN($D51-SUM($O51:X51), INDEX(Tbl_Resource_List[Hours Available per Day], MATCH($C51,Tbl_Resource_List[Resource Name],0),1)-SUMIF($C$8:$C50,$C51,Y$8:Y50)),0),0)</f>
        <v>0</v>
      </c>
      <c r="Z51" s="93">
        <f>IF((Z$7&gt;IFERROR(MAX(IFERROR(INDEX(Tbl_Project_List[Start Date],MATCH($A51,Tbl_Project_List[Project Name],0),1)-1,0),IFERROR(INDEX($K$9:$K$158,MATCH($E51,$G$9:$G$158,0),1),0),IFERROR(INDEX($K$9:$K$158,MATCH($F51,$G$9:$G$158,0),1),0)),0)), IFERROR(MIN($D51-SUM($O51:Y51), INDEX(Tbl_Resource_List[Hours Available per Day], MATCH($C51,Tbl_Resource_List[Resource Name],0),1)-SUMIF($C$8:$C50,$C51,Z$8:Z50)),0),0)</f>
        <v>0</v>
      </c>
      <c r="AA51" s="93">
        <f>IF((AA$7&gt;IFERROR(MAX(IFERROR(INDEX(Tbl_Project_List[Start Date],MATCH($A51,Tbl_Project_List[Project Name],0),1)-1,0),IFERROR(INDEX($K$9:$K$158,MATCH($E51,$G$9:$G$158,0),1),0),IFERROR(INDEX($K$9:$K$158,MATCH($F51,$G$9:$G$158,0),1),0)),0)), IFERROR(MIN($D51-SUM($O51:Z51), INDEX(Tbl_Resource_List[Hours Available per Day], MATCH($C51,Tbl_Resource_List[Resource Name],0),1)-SUMIF($C$8:$C50,$C51,AA$8:AA50)),0),0)</f>
        <v>0</v>
      </c>
      <c r="AB51" s="93">
        <f>IF((AB$7&gt;IFERROR(MAX(IFERROR(INDEX(Tbl_Project_List[Start Date],MATCH($A51,Tbl_Project_List[Project Name],0),1)-1,0),IFERROR(INDEX($K$9:$K$158,MATCH($E51,$G$9:$G$158,0),1),0),IFERROR(INDEX($K$9:$K$158,MATCH($F51,$G$9:$G$158,0),1),0)),0)), IFERROR(MIN($D51-SUM($O51:AA51), INDEX(Tbl_Resource_List[Hours Available per Day], MATCH($C51,Tbl_Resource_List[Resource Name],0),1)-SUMIF($C$8:$C50,$C51,AB$8:AB50)),0),0)</f>
        <v>0</v>
      </c>
      <c r="AC51" s="93">
        <f>IF((AC$7&gt;IFERROR(MAX(IFERROR(INDEX(Tbl_Project_List[Start Date],MATCH($A51,Tbl_Project_List[Project Name],0),1)-1,0),IFERROR(INDEX($K$9:$K$158,MATCH($E51,$G$9:$G$158,0),1),0),IFERROR(INDEX($K$9:$K$158,MATCH($F51,$G$9:$G$158,0),1),0)),0)), IFERROR(MIN($D51-SUM($O51:AB51), INDEX(Tbl_Resource_List[Hours Available per Day], MATCH($C51,Tbl_Resource_List[Resource Name],0),1)-SUMIF($C$8:$C50,$C51,AC$8:AC50)),0),0)</f>
        <v>0</v>
      </c>
      <c r="AD51" s="93">
        <f>IF((AD$7&gt;IFERROR(MAX(IFERROR(INDEX(Tbl_Project_List[Start Date],MATCH($A51,Tbl_Project_List[Project Name],0),1)-1,0),IFERROR(INDEX($K$9:$K$158,MATCH($E51,$G$9:$G$158,0),1),0),IFERROR(INDEX($K$9:$K$158,MATCH($F51,$G$9:$G$158,0),1),0)),0)), IFERROR(MIN($D51-SUM($O51:AC51), INDEX(Tbl_Resource_List[Hours Available per Day], MATCH($C51,Tbl_Resource_List[Resource Name],0),1)-SUMIF($C$8:$C50,$C51,AD$8:AD50)),0),0)</f>
        <v>0</v>
      </c>
      <c r="AE51" s="93">
        <f>IF((AE$7&gt;IFERROR(MAX(IFERROR(INDEX(Tbl_Project_List[Start Date],MATCH($A51,Tbl_Project_List[Project Name],0),1)-1,0),IFERROR(INDEX($K$9:$K$158,MATCH($E51,$G$9:$G$158,0),1),0),IFERROR(INDEX($K$9:$K$158,MATCH($F51,$G$9:$G$158,0),1),0)),0)), IFERROR(MIN($D51-SUM($O51:AD51), INDEX(Tbl_Resource_List[Hours Available per Day], MATCH($C51,Tbl_Resource_List[Resource Name],0),1)-SUMIF($C$8:$C50,$C51,AE$8:AE50)),0),0)</f>
        <v>0</v>
      </c>
      <c r="AF51" s="93">
        <f>IF((AF$7&gt;IFERROR(MAX(IFERROR(INDEX(Tbl_Project_List[Start Date],MATCH($A51,Tbl_Project_List[Project Name],0),1)-1,0),IFERROR(INDEX($K$9:$K$158,MATCH($E51,$G$9:$G$158,0),1),0),IFERROR(INDEX($K$9:$K$158,MATCH($F51,$G$9:$G$158,0),1),0)),0)), IFERROR(MIN($D51-SUM($O51:AE51), INDEX(Tbl_Resource_List[Hours Available per Day], MATCH($C51,Tbl_Resource_List[Resource Name],0),1)-SUMIF($C$8:$C50,$C51,AF$8:AF50)),0),0)</f>
        <v>0</v>
      </c>
      <c r="AG51" s="93">
        <f>IF((AG$7&gt;IFERROR(MAX(IFERROR(INDEX(Tbl_Project_List[Start Date],MATCH($A51,Tbl_Project_List[Project Name],0),1)-1,0),IFERROR(INDEX($K$9:$K$158,MATCH($E51,$G$9:$G$158,0),1),0),IFERROR(INDEX($K$9:$K$158,MATCH($F51,$G$9:$G$158,0),1),0)),0)), IFERROR(MIN($D51-SUM($O51:AF51), INDEX(Tbl_Resource_List[Hours Available per Day], MATCH($C51,Tbl_Resource_List[Resource Name],0),1)-SUMIF($C$8:$C50,$C51,AG$8:AG50)),0),0)</f>
        <v>0</v>
      </c>
      <c r="AH51" s="93">
        <f>IF((AH$7&gt;IFERROR(MAX(IFERROR(INDEX(Tbl_Project_List[Start Date],MATCH($A51,Tbl_Project_List[Project Name],0),1)-1,0),IFERROR(INDEX($K$9:$K$158,MATCH($E51,$G$9:$G$158,0),1),0),IFERROR(INDEX($K$9:$K$158,MATCH($F51,$G$9:$G$158,0),1),0)),0)), IFERROR(MIN($D51-SUM($O51:AG51), INDEX(Tbl_Resource_List[Hours Available per Day], MATCH($C51,Tbl_Resource_List[Resource Name],0),1)-SUMIF($C$8:$C50,$C51,AH$8:AH50)),0),0)</f>
        <v>0</v>
      </c>
      <c r="AI51" s="93">
        <f>IF((AI$7&gt;IFERROR(MAX(IFERROR(INDEX(Tbl_Project_List[Start Date],MATCH($A51,Tbl_Project_List[Project Name],0),1)-1,0),IFERROR(INDEX($K$9:$K$158,MATCH($E51,$G$9:$G$158,0),1),0),IFERROR(INDEX($K$9:$K$158,MATCH($F51,$G$9:$G$158,0),1),0)),0)), IFERROR(MIN($D51-SUM($O51:AH51), INDEX(Tbl_Resource_List[Hours Available per Day], MATCH($C51,Tbl_Resource_List[Resource Name],0),1)-SUMIF($C$8:$C50,$C51,AI$8:AI50)),0),0)</f>
        <v>0</v>
      </c>
      <c r="AJ51" s="93">
        <f>IF((AJ$7&gt;IFERROR(MAX(IFERROR(INDEX(Tbl_Project_List[Start Date],MATCH($A51,Tbl_Project_List[Project Name],0),1)-1,0),IFERROR(INDEX($K$9:$K$158,MATCH($E51,$G$9:$G$158,0),1),0),IFERROR(INDEX($K$9:$K$158,MATCH($F51,$G$9:$G$158,0),1),0)),0)), IFERROR(MIN($D51-SUM($O51:AI51), INDEX(Tbl_Resource_List[Hours Available per Day], MATCH($C51,Tbl_Resource_List[Resource Name],0),1)-SUMIF($C$8:$C50,$C51,AJ$8:AJ50)),0),0)</f>
        <v>0</v>
      </c>
      <c r="AK51" s="93">
        <f>IF((AK$7&gt;IFERROR(MAX(IFERROR(INDEX(Tbl_Project_List[Start Date],MATCH($A51,Tbl_Project_List[Project Name],0),1)-1,0),IFERROR(INDEX($K$9:$K$158,MATCH($E51,$G$9:$G$158,0),1),0),IFERROR(INDEX($K$9:$K$158,MATCH($F51,$G$9:$G$158,0),1),0)),0)), IFERROR(MIN($D51-SUM($O51:AJ51), INDEX(Tbl_Resource_List[Hours Available per Day], MATCH($C51,Tbl_Resource_List[Resource Name],0),1)-SUMIF($C$8:$C50,$C51,AK$8:AK50)),0),0)</f>
        <v>0</v>
      </c>
      <c r="AL51" s="93">
        <f>IF((AL$7&gt;IFERROR(MAX(IFERROR(INDEX(Tbl_Project_List[Start Date],MATCH($A51,Tbl_Project_List[Project Name],0),1)-1,0),IFERROR(INDEX($K$9:$K$158,MATCH($E51,$G$9:$G$158,0),1),0),IFERROR(INDEX($K$9:$K$158,MATCH($F51,$G$9:$G$158,0),1),0)),0)), IFERROR(MIN($D51-SUM($O51:AK51), INDEX(Tbl_Resource_List[Hours Available per Day], MATCH($C51,Tbl_Resource_List[Resource Name],0),1)-SUMIF($C$8:$C50,$C51,AL$8:AL50)),0),0)</f>
        <v>0</v>
      </c>
      <c r="AM51" s="93">
        <f>IF((AM$7&gt;IFERROR(MAX(IFERROR(INDEX(Tbl_Project_List[Start Date],MATCH($A51,Tbl_Project_List[Project Name],0),1)-1,0),IFERROR(INDEX($K$9:$K$158,MATCH($E51,$G$9:$G$158,0),1),0),IFERROR(INDEX($K$9:$K$158,MATCH($F51,$G$9:$G$158,0),1),0)),0)), IFERROR(MIN($D51-SUM($O51:AL51), INDEX(Tbl_Resource_List[Hours Available per Day], MATCH($C51,Tbl_Resource_List[Resource Name],0),1)-SUMIF($C$8:$C50,$C51,AM$8:AM50)),0),0)</f>
        <v>0</v>
      </c>
      <c r="AN51" s="93">
        <f>IF((AN$7&gt;IFERROR(MAX(IFERROR(INDEX(Tbl_Project_List[Start Date],MATCH($A51,Tbl_Project_List[Project Name],0),1)-1,0),IFERROR(INDEX($K$9:$K$158,MATCH($E51,$G$9:$G$158,0),1),0),IFERROR(INDEX($K$9:$K$158,MATCH($F51,$G$9:$G$158,0),1),0)),0)), IFERROR(MIN($D51-SUM($O51:AM51), INDEX(Tbl_Resource_List[Hours Available per Day], MATCH($C51,Tbl_Resource_List[Resource Name],0),1)-SUMIF($C$8:$C50,$C51,AN$8:AN50)),0),0)</f>
        <v>0</v>
      </c>
      <c r="AO51" s="93">
        <f>IF((AO$7&gt;IFERROR(MAX(IFERROR(INDEX(Tbl_Project_List[Start Date],MATCH($A51,Tbl_Project_List[Project Name],0),1)-1,0),IFERROR(INDEX($K$9:$K$158,MATCH($E51,$G$9:$G$158,0),1),0),IFERROR(INDEX($K$9:$K$158,MATCH($F51,$G$9:$G$158,0),1),0)),0)), IFERROR(MIN($D51-SUM($O51:AN51), INDEX(Tbl_Resource_List[Hours Available per Day], MATCH($C51,Tbl_Resource_List[Resource Name],0),1)-SUMIF($C$8:$C50,$C51,AO$8:AO50)),0),0)</f>
        <v>0</v>
      </c>
      <c r="AP51" s="93">
        <f>IF((AP$7&gt;IFERROR(MAX(IFERROR(INDEX(Tbl_Project_List[Start Date],MATCH($A51,Tbl_Project_List[Project Name],0),1)-1,0),IFERROR(INDEX($K$9:$K$158,MATCH($E51,$G$9:$G$158,0),1),0),IFERROR(INDEX($K$9:$K$158,MATCH($F51,$G$9:$G$158,0),1),0)),0)), IFERROR(MIN($D51-SUM($O51:AO51), INDEX(Tbl_Resource_List[Hours Available per Day], MATCH($C51,Tbl_Resource_List[Resource Name],0),1)-SUMIF($C$8:$C50,$C51,AP$8:AP50)),0),0)</f>
        <v>0</v>
      </c>
      <c r="AQ51" s="93">
        <f>IF((AQ$7&gt;IFERROR(MAX(IFERROR(INDEX(Tbl_Project_List[Start Date],MATCH($A51,Tbl_Project_List[Project Name],0),1)-1,0),IFERROR(INDEX($K$9:$K$158,MATCH($E51,$G$9:$G$158,0),1),0),IFERROR(INDEX($K$9:$K$158,MATCH($F51,$G$9:$G$158,0),1),0)),0)), IFERROR(MIN($D51-SUM($O51:AP51), INDEX(Tbl_Resource_List[Hours Available per Day], MATCH($C51,Tbl_Resource_List[Resource Name],0),1)-SUMIF($C$8:$C50,$C51,AQ$8:AQ50)),0),0)</f>
        <v>0</v>
      </c>
      <c r="AR51" s="93">
        <f>IF((AR$7&gt;IFERROR(MAX(IFERROR(INDEX(Tbl_Project_List[Start Date],MATCH($A51,Tbl_Project_List[Project Name],0),1)-1,0),IFERROR(INDEX($K$9:$K$158,MATCH($E51,$G$9:$G$158,0),1),0),IFERROR(INDEX($K$9:$K$158,MATCH($F51,$G$9:$G$158,0),1),0)),0)), IFERROR(MIN($D51-SUM($O51:AQ51), INDEX(Tbl_Resource_List[Hours Available per Day], MATCH($C51,Tbl_Resource_List[Resource Name],0),1)-SUMIF($C$8:$C50,$C51,AR$8:AR50)),0),0)</f>
        <v>0</v>
      </c>
      <c r="AS51" s="93">
        <f>IF((AS$7&gt;IFERROR(MAX(IFERROR(INDEX(Tbl_Project_List[Start Date],MATCH($A51,Tbl_Project_List[Project Name],0),1)-1,0),IFERROR(INDEX($K$9:$K$158,MATCH($E51,$G$9:$G$158,0),1),0),IFERROR(INDEX($K$9:$K$158,MATCH($F51,$G$9:$G$158,0),1),0)),0)), IFERROR(MIN($D51-SUM($O51:AR51), INDEX(Tbl_Resource_List[Hours Available per Day], MATCH($C51,Tbl_Resource_List[Resource Name],0),1)-SUMIF($C$8:$C50,$C51,AS$8:AS50)),0),0)</f>
        <v>0</v>
      </c>
      <c r="AT51" s="93">
        <f>IF((AT$7&gt;IFERROR(MAX(IFERROR(INDEX(Tbl_Project_List[Start Date],MATCH($A51,Tbl_Project_List[Project Name],0),1)-1,0),IFERROR(INDEX($K$9:$K$158,MATCH($E51,$G$9:$G$158,0),1),0),IFERROR(INDEX($K$9:$K$158,MATCH($F51,$G$9:$G$158,0),1),0)),0)), IFERROR(MIN($D51-SUM($O51:AS51), INDEX(Tbl_Resource_List[Hours Available per Day], MATCH($C51,Tbl_Resource_List[Resource Name],0),1)-SUMIF($C$8:$C50,$C51,AT$8:AT50)),0),0)</f>
        <v>0</v>
      </c>
      <c r="AU51" s="93">
        <f>IF((AU$7&gt;IFERROR(MAX(IFERROR(INDEX(Tbl_Project_List[Start Date],MATCH($A51,Tbl_Project_List[Project Name],0),1)-1,0),IFERROR(INDEX($K$9:$K$158,MATCH($E51,$G$9:$G$158,0),1),0),IFERROR(INDEX($K$9:$K$158,MATCH($F51,$G$9:$G$158,0),1),0)),0)), IFERROR(MIN($D51-SUM($O51:AT51), INDEX(Tbl_Resource_List[Hours Available per Day], MATCH($C51,Tbl_Resource_List[Resource Name],0),1)-SUMIF($C$8:$C50,$C51,AU$8:AU50)),0),0)</f>
        <v>0</v>
      </c>
      <c r="AV51" s="93">
        <f>IF((AV$7&gt;IFERROR(MAX(IFERROR(INDEX(Tbl_Project_List[Start Date],MATCH($A51,Tbl_Project_List[Project Name],0),1)-1,0),IFERROR(INDEX($K$9:$K$158,MATCH($E51,$G$9:$G$158,0),1),0),IFERROR(INDEX($K$9:$K$158,MATCH($F51,$G$9:$G$158,0),1),0)),0)), IFERROR(MIN($D51-SUM($O51:AU51), INDEX(Tbl_Resource_List[Hours Available per Day], MATCH($C51,Tbl_Resource_List[Resource Name],0),1)-SUMIF($C$8:$C50,$C51,AV$8:AV50)),0),0)</f>
        <v>0</v>
      </c>
      <c r="AW51" s="93">
        <f>IF((AW$7&gt;IFERROR(MAX(IFERROR(INDEX(Tbl_Project_List[Start Date],MATCH($A51,Tbl_Project_List[Project Name],0),1)-1,0),IFERROR(INDEX($K$9:$K$158,MATCH($E51,$G$9:$G$158,0),1),0),IFERROR(INDEX($K$9:$K$158,MATCH($F51,$G$9:$G$158,0),1),0)),0)), IFERROR(MIN($D51-SUM($O51:AV51), INDEX(Tbl_Resource_List[Hours Available per Day], MATCH($C51,Tbl_Resource_List[Resource Name],0),1)-SUMIF($C$8:$C50,$C51,AW$8:AW50)),0),0)</f>
        <v>0</v>
      </c>
      <c r="AX51" s="93">
        <f>IF((AX$7&gt;IFERROR(MAX(IFERROR(INDEX(Tbl_Project_List[Start Date],MATCH($A51,Tbl_Project_List[Project Name],0),1)-1,0),IFERROR(INDEX($K$9:$K$158,MATCH($E51,$G$9:$G$158,0),1),0),IFERROR(INDEX($K$9:$K$158,MATCH($F51,$G$9:$G$158,0),1),0)),0)), IFERROR(MIN($D51-SUM($O51:AW51), INDEX(Tbl_Resource_List[Hours Available per Day], MATCH($C51,Tbl_Resource_List[Resource Name],0),1)-SUMIF($C$8:$C50,$C51,AX$8:AX50)),0),0)</f>
        <v>0</v>
      </c>
      <c r="AY51" s="93">
        <f>IF((AY$7&gt;IFERROR(MAX(IFERROR(INDEX(Tbl_Project_List[Start Date],MATCH($A51,Tbl_Project_List[Project Name],0),1)-1,0),IFERROR(INDEX($K$9:$K$158,MATCH($E51,$G$9:$G$158,0),1),0),IFERROR(INDEX($K$9:$K$158,MATCH($F51,$G$9:$G$158,0),1),0)),0)), IFERROR(MIN($D51-SUM($O51:AX51), INDEX(Tbl_Resource_List[Hours Available per Day], MATCH($C51,Tbl_Resource_List[Resource Name],0),1)-SUMIF($C$8:$C50,$C51,AY$8:AY50)),0),0)</f>
        <v>0</v>
      </c>
      <c r="AZ51" s="93">
        <f>IF((AZ$7&gt;IFERROR(MAX(IFERROR(INDEX(Tbl_Project_List[Start Date],MATCH($A51,Tbl_Project_List[Project Name],0),1)-1,0),IFERROR(INDEX($K$9:$K$158,MATCH($E51,$G$9:$G$158,0),1),0),IFERROR(INDEX($K$9:$K$158,MATCH($F51,$G$9:$G$158,0),1),0)),0)), IFERROR(MIN($D51-SUM($O51:AY51), INDEX(Tbl_Resource_List[Hours Available per Day], MATCH($C51,Tbl_Resource_List[Resource Name],0),1)-SUMIF($C$8:$C50,$C51,AZ$8:AZ50)),0),0)</f>
        <v>0</v>
      </c>
      <c r="BA51" s="93">
        <f>IF((BA$7&gt;IFERROR(MAX(IFERROR(INDEX(Tbl_Project_List[Start Date],MATCH($A51,Tbl_Project_List[Project Name],0),1)-1,0),IFERROR(INDEX($K$9:$K$158,MATCH($E51,$G$9:$G$158,0),1),0),IFERROR(INDEX($K$9:$K$158,MATCH($F51,$G$9:$G$158,0),1),0)),0)), IFERROR(MIN($D51-SUM($O51:AZ51), INDEX(Tbl_Resource_List[Hours Available per Day], MATCH($C51,Tbl_Resource_List[Resource Name],0),1)-SUMIF($C$8:$C50,$C51,BA$8:BA50)),0),0)</f>
        <v>0</v>
      </c>
      <c r="BB51" s="93">
        <f>IF((BB$7&gt;IFERROR(MAX(IFERROR(INDEX(Tbl_Project_List[Start Date],MATCH($A51,Tbl_Project_List[Project Name],0),1)-1,0),IFERROR(INDEX($K$9:$K$158,MATCH($E51,$G$9:$G$158,0),1),0),IFERROR(INDEX($K$9:$K$158,MATCH($F51,$G$9:$G$158,0),1),0)),0)), IFERROR(MIN($D51-SUM($O51:BA51), INDEX(Tbl_Resource_List[Hours Available per Day], MATCH($C51,Tbl_Resource_List[Resource Name],0),1)-SUMIF($C$8:$C50,$C51,BB$8:BB50)),0),0)</f>
        <v>0</v>
      </c>
      <c r="BC51" s="93">
        <f>IF((BC$7&gt;IFERROR(MAX(IFERROR(INDEX(Tbl_Project_List[Start Date],MATCH($A51,Tbl_Project_List[Project Name],0),1)-1,0),IFERROR(INDEX($K$9:$K$158,MATCH($E51,$G$9:$G$158,0),1),0),IFERROR(INDEX($K$9:$K$158,MATCH($F51,$G$9:$G$158,0),1),0)),0)), IFERROR(MIN($D51-SUM($O51:BB51), INDEX(Tbl_Resource_List[Hours Available per Day], MATCH($C51,Tbl_Resource_List[Resource Name],0),1)-SUMIF($C$8:$C50,$C51,BC$8:BC50)),0),0)</f>
        <v>0</v>
      </c>
      <c r="BD51" s="93">
        <f>IF((BD$7&gt;IFERROR(MAX(IFERROR(INDEX(Tbl_Project_List[Start Date],MATCH($A51,Tbl_Project_List[Project Name],0),1)-1,0),IFERROR(INDEX($K$9:$K$158,MATCH($E51,$G$9:$G$158,0),1),0),IFERROR(INDEX($K$9:$K$158,MATCH($F51,$G$9:$G$158,0),1),0)),0)), IFERROR(MIN($D51-SUM($O51:BC51), INDEX(Tbl_Resource_List[Hours Available per Day], MATCH($C51,Tbl_Resource_List[Resource Name],0),1)-SUMIF($C$8:$C50,$C51,BD$8:BD50)),0),0)</f>
        <v>0</v>
      </c>
      <c r="BE51" s="93">
        <f>IF((BE$7&gt;IFERROR(MAX(IFERROR(INDEX(Tbl_Project_List[Start Date],MATCH($A51,Tbl_Project_List[Project Name],0),1)-1,0),IFERROR(INDEX($K$9:$K$158,MATCH($E51,$G$9:$G$158,0),1),0),IFERROR(INDEX($K$9:$K$158,MATCH($F51,$G$9:$G$158,0),1),0)),0)), IFERROR(MIN($D51-SUM($O51:BD51), INDEX(Tbl_Resource_List[Hours Available per Day], MATCH($C51,Tbl_Resource_List[Resource Name],0),1)-SUMIF($C$8:$C50,$C51,BE$8:BE50)),0),0)</f>
        <v>0</v>
      </c>
      <c r="BF51" s="93">
        <f>IF((BF$7&gt;IFERROR(MAX(IFERROR(INDEX(Tbl_Project_List[Start Date],MATCH($A51,Tbl_Project_List[Project Name],0),1)-1,0),IFERROR(INDEX($K$9:$K$158,MATCH($E51,$G$9:$G$158,0),1),0),IFERROR(INDEX($K$9:$K$158,MATCH($F51,$G$9:$G$158,0),1),0)),0)), IFERROR(MIN($D51-SUM($O51:BE51), INDEX(Tbl_Resource_List[Hours Available per Day], MATCH($C51,Tbl_Resource_List[Resource Name],0),1)-SUMIF($C$8:$C50,$C51,BF$8:BF50)),0),0)</f>
        <v>0</v>
      </c>
      <c r="BG51" s="93">
        <f>IF((BG$7&gt;IFERROR(MAX(IFERROR(INDEX(Tbl_Project_List[Start Date],MATCH($A51,Tbl_Project_List[Project Name],0),1)-1,0),IFERROR(INDEX($K$9:$K$158,MATCH($E51,$G$9:$G$158,0),1),0),IFERROR(INDEX($K$9:$K$158,MATCH($F51,$G$9:$G$158,0),1),0)),0)), IFERROR(MIN($D51-SUM($O51:BF51), INDEX(Tbl_Resource_List[Hours Available per Day], MATCH($C51,Tbl_Resource_List[Resource Name],0),1)-SUMIF($C$8:$C50,$C51,BG$8:BG50)),0),0)</f>
        <v>0</v>
      </c>
      <c r="BH51" s="93">
        <f>IF((BH$7&gt;IFERROR(MAX(IFERROR(INDEX(Tbl_Project_List[Start Date],MATCH($A51,Tbl_Project_List[Project Name],0),1)-1,0),IFERROR(INDEX($K$9:$K$158,MATCH($E51,$G$9:$G$158,0),1),0),IFERROR(INDEX($K$9:$K$158,MATCH($F51,$G$9:$G$158,0),1),0)),0)), IFERROR(MIN($D51-SUM($O51:BG51), INDEX(Tbl_Resource_List[Hours Available per Day], MATCH($C51,Tbl_Resource_List[Resource Name],0),1)-SUMIF($C$8:$C50,$C51,BH$8:BH50)),0),0)</f>
        <v>0</v>
      </c>
      <c r="BI51" s="93">
        <f>IF((BI$7&gt;IFERROR(MAX(IFERROR(INDEX(Tbl_Project_List[Start Date],MATCH($A51,Tbl_Project_List[Project Name],0),1)-1,0),IFERROR(INDEX($K$9:$K$158,MATCH($E51,$G$9:$G$158,0),1),0),IFERROR(INDEX($K$9:$K$158,MATCH($F51,$G$9:$G$158,0),1),0)),0)), IFERROR(MIN($D51-SUM($O51:BH51), INDEX(Tbl_Resource_List[Hours Available per Day], MATCH($C51,Tbl_Resource_List[Resource Name],0),1)-SUMIF($C$8:$C50,$C51,BI$8:BI50)),0),0)</f>
        <v>0</v>
      </c>
      <c r="BJ51" s="93">
        <f>IF((BJ$7&gt;IFERROR(MAX(IFERROR(INDEX(Tbl_Project_List[Start Date],MATCH($A51,Tbl_Project_List[Project Name],0),1)-1,0),IFERROR(INDEX($K$9:$K$158,MATCH($E51,$G$9:$G$158,0),1),0),IFERROR(INDEX($K$9:$K$158,MATCH($F51,$G$9:$G$158,0),1),0)),0)), IFERROR(MIN($D51-SUM($O51:BI51), INDEX(Tbl_Resource_List[Hours Available per Day], MATCH($C51,Tbl_Resource_List[Resource Name],0),1)-SUMIF($C$8:$C50,$C51,BJ$8:BJ50)),0),0)</f>
        <v>0</v>
      </c>
      <c r="BK51" s="93">
        <f>IF((BK$7&gt;IFERROR(MAX(IFERROR(INDEX(Tbl_Project_List[Start Date],MATCH($A51,Tbl_Project_List[Project Name],0),1)-1,0),IFERROR(INDEX($K$9:$K$158,MATCH($E51,$G$9:$G$158,0),1),0),IFERROR(INDEX($K$9:$K$158,MATCH($F51,$G$9:$G$158,0),1),0)),0)), IFERROR(MIN($D51-SUM($O51:BJ51), INDEX(Tbl_Resource_List[Hours Available per Day], MATCH($C51,Tbl_Resource_List[Resource Name],0),1)-SUMIF($C$8:$C50,$C51,BK$8:BK50)),0),0)</f>
        <v>0</v>
      </c>
      <c r="BL51" s="93">
        <f>IF((BL$7&gt;IFERROR(MAX(IFERROR(INDEX(Tbl_Project_List[Start Date],MATCH($A51,Tbl_Project_List[Project Name],0),1)-1,0),IFERROR(INDEX($K$9:$K$158,MATCH($E51,$G$9:$G$158,0),1),0),IFERROR(INDEX($K$9:$K$158,MATCH($F51,$G$9:$G$158,0),1),0)),0)), IFERROR(MIN($D51-SUM($O51:BK51), INDEX(Tbl_Resource_List[Hours Available per Day], MATCH($C51,Tbl_Resource_List[Resource Name],0),1)-SUMIF($C$8:$C50,$C51,BL$8:BL50)),0),0)</f>
        <v>0</v>
      </c>
      <c r="BM51" s="93">
        <f>IF((BM$7&gt;IFERROR(MAX(IFERROR(INDEX(Tbl_Project_List[Start Date],MATCH($A51,Tbl_Project_List[Project Name],0),1)-1,0),IFERROR(INDEX($K$9:$K$158,MATCH($E51,$G$9:$G$158,0),1),0),IFERROR(INDEX($K$9:$K$158,MATCH($F51,$G$9:$G$158,0),1),0)),0)), IFERROR(MIN($D51-SUM($O51:BL51), INDEX(Tbl_Resource_List[Hours Available per Day], MATCH($C51,Tbl_Resource_List[Resource Name],0),1)-SUMIF($C$8:$C50,$C51,BM$8:BM50)),0),0)</f>
        <v>0</v>
      </c>
      <c r="BN51" s="93">
        <f>IF((BN$7&gt;IFERROR(MAX(IFERROR(INDEX(Tbl_Project_List[Start Date],MATCH($A51,Tbl_Project_List[Project Name],0),1)-1,0),IFERROR(INDEX($K$9:$K$158,MATCH($E51,$G$9:$G$158,0),1),0),IFERROR(INDEX($K$9:$K$158,MATCH($F51,$G$9:$G$158,0),1),0)),0)), IFERROR(MIN($D51-SUM($O51:BM51), INDEX(Tbl_Resource_List[Hours Available per Day], MATCH($C51,Tbl_Resource_List[Resource Name],0),1)-SUMIF($C$8:$C50,$C51,BN$8:BN50)),0),0)</f>
        <v>0</v>
      </c>
      <c r="BO51" s="93">
        <f>IF((BO$7&gt;IFERROR(MAX(IFERROR(INDEX(Tbl_Project_List[Start Date],MATCH($A51,Tbl_Project_List[Project Name],0),1)-1,0),IFERROR(INDEX($K$9:$K$158,MATCH($E51,$G$9:$G$158,0),1),0),IFERROR(INDEX($K$9:$K$158,MATCH($F51,$G$9:$G$158,0),1),0)),0)), IFERROR(MIN($D51-SUM($O51:BN51), INDEX(Tbl_Resource_List[Hours Available per Day], MATCH($C51,Tbl_Resource_List[Resource Name],0),1)-SUMIF($C$8:$C50,$C51,BO$8:BO50)),0),0)</f>
        <v>0</v>
      </c>
      <c r="BP51" s="93">
        <f>IF((BP$7&gt;IFERROR(MAX(IFERROR(INDEX(Tbl_Project_List[Start Date],MATCH($A51,Tbl_Project_List[Project Name],0),1)-1,0),IFERROR(INDEX($K$9:$K$158,MATCH($E51,$G$9:$G$158,0),1),0),IFERROR(INDEX($K$9:$K$158,MATCH($F51,$G$9:$G$158,0),1),0)),0)), IFERROR(MIN($D51-SUM($O51:BO51), INDEX(Tbl_Resource_List[Hours Available per Day], MATCH($C51,Tbl_Resource_List[Resource Name],0),1)-SUMIF($C$8:$C50,$C51,BP$8:BP50)),0),0)</f>
        <v>0</v>
      </c>
      <c r="BQ51" s="93">
        <f>IF((BQ$7&gt;IFERROR(MAX(IFERROR(INDEX(Tbl_Project_List[Start Date],MATCH($A51,Tbl_Project_List[Project Name],0),1)-1,0),IFERROR(INDEX($K$9:$K$158,MATCH($E51,$G$9:$G$158,0),1),0),IFERROR(INDEX($K$9:$K$158,MATCH($F51,$G$9:$G$158,0),1),0)),0)), IFERROR(MIN($D51-SUM($O51:BP51), INDEX(Tbl_Resource_List[Hours Available per Day], MATCH($C51,Tbl_Resource_List[Resource Name],0),1)-SUMIF($C$8:$C50,$C51,BQ$8:BQ50)),0),0)</f>
        <v>0</v>
      </c>
      <c r="BR51" s="93">
        <f>IF((BR$7&gt;IFERROR(MAX(IFERROR(INDEX(Tbl_Project_List[Start Date],MATCH($A51,Tbl_Project_List[Project Name],0),1)-1,0),IFERROR(INDEX($K$9:$K$158,MATCH($E51,$G$9:$G$158,0),1),0),IFERROR(INDEX($K$9:$K$158,MATCH($F51,$G$9:$G$158,0),1),0)),0)), IFERROR(MIN($D51-SUM($O51:BQ51), INDEX(Tbl_Resource_List[Hours Available per Day], MATCH($C51,Tbl_Resource_List[Resource Name],0),1)-SUMIF($C$8:$C50,$C51,BR$8:BR50)),0),0)</f>
        <v>0</v>
      </c>
      <c r="BS51" s="93">
        <f>IF((BS$7&gt;IFERROR(MAX(IFERROR(INDEX(Tbl_Project_List[Start Date],MATCH($A51,Tbl_Project_List[Project Name],0),1)-1,0),IFERROR(INDEX($K$9:$K$158,MATCH($E51,$G$9:$G$158,0),1),0),IFERROR(INDEX($K$9:$K$158,MATCH($F51,$G$9:$G$158,0),1),0)),0)), IFERROR(MIN($D51-SUM($O51:BR51), INDEX(Tbl_Resource_List[Hours Available per Day], MATCH($C51,Tbl_Resource_List[Resource Name],0),1)-SUMIF($C$8:$C50,$C51,BS$8:BS50)),0),0)</f>
        <v>0</v>
      </c>
      <c r="BT51" s="93">
        <f>IF((BT$7&gt;IFERROR(MAX(IFERROR(INDEX(Tbl_Project_List[Start Date],MATCH($A51,Tbl_Project_List[Project Name],0),1)-1,0),IFERROR(INDEX($K$9:$K$158,MATCH($E51,$G$9:$G$158,0),1),0),IFERROR(INDEX($K$9:$K$158,MATCH($F51,$G$9:$G$158,0),1),0)),0)), IFERROR(MIN($D51-SUM($O51:BS51), INDEX(Tbl_Resource_List[Hours Available per Day], MATCH($C51,Tbl_Resource_List[Resource Name],0),1)-SUMIF($C$8:$C50,$C51,BT$8:BT50)),0),0)</f>
        <v>0</v>
      </c>
      <c r="BU51" s="93">
        <f>IF((BU$7&gt;IFERROR(MAX(IFERROR(INDEX(Tbl_Project_List[Start Date],MATCH($A51,Tbl_Project_List[Project Name],0),1)-1,0),IFERROR(INDEX($K$9:$K$158,MATCH($E51,$G$9:$G$158,0),1),0),IFERROR(INDEX($K$9:$K$158,MATCH($F51,$G$9:$G$158,0),1),0)),0)), IFERROR(MIN($D51-SUM($O51:BT51), INDEX(Tbl_Resource_List[Hours Available per Day], MATCH($C51,Tbl_Resource_List[Resource Name],0),1)-SUMIF($C$8:$C50,$C51,BU$8:BU50)),0),0)</f>
        <v>0</v>
      </c>
      <c r="BV51" s="93">
        <f>IF((BV$7&gt;IFERROR(MAX(IFERROR(INDEX(Tbl_Project_List[Start Date],MATCH($A51,Tbl_Project_List[Project Name],0),1)-1,0),IFERROR(INDEX($K$9:$K$158,MATCH($E51,$G$9:$G$158,0),1),0),IFERROR(INDEX($K$9:$K$158,MATCH($F51,$G$9:$G$158,0),1),0)),0)), IFERROR(MIN($D51-SUM($O51:BU51), INDEX(Tbl_Resource_List[Hours Available per Day], MATCH($C51,Tbl_Resource_List[Resource Name],0),1)-SUMIF($C$8:$C50,$C51,BV$8:BV50)),0),0)</f>
        <v>0</v>
      </c>
      <c r="BW51" s="94">
        <f>IF((BW$7&gt;IFERROR(MAX(IFERROR(INDEX(Tbl_Project_List[Start Date],MATCH($A51,Tbl_Project_List[Project Name],0),1)-1,0),IFERROR(INDEX($K$9:$K$158,MATCH($E51,$G$9:$G$158,0),1),0),IFERROR(INDEX($K$9:$K$158,MATCH($F51,$G$9:$G$158,0),1),0)),0)), IFERROR(MIN($D51-SUM($O51:BV51), INDEX(Tbl_Resource_List[Hours Available per Day], MATCH($C51,Tbl_Resource_List[Resource Name],0),1)-SUMIF($C$8:$C50,$C51,BW$8:BW50)),0),0)</f>
        <v>0</v>
      </c>
      <c r="BX51" s="95"/>
      <c r="BY51" s="95"/>
      <c r="BZ51" s="95"/>
      <c r="CA51" s="95"/>
      <c r="CB51" s="95"/>
      <c r="CC51" s="95"/>
      <c r="CD51" s="95"/>
      <c r="CE51" s="95"/>
      <c r="CF51" s="95"/>
      <c r="CG51" s="95"/>
      <c r="CH51" s="95"/>
      <c r="CI51" s="95"/>
      <c r="CJ51" s="95"/>
      <c r="CK51" s="95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</row>
    <row r="52" spans="1:105" x14ac:dyDescent="0.25">
      <c r="A52" s="89" t="str">
        <f>IFERROR(IF(ROW(A51)-ROW($A$8)&gt;=COUNTA(Tbl_Task_List[Task Name]),"",INDEX(Tbl_Project_List[],MATCH(SMALL(Tbl_Project_List[[#Data],[Priority]],ROUND(SUMPRODUCT(1/COUNTIF($A$9:A51,$A$9:A51)),0)+((COUNTIF(Tbl_Task_List[[#Data],[Project Name]],A51)=COUNTIF($A$9:$A51,A51))*1)),Tbl_Project_List[[#Data],[Priority]],0),1)),"")</f>
        <v/>
      </c>
      <c r="B52" s="89" t="str">
        <f t="array" ref="B52">IFERROR(INDEX((Tbl_Task_List[[#Data],[Task Name]]), SMALL(IF(A52=(Tbl_Task_List[[#Data],[Project Name]]),ROW(Tbl_Task_List[[#Data],[Project Name]]),""),COUNTIF($A$9:$A52,A52))-ROW(Tbl_Task_List[[#Headers],[Task Name]]),1),"")</f>
        <v/>
      </c>
      <c r="C52" s="90" t="str">
        <f t="array" ref="C52">IFERROR(INDEX((Tbl_Task_List[[#Data],[Resource Name]]), SMALL(IF(A52=(Tbl_Task_List[[#Data],[Project Name]]),ROW(Tbl_Task_List[[#Data],[Project Name]]),""),COUNTIF($A$9:$A52,A52))-ROW(Tbl_Task_List[[#Headers],[Resource Name]]),1),"")</f>
        <v/>
      </c>
      <c r="D52" s="91" t="str">
        <f t="array" ref="D52">IFERROR(INDEX((Tbl_Task_List[[#Data],[Planned Duration (Hours)]]), SMALL(IF(A52=(Tbl_Task_List[[#Data],[Project Name]]),ROW(Tbl_Task_List[[#Data],[Project Name]]),""),COUNTIF($A$9:$A52,A52))-ROW(Tbl_Task_List[[#Headers],[Planned Duration (Hours)]]),1),"")</f>
        <v/>
      </c>
      <c r="E52" s="70" t="str">
        <f t="array" ref="E52">IFERROR(INDEX((Tbl_Task_List[[#Data],[Predecessor 1]]), SMALL(IF(A52=(Tbl_Task_List[[#Data],[Project Name]]),ROW(Tbl_Task_List[[#Data],[Project Name]]),""),COUNTIF($A$9:$A52,A52))-ROW(Tbl_Task_List[[#Headers],[Predecessor 1]]),1),"")</f>
        <v/>
      </c>
      <c r="F52" s="70" t="str">
        <f t="array" ref="F52">IFERROR(INDEX((Tbl_Task_List[[#Data],[Predecessor 2]]), SMALL(IF(A52=(Tbl_Task_List[[#Data],[Project Name]]),ROW(Tbl_Task_List[[#Data],[Project Name]]),""),COUNTIF($A$9:$A52,A52))-ROW(Tbl_Task_List[[#Headers],[Predecessor 2]]),1),"")</f>
        <v/>
      </c>
      <c r="G52" s="70" t="str">
        <f t="shared" si="7"/>
        <v xml:space="preserve"> </v>
      </c>
      <c r="H52" s="75" t="str">
        <f>IFERROR(MAX(INDEX(Tbl_Project_List[Start Date],MATCH($A52,Tbl_Project_List[Project Name],0),1), StartDate, IFERROR(WORKDAY(INDEX($K$9:$K$158,MATCH($E52,$G$9:$G$158,0),1),1,Holidays),0),IFERROR(WORKDAY( INDEX($K$9:$K$158,MATCH($F52,$G$9:$G$158,0),1),1,Holidays),0)),"")</f>
        <v/>
      </c>
      <c r="I52" s="92" t="str">
        <f t="shared" si="4"/>
        <v/>
      </c>
      <c r="J52" s="75" t="str">
        <f t="array" ref="J52">IF(ISNUMBER(D52),IFERROR(INDEX($A$7:$BW$7,1,SMALL(IF(P52:BW52&gt;0,COLUMN(P52:BW52),""),1)),WORKDAY($BW$7,2,Holidays)),"")</f>
        <v/>
      </c>
      <c r="K52" s="75" t="str">
        <f t="array" ref="K52">IF(ISNUMBER(D52),IF(SUM(P52:BW52)=D52,IFERROR(INDEX($A$7:$BW$7,1,LARGE(IF(P52:BW52&gt;0,COLUMN(P52:BW52),""),1)),""),WORKDAY($BW$7,1,Holidays)),"")</f>
        <v/>
      </c>
      <c r="L52" s="92" t="str">
        <f ca="1">IFERROR(COUNTIF(INDIRECT(ADDRESS(ROW($L52),MATCH($J52,$A$7:$BW$7,0),1,1,)):INDIRECT(ADDRESS(ROW($L52),MATCH(MIN($K52,$BW$7),$A$7:$BW$7,0),1,1,)),0),"")</f>
        <v/>
      </c>
      <c r="M52" s="92" t="str">
        <f t="shared" si="5"/>
        <v/>
      </c>
      <c r="N52" s="93" t="str">
        <f t="shared" si="6"/>
        <v/>
      </c>
      <c r="O52" s="86"/>
      <c r="P52" s="93">
        <f>IF((P$7&gt;IFERROR(MAX(IFERROR(INDEX(Tbl_Project_List[Start Date],MATCH($A52,Tbl_Project_List[Project Name],0),1)-1,0),IFERROR(INDEX($K$9:$K$158,MATCH($E52,$G$9:$G$158,0),1),0),IFERROR(INDEX($K$9:$K$158,MATCH($F52,$G$9:$G$158,0),1),0)),0)), IFERROR(MIN($D52-SUM($O52:O52), INDEX(Tbl_Resource_List[Hours Available per Day], MATCH($C52,Tbl_Resource_List[Resource Name],0),1)-SUMIF($C$8:$C51,$C52,P$8:P51)),0),0)</f>
        <v>0</v>
      </c>
      <c r="Q52" s="93">
        <f>IF((Q$7&gt;IFERROR(MAX(IFERROR(INDEX(Tbl_Project_List[Start Date],MATCH($A52,Tbl_Project_List[Project Name],0),1)-1,0),IFERROR(INDEX($K$9:$K$158,MATCH($E52,$G$9:$G$158,0),1),0),IFERROR(INDEX($K$9:$K$158,MATCH($F52,$G$9:$G$158,0),1),0)),0)), IFERROR(MIN($D52-SUM($O52:P52), INDEX(Tbl_Resource_List[Hours Available per Day], MATCH($C52,Tbl_Resource_List[Resource Name],0),1)-SUMIF($C$8:$C51,$C52,Q$8:Q51)),0),0)</f>
        <v>0</v>
      </c>
      <c r="R52" s="93">
        <f>IF((R$7&gt;IFERROR(MAX(IFERROR(INDEX(Tbl_Project_List[Start Date],MATCH($A52,Tbl_Project_List[Project Name],0),1)-1,0),IFERROR(INDEX($K$9:$K$158,MATCH($E52,$G$9:$G$158,0),1),0),IFERROR(INDEX($K$9:$K$158,MATCH($F52,$G$9:$G$158,0),1),0)),0)), IFERROR(MIN($D52-SUM($O52:Q52), INDEX(Tbl_Resource_List[Hours Available per Day], MATCH($C52,Tbl_Resource_List[Resource Name],0),1)-SUMIF($C$8:$C51,$C52,R$8:R51)),0),0)</f>
        <v>0</v>
      </c>
      <c r="S52" s="93">
        <f>IF((S$7&gt;IFERROR(MAX(IFERROR(INDEX(Tbl_Project_List[Start Date],MATCH($A52,Tbl_Project_List[Project Name],0),1)-1,0),IFERROR(INDEX($K$9:$K$158,MATCH($E52,$G$9:$G$158,0),1),0),IFERROR(INDEX($K$9:$K$158,MATCH($F52,$G$9:$G$158,0),1),0)),0)), IFERROR(MIN($D52-SUM($O52:R52), INDEX(Tbl_Resource_List[Hours Available per Day], MATCH($C52,Tbl_Resource_List[Resource Name],0),1)-SUMIF($C$8:$C51,$C52,S$8:S51)),0),0)</f>
        <v>0</v>
      </c>
      <c r="T52" s="93">
        <f>IF((T$7&gt;IFERROR(MAX(IFERROR(INDEX(Tbl_Project_List[Start Date],MATCH($A52,Tbl_Project_List[Project Name],0),1)-1,0),IFERROR(INDEX($K$9:$K$158,MATCH($E52,$G$9:$G$158,0),1),0),IFERROR(INDEX($K$9:$K$158,MATCH($F52,$G$9:$G$158,0),1),0)),0)), IFERROR(MIN($D52-SUM($O52:S52), INDEX(Tbl_Resource_List[Hours Available per Day], MATCH($C52,Tbl_Resource_List[Resource Name],0),1)-SUMIF($C$8:$C51,$C52,T$8:T51)),0),0)</f>
        <v>0</v>
      </c>
      <c r="U52" s="93">
        <f>IF((U$7&gt;IFERROR(MAX(IFERROR(INDEX(Tbl_Project_List[Start Date],MATCH($A52,Tbl_Project_List[Project Name],0),1)-1,0),IFERROR(INDEX($K$9:$K$158,MATCH($E52,$G$9:$G$158,0),1),0),IFERROR(INDEX($K$9:$K$158,MATCH($F52,$G$9:$G$158,0),1),0)),0)), IFERROR(MIN($D52-SUM($O52:T52), INDEX(Tbl_Resource_List[Hours Available per Day], MATCH($C52,Tbl_Resource_List[Resource Name],0),1)-SUMIF($C$8:$C51,$C52,U$8:U51)),0),0)</f>
        <v>0</v>
      </c>
      <c r="V52" s="93">
        <f>IF((V$7&gt;IFERROR(MAX(IFERROR(INDEX(Tbl_Project_List[Start Date],MATCH($A52,Tbl_Project_List[Project Name],0),1)-1,0),IFERROR(INDEX($K$9:$K$158,MATCH($E52,$G$9:$G$158,0),1),0),IFERROR(INDEX($K$9:$K$158,MATCH($F52,$G$9:$G$158,0),1),0)),0)), IFERROR(MIN($D52-SUM($O52:U52), INDEX(Tbl_Resource_List[Hours Available per Day], MATCH($C52,Tbl_Resource_List[Resource Name],0),1)-SUMIF($C$8:$C51,$C52,V$8:V51)),0),0)</f>
        <v>0</v>
      </c>
      <c r="W52" s="93">
        <f>IF((W$7&gt;IFERROR(MAX(IFERROR(INDEX(Tbl_Project_List[Start Date],MATCH($A52,Tbl_Project_List[Project Name],0),1)-1,0),IFERROR(INDEX($K$9:$K$158,MATCH($E52,$G$9:$G$158,0),1),0),IFERROR(INDEX($K$9:$K$158,MATCH($F52,$G$9:$G$158,0),1),0)),0)), IFERROR(MIN($D52-SUM($O52:V52), INDEX(Tbl_Resource_List[Hours Available per Day], MATCH($C52,Tbl_Resource_List[Resource Name],0),1)-SUMIF($C$8:$C51,$C52,W$8:W51)),0),0)</f>
        <v>0</v>
      </c>
      <c r="X52" s="93">
        <f>IF((X$7&gt;IFERROR(MAX(IFERROR(INDEX(Tbl_Project_List[Start Date],MATCH($A52,Tbl_Project_List[Project Name],0),1)-1,0),IFERROR(INDEX($K$9:$K$158,MATCH($E52,$G$9:$G$158,0),1),0),IFERROR(INDEX($K$9:$K$158,MATCH($F52,$G$9:$G$158,0),1),0)),0)), IFERROR(MIN($D52-SUM($O52:W52), INDEX(Tbl_Resource_List[Hours Available per Day], MATCH($C52,Tbl_Resource_List[Resource Name],0),1)-SUMIF($C$8:$C51,$C52,X$8:X51)),0),0)</f>
        <v>0</v>
      </c>
      <c r="Y52" s="93">
        <f>IF((Y$7&gt;IFERROR(MAX(IFERROR(INDEX(Tbl_Project_List[Start Date],MATCH($A52,Tbl_Project_List[Project Name],0),1)-1,0),IFERROR(INDEX($K$9:$K$158,MATCH($E52,$G$9:$G$158,0),1),0),IFERROR(INDEX($K$9:$K$158,MATCH($F52,$G$9:$G$158,0),1),0)),0)), IFERROR(MIN($D52-SUM($O52:X52), INDEX(Tbl_Resource_List[Hours Available per Day], MATCH($C52,Tbl_Resource_List[Resource Name],0),1)-SUMIF($C$8:$C51,$C52,Y$8:Y51)),0),0)</f>
        <v>0</v>
      </c>
      <c r="Z52" s="93">
        <f>IF((Z$7&gt;IFERROR(MAX(IFERROR(INDEX(Tbl_Project_List[Start Date],MATCH($A52,Tbl_Project_List[Project Name],0),1)-1,0),IFERROR(INDEX($K$9:$K$158,MATCH($E52,$G$9:$G$158,0),1),0),IFERROR(INDEX($K$9:$K$158,MATCH($F52,$G$9:$G$158,0),1),0)),0)), IFERROR(MIN($D52-SUM($O52:Y52), INDEX(Tbl_Resource_List[Hours Available per Day], MATCH($C52,Tbl_Resource_List[Resource Name],0),1)-SUMIF($C$8:$C51,$C52,Z$8:Z51)),0),0)</f>
        <v>0</v>
      </c>
      <c r="AA52" s="93">
        <f>IF((AA$7&gt;IFERROR(MAX(IFERROR(INDEX(Tbl_Project_List[Start Date],MATCH($A52,Tbl_Project_List[Project Name],0),1)-1,0),IFERROR(INDEX($K$9:$K$158,MATCH($E52,$G$9:$G$158,0),1),0),IFERROR(INDEX($K$9:$K$158,MATCH($F52,$G$9:$G$158,0),1),0)),0)), IFERROR(MIN($D52-SUM($O52:Z52), INDEX(Tbl_Resource_List[Hours Available per Day], MATCH($C52,Tbl_Resource_List[Resource Name],0),1)-SUMIF($C$8:$C51,$C52,AA$8:AA51)),0),0)</f>
        <v>0</v>
      </c>
      <c r="AB52" s="93">
        <f>IF((AB$7&gt;IFERROR(MAX(IFERROR(INDEX(Tbl_Project_List[Start Date],MATCH($A52,Tbl_Project_List[Project Name],0),1)-1,0),IFERROR(INDEX($K$9:$K$158,MATCH($E52,$G$9:$G$158,0),1),0),IFERROR(INDEX($K$9:$K$158,MATCH($F52,$G$9:$G$158,0),1),0)),0)), IFERROR(MIN($D52-SUM($O52:AA52), INDEX(Tbl_Resource_List[Hours Available per Day], MATCH($C52,Tbl_Resource_List[Resource Name],0),1)-SUMIF($C$8:$C51,$C52,AB$8:AB51)),0),0)</f>
        <v>0</v>
      </c>
      <c r="AC52" s="93">
        <f>IF((AC$7&gt;IFERROR(MAX(IFERROR(INDEX(Tbl_Project_List[Start Date],MATCH($A52,Tbl_Project_List[Project Name],0),1)-1,0),IFERROR(INDEX($K$9:$K$158,MATCH($E52,$G$9:$G$158,0),1),0),IFERROR(INDEX($K$9:$K$158,MATCH($F52,$G$9:$G$158,0),1),0)),0)), IFERROR(MIN($D52-SUM($O52:AB52), INDEX(Tbl_Resource_List[Hours Available per Day], MATCH($C52,Tbl_Resource_List[Resource Name],0),1)-SUMIF($C$8:$C51,$C52,AC$8:AC51)),0),0)</f>
        <v>0</v>
      </c>
      <c r="AD52" s="93">
        <f>IF((AD$7&gt;IFERROR(MAX(IFERROR(INDEX(Tbl_Project_List[Start Date],MATCH($A52,Tbl_Project_List[Project Name],0),1)-1,0),IFERROR(INDEX($K$9:$K$158,MATCH($E52,$G$9:$G$158,0),1),0),IFERROR(INDEX($K$9:$K$158,MATCH($F52,$G$9:$G$158,0),1),0)),0)), IFERROR(MIN($D52-SUM($O52:AC52), INDEX(Tbl_Resource_List[Hours Available per Day], MATCH($C52,Tbl_Resource_List[Resource Name],0),1)-SUMIF($C$8:$C51,$C52,AD$8:AD51)),0),0)</f>
        <v>0</v>
      </c>
      <c r="AE52" s="93">
        <f>IF((AE$7&gt;IFERROR(MAX(IFERROR(INDEX(Tbl_Project_List[Start Date],MATCH($A52,Tbl_Project_List[Project Name],0),1)-1,0),IFERROR(INDEX($K$9:$K$158,MATCH($E52,$G$9:$G$158,0),1),0),IFERROR(INDEX($K$9:$K$158,MATCH($F52,$G$9:$G$158,0),1),0)),0)), IFERROR(MIN($D52-SUM($O52:AD52), INDEX(Tbl_Resource_List[Hours Available per Day], MATCH($C52,Tbl_Resource_List[Resource Name],0),1)-SUMIF($C$8:$C51,$C52,AE$8:AE51)),0),0)</f>
        <v>0</v>
      </c>
      <c r="AF52" s="93">
        <f>IF((AF$7&gt;IFERROR(MAX(IFERROR(INDEX(Tbl_Project_List[Start Date],MATCH($A52,Tbl_Project_List[Project Name],0),1)-1,0),IFERROR(INDEX($K$9:$K$158,MATCH($E52,$G$9:$G$158,0),1),0),IFERROR(INDEX($K$9:$K$158,MATCH($F52,$G$9:$G$158,0),1),0)),0)), IFERROR(MIN($D52-SUM($O52:AE52), INDEX(Tbl_Resource_List[Hours Available per Day], MATCH($C52,Tbl_Resource_List[Resource Name],0),1)-SUMIF($C$8:$C51,$C52,AF$8:AF51)),0),0)</f>
        <v>0</v>
      </c>
      <c r="AG52" s="93">
        <f>IF((AG$7&gt;IFERROR(MAX(IFERROR(INDEX(Tbl_Project_List[Start Date],MATCH($A52,Tbl_Project_List[Project Name],0),1)-1,0),IFERROR(INDEX($K$9:$K$158,MATCH($E52,$G$9:$G$158,0),1),0),IFERROR(INDEX($K$9:$K$158,MATCH($F52,$G$9:$G$158,0),1),0)),0)), IFERROR(MIN($D52-SUM($O52:AF52), INDEX(Tbl_Resource_List[Hours Available per Day], MATCH($C52,Tbl_Resource_List[Resource Name],0),1)-SUMIF($C$8:$C51,$C52,AG$8:AG51)),0),0)</f>
        <v>0</v>
      </c>
      <c r="AH52" s="93">
        <f>IF((AH$7&gt;IFERROR(MAX(IFERROR(INDEX(Tbl_Project_List[Start Date],MATCH($A52,Tbl_Project_List[Project Name],0),1)-1,0),IFERROR(INDEX($K$9:$K$158,MATCH($E52,$G$9:$G$158,0),1),0),IFERROR(INDEX($K$9:$K$158,MATCH($F52,$G$9:$G$158,0),1),0)),0)), IFERROR(MIN($D52-SUM($O52:AG52), INDEX(Tbl_Resource_List[Hours Available per Day], MATCH($C52,Tbl_Resource_List[Resource Name],0),1)-SUMIF($C$8:$C51,$C52,AH$8:AH51)),0),0)</f>
        <v>0</v>
      </c>
      <c r="AI52" s="93">
        <f>IF((AI$7&gt;IFERROR(MAX(IFERROR(INDEX(Tbl_Project_List[Start Date],MATCH($A52,Tbl_Project_List[Project Name],0),1)-1,0),IFERROR(INDEX($K$9:$K$158,MATCH($E52,$G$9:$G$158,0),1),0),IFERROR(INDEX($K$9:$K$158,MATCH($F52,$G$9:$G$158,0),1),0)),0)), IFERROR(MIN($D52-SUM($O52:AH52), INDEX(Tbl_Resource_List[Hours Available per Day], MATCH($C52,Tbl_Resource_List[Resource Name],0),1)-SUMIF($C$8:$C51,$C52,AI$8:AI51)),0),0)</f>
        <v>0</v>
      </c>
      <c r="AJ52" s="93">
        <f>IF((AJ$7&gt;IFERROR(MAX(IFERROR(INDEX(Tbl_Project_List[Start Date],MATCH($A52,Tbl_Project_List[Project Name],0),1)-1,0),IFERROR(INDEX($K$9:$K$158,MATCH($E52,$G$9:$G$158,0),1),0),IFERROR(INDEX($K$9:$K$158,MATCH($F52,$G$9:$G$158,0),1),0)),0)), IFERROR(MIN($D52-SUM($O52:AI52), INDEX(Tbl_Resource_List[Hours Available per Day], MATCH($C52,Tbl_Resource_List[Resource Name],0),1)-SUMIF($C$8:$C51,$C52,AJ$8:AJ51)),0),0)</f>
        <v>0</v>
      </c>
      <c r="AK52" s="93">
        <f>IF((AK$7&gt;IFERROR(MAX(IFERROR(INDEX(Tbl_Project_List[Start Date],MATCH($A52,Tbl_Project_List[Project Name],0),1)-1,0),IFERROR(INDEX($K$9:$K$158,MATCH($E52,$G$9:$G$158,0),1),0),IFERROR(INDEX($K$9:$K$158,MATCH($F52,$G$9:$G$158,0),1),0)),0)), IFERROR(MIN($D52-SUM($O52:AJ52), INDEX(Tbl_Resource_List[Hours Available per Day], MATCH($C52,Tbl_Resource_List[Resource Name],0),1)-SUMIF($C$8:$C51,$C52,AK$8:AK51)),0),0)</f>
        <v>0</v>
      </c>
      <c r="AL52" s="93">
        <f>IF((AL$7&gt;IFERROR(MAX(IFERROR(INDEX(Tbl_Project_List[Start Date],MATCH($A52,Tbl_Project_List[Project Name],0),1)-1,0),IFERROR(INDEX($K$9:$K$158,MATCH($E52,$G$9:$G$158,0),1),0),IFERROR(INDEX($K$9:$K$158,MATCH($F52,$G$9:$G$158,0),1),0)),0)), IFERROR(MIN($D52-SUM($O52:AK52), INDEX(Tbl_Resource_List[Hours Available per Day], MATCH($C52,Tbl_Resource_List[Resource Name],0),1)-SUMIF($C$8:$C51,$C52,AL$8:AL51)),0),0)</f>
        <v>0</v>
      </c>
      <c r="AM52" s="93">
        <f>IF((AM$7&gt;IFERROR(MAX(IFERROR(INDEX(Tbl_Project_List[Start Date],MATCH($A52,Tbl_Project_List[Project Name],0),1)-1,0),IFERROR(INDEX($K$9:$K$158,MATCH($E52,$G$9:$G$158,0),1),0),IFERROR(INDEX($K$9:$K$158,MATCH($F52,$G$9:$G$158,0),1),0)),0)), IFERROR(MIN($D52-SUM($O52:AL52), INDEX(Tbl_Resource_List[Hours Available per Day], MATCH($C52,Tbl_Resource_List[Resource Name],0),1)-SUMIF($C$8:$C51,$C52,AM$8:AM51)),0),0)</f>
        <v>0</v>
      </c>
      <c r="AN52" s="93">
        <f>IF((AN$7&gt;IFERROR(MAX(IFERROR(INDEX(Tbl_Project_List[Start Date],MATCH($A52,Tbl_Project_List[Project Name],0),1)-1,0),IFERROR(INDEX($K$9:$K$158,MATCH($E52,$G$9:$G$158,0),1),0),IFERROR(INDEX($K$9:$K$158,MATCH($F52,$G$9:$G$158,0),1),0)),0)), IFERROR(MIN($D52-SUM($O52:AM52), INDEX(Tbl_Resource_List[Hours Available per Day], MATCH($C52,Tbl_Resource_List[Resource Name],0),1)-SUMIF($C$8:$C51,$C52,AN$8:AN51)),0),0)</f>
        <v>0</v>
      </c>
      <c r="AO52" s="93">
        <f>IF((AO$7&gt;IFERROR(MAX(IFERROR(INDEX(Tbl_Project_List[Start Date],MATCH($A52,Tbl_Project_List[Project Name],0),1)-1,0),IFERROR(INDEX($K$9:$K$158,MATCH($E52,$G$9:$G$158,0),1),0),IFERROR(INDEX($K$9:$K$158,MATCH($F52,$G$9:$G$158,0),1),0)),0)), IFERROR(MIN($D52-SUM($O52:AN52), INDEX(Tbl_Resource_List[Hours Available per Day], MATCH($C52,Tbl_Resource_List[Resource Name],0),1)-SUMIF($C$8:$C51,$C52,AO$8:AO51)),0),0)</f>
        <v>0</v>
      </c>
      <c r="AP52" s="93">
        <f>IF((AP$7&gt;IFERROR(MAX(IFERROR(INDEX(Tbl_Project_List[Start Date],MATCH($A52,Tbl_Project_List[Project Name],0),1)-1,0),IFERROR(INDEX($K$9:$K$158,MATCH($E52,$G$9:$G$158,0),1),0),IFERROR(INDEX($K$9:$K$158,MATCH($F52,$G$9:$G$158,0),1),0)),0)), IFERROR(MIN($D52-SUM($O52:AO52), INDEX(Tbl_Resource_List[Hours Available per Day], MATCH($C52,Tbl_Resource_List[Resource Name],0),1)-SUMIF($C$8:$C51,$C52,AP$8:AP51)),0),0)</f>
        <v>0</v>
      </c>
      <c r="AQ52" s="93">
        <f>IF((AQ$7&gt;IFERROR(MAX(IFERROR(INDEX(Tbl_Project_List[Start Date],MATCH($A52,Tbl_Project_List[Project Name],0),1)-1,0),IFERROR(INDEX($K$9:$K$158,MATCH($E52,$G$9:$G$158,0),1),0),IFERROR(INDEX($K$9:$K$158,MATCH($F52,$G$9:$G$158,0),1),0)),0)), IFERROR(MIN($D52-SUM($O52:AP52), INDEX(Tbl_Resource_List[Hours Available per Day], MATCH($C52,Tbl_Resource_List[Resource Name],0),1)-SUMIF($C$8:$C51,$C52,AQ$8:AQ51)),0),0)</f>
        <v>0</v>
      </c>
      <c r="AR52" s="93">
        <f>IF((AR$7&gt;IFERROR(MAX(IFERROR(INDEX(Tbl_Project_List[Start Date],MATCH($A52,Tbl_Project_List[Project Name],0),1)-1,0),IFERROR(INDEX($K$9:$K$158,MATCH($E52,$G$9:$G$158,0),1),0),IFERROR(INDEX($K$9:$K$158,MATCH($F52,$G$9:$G$158,0),1),0)),0)), IFERROR(MIN($D52-SUM($O52:AQ52), INDEX(Tbl_Resource_List[Hours Available per Day], MATCH($C52,Tbl_Resource_List[Resource Name],0),1)-SUMIF($C$8:$C51,$C52,AR$8:AR51)),0),0)</f>
        <v>0</v>
      </c>
      <c r="AS52" s="93">
        <f>IF((AS$7&gt;IFERROR(MAX(IFERROR(INDEX(Tbl_Project_List[Start Date],MATCH($A52,Tbl_Project_List[Project Name],0),1)-1,0),IFERROR(INDEX($K$9:$K$158,MATCH($E52,$G$9:$G$158,0),1),0),IFERROR(INDEX($K$9:$K$158,MATCH($F52,$G$9:$G$158,0),1),0)),0)), IFERROR(MIN($D52-SUM($O52:AR52), INDEX(Tbl_Resource_List[Hours Available per Day], MATCH($C52,Tbl_Resource_List[Resource Name],0),1)-SUMIF($C$8:$C51,$C52,AS$8:AS51)),0),0)</f>
        <v>0</v>
      </c>
      <c r="AT52" s="93">
        <f>IF((AT$7&gt;IFERROR(MAX(IFERROR(INDEX(Tbl_Project_List[Start Date],MATCH($A52,Tbl_Project_List[Project Name],0),1)-1,0),IFERROR(INDEX($K$9:$K$158,MATCH($E52,$G$9:$G$158,0),1),0),IFERROR(INDEX($K$9:$K$158,MATCH($F52,$G$9:$G$158,0),1),0)),0)), IFERROR(MIN($D52-SUM($O52:AS52), INDEX(Tbl_Resource_List[Hours Available per Day], MATCH($C52,Tbl_Resource_List[Resource Name],0),1)-SUMIF($C$8:$C51,$C52,AT$8:AT51)),0),0)</f>
        <v>0</v>
      </c>
      <c r="AU52" s="93">
        <f>IF((AU$7&gt;IFERROR(MAX(IFERROR(INDEX(Tbl_Project_List[Start Date],MATCH($A52,Tbl_Project_List[Project Name],0),1)-1,0),IFERROR(INDEX($K$9:$K$158,MATCH($E52,$G$9:$G$158,0),1),0),IFERROR(INDEX($K$9:$K$158,MATCH($F52,$G$9:$G$158,0),1),0)),0)), IFERROR(MIN($D52-SUM($O52:AT52), INDEX(Tbl_Resource_List[Hours Available per Day], MATCH($C52,Tbl_Resource_List[Resource Name],0),1)-SUMIF($C$8:$C51,$C52,AU$8:AU51)),0),0)</f>
        <v>0</v>
      </c>
      <c r="AV52" s="93">
        <f>IF((AV$7&gt;IFERROR(MAX(IFERROR(INDEX(Tbl_Project_List[Start Date],MATCH($A52,Tbl_Project_List[Project Name],0),1)-1,0),IFERROR(INDEX($K$9:$K$158,MATCH($E52,$G$9:$G$158,0),1),0),IFERROR(INDEX($K$9:$K$158,MATCH($F52,$G$9:$G$158,0),1),0)),0)), IFERROR(MIN($D52-SUM($O52:AU52), INDEX(Tbl_Resource_List[Hours Available per Day], MATCH($C52,Tbl_Resource_List[Resource Name],0),1)-SUMIF($C$8:$C51,$C52,AV$8:AV51)),0),0)</f>
        <v>0</v>
      </c>
      <c r="AW52" s="93">
        <f>IF((AW$7&gt;IFERROR(MAX(IFERROR(INDEX(Tbl_Project_List[Start Date],MATCH($A52,Tbl_Project_List[Project Name],0),1)-1,0),IFERROR(INDEX($K$9:$K$158,MATCH($E52,$G$9:$G$158,0),1),0),IFERROR(INDEX($K$9:$K$158,MATCH($F52,$G$9:$G$158,0),1),0)),0)), IFERROR(MIN($D52-SUM($O52:AV52), INDEX(Tbl_Resource_List[Hours Available per Day], MATCH($C52,Tbl_Resource_List[Resource Name],0),1)-SUMIF($C$8:$C51,$C52,AW$8:AW51)),0),0)</f>
        <v>0</v>
      </c>
      <c r="AX52" s="93">
        <f>IF((AX$7&gt;IFERROR(MAX(IFERROR(INDEX(Tbl_Project_List[Start Date],MATCH($A52,Tbl_Project_List[Project Name],0),1)-1,0),IFERROR(INDEX($K$9:$K$158,MATCH($E52,$G$9:$G$158,0),1),0),IFERROR(INDEX($K$9:$K$158,MATCH($F52,$G$9:$G$158,0),1),0)),0)), IFERROR(MIN($D52-SUM($O52:AW52), INDEX(Tbl_Resource_List[Hours Available per Day], MATCH($C52,Tbl_Resource_List[Resource Name],0),1)-SUMIF($C$8:$C51,$C52,AX$8:AX51)),0),0)</f>
        <v>0</v>
      </c>
      <c r="AY52" s="93">
        <f>IF((AY$7&gt;IFERROR(MAX(IFERROR(INDEX(Tbl_Project_List[Start Date],MATCH($A52,Tbl_Project_List[Project Name],0),1)-1,0),IFERROR(INDEX($K$9:$K$158,MATCH($E52,$G$9:$G$158,0),1),0),IFERROR(INDEX($K$9:$K$158,MATCH($F52,$G$9:$G$158,0),1),0)),0)), IFERROR(MIN($D52-SUM($O52:AX52), INDEX(Tbl_Resource_List[Hours Available per Day], MATCH($C52,Tbl_Resource_List[Resource Name],0),1)-SUMIF($C$8:$C51,$C52,AY$8:AY51)),0),0)</f>
        <v>0</v>
      </c>
      <c r="AZ52" s="93">
        <f>IF((AZ$7&gt;IFERROR(MAX(IFERROR(INDEX(Tbl_Project_List[Start Date],MATCH($A52,Tbl_Project_List[Project Name],0),1)-1,0),IFERROR(INDEX($K$9:$K$158,MATCH($E52,$G$9:$G$158,0),1),0),IFERROR(INDEX($K$9:$K$158,MATCH($F52,$G$9:$G$158,0),1),0)),0)), IFERROR(MIN($D52-SUM($O52:AY52), INDEX(Tbl_Resource_List[Hours Available per Day], MATCH($C52,Tbl_Resource_List[Resource Name],0),1)-SUMIF($C$8:$C51,$C52,AZ$8:AZ51)),0),0)</f>
        <v>0</v>
      </c>
      <c r="BA52" s="93">
        <f>IF((BA$7&gt;IFERROR(MAX(IFERROR(INDEX(Tbl_Project_List[Start Date],MATCH($A52,Tbl_Project_List[Project Name],0),1)-1,0),IFERROR(INDEX($K$9:$K$158,MATCH($E52,$G$9:$G$158,0),1),0),IFERROR(INDEX($K$9:$K$158,MATCH($F52,$G$9:$G$158,0),1),0)),0)), IFERROR(MIN($D52-SUM($O52:AZ52), INDEX(Tbl_Resource_List[Hours Available per Day], MATCH($C52,Tbl_Resource_List[Resource Name],0),1)-SUMIF($C$8:$C51,$C52,BA$8:BA51)),0),0)</f>
        <v>0</v>
      </c>
      <c r="BB52" s="93">
        <f>IF((BB$7&gt;IFERROR(MAX(IFERROR(INDEX(Tbl_Project_List[Start Date],MATCH($A52,Tbl_Project_List[Project Name],0),1)-1,0),IFERROR(INDEX($K$9:$K$158,MATCH($E52,$G$9:$G$158,0),1),0),IFERROR(INDEX($K$9:$K$158,MATCH($F52,$G$9:$G$158,0),1),0)),0)), IFERROR(MIN($D52-SUM($O52:BA52), INDEX(Tbl_Resource_List[Hours Available per Day], MATCH($C52,Tbl_Resource_List[Resource Name],0),1)-SUMIF($C$8:$C51,$C52,BB$8:BB51)),0),0)</f>
        <v>0</v>
      </c>
      <c r="BC52" s="93">
        <f>IF((BC$7&gt;IFERROR(MAX(IFERROR(INDEX(Tbl_Project_List[Start Date],MATCH($A52,Tbl_Project_List[Project Name],0),1)-1,0),IFERROR(INDEX($K$9:$K$158,MATCH($E52,$G$9:$G$158,0),1),0),IFERROR(INDEX($K$9:$K$158,MATCH($F52,$G$9:$G$158,0),1),0)),0)), IFERROR(MIN($D52-SUM($O52:BB52), INDEX(Tbl_Resource_List[Hours Available per Day], MATCH($C52,Tbl_Resource_List[Resource Name],0),1)-SUMIF($C$8:$C51,$C52,BC$8:BC51)),0),0)</f>
        <v>0</v>
      </c>
      <c r="BD52" s="93">
        <f>IF((BD$7&gt;IFERROR(MAX(IFERROR(INDEX(Tbl_Project_List[Start Date],MATCH($A52,Tbl_Project_List[Project Name],0),1)-1,0),IFERROR(INDEX($K$9:$K$158,MATCH($E52,$G$9:$G$158,0),1),0),IFERROR(INDEX($K$9:$K$158,MATCH($F52,$G$9:$G$158,0),1),0)),0)), IFERROR(MIN($D52-SUM($O52:BC52), INDEX(Tbl_Resource_List[Hours Available per Day], MATCH($C52,Tbl_Resource_List[Resource Name],0),1)-SUMIF($C$8:$C51,$C52,BD$8:BD51)),0),0)</f>
        <v>0</v>
      </c>
      <c r="BE52" s="93">
        <f>IF((BE$7&gt;IFERROR(MAX(IFERROR(INDEX(Tbl_Project_List[Start Date],MATCH($A52,Tbl_Project_List[Project Name],0),1)-1,0),IFERROR(INDEX($K$9:$K$158,MATCH($E52,$G$9:$G$158,0),1),0),IFERROR(INDEX($K$9:$K$158,MATCH($F52,$G$9:$G$158,0),1),0)),0)), IFERROR(MIN($D52-SUM($O52:BD52), INDEX(Tbl_Resource_List[Hours Available per Day], MATCH($C52,Tbl_Resource_List[Resource Name],0),1)-SUMIF($C$8:$C51,$C52,BE$8:BE51)),0),0)</f>
        <v>0</v>
      </c>
      <c r="BF52" s="93">
        <f>IF((BF$7&gt;IFERROR(MAX(IFERROR(INDEX(Tbl_Project_List[Start Date],MATCH($A52,Tbl_Project_List[Project Name],0),1)-1,0),IFERROR(INDEX($K$9:$K$158,MATCH($E52,$G$9:$G$158,0),1),0),IFERROR(INDEX($K$9:$K$158,MATCH($F52,$G$9:$G$158,0),1),0)),0)), IFERROR(MIN($D52-SUM($O52:BE52), INDEX(Tbl_Resource_List[Hours Available per Day], MATCH($C52,Tbl_Resource_List[Resource Name],0),1)-SUMIF($C$8:$C51,$C52,BF$8:BF51)),0),0)</f>
        <v>0</v>
      </c>
      <c r="BG52" s="93">
        <f>IF((BG$7&gt;IFERROR(MAX(IFERROR(INDEX(Tbl_Project_List[Start Date],MATCH($A52,Tbl_Project_List[Project Name],0),1)-1,0),IFERROR(INDEX($K$9:$K$158,MATCH($E52,$G$9:$G$158,0),1),0),IFERROR(INDEX($K$9:$K$158,MATCH($F52,$G$9:$G$158,0),1),0)),0)), IFERROR(MIN($D52-SUM($O52:BF52), INDEX(Tbl_Resource_List[Hours Available per Day], MATCH($C52,Tbl_Resource_List[Resource Name],0),1)-SUMIF($C$8:$C51,$C52,BG$8:BG51)),0),0)</f>
        <v>0</v>
      </c>
      <c r="BH52" s="93">
        <f>IF((BH$7&gt;IFERROR(MAX(IFERROR(INDEX(Tbl_Project_List[Start Date],MATCH($A52,Tbl_Project_List[Project Name],0),1)-1,0),IFERROR(INDEX($K$9:$K$158,MATCH($E52,$G$9:$G$158,0),1),0),IFERROR(INDEX($K$9:$K$158,MATCH($F52,$G$9:$G$158,0),1),0)),0)), IFERROR(MIN($D52-SUM($O52:BG52), INDEX(Tbl_Resource_List[Hours Available per Day], MATCH($C52,Tbl_Resource_List[Resource Name],0),1)-SUMIF($C$8:$C51,$C52,BH$8:BH51)),0),0)</f>
        <v>0</v>
      </c>
      <c r="BI52" s="93">
        <f>IF((BI$7&gt;IFERROR(MAX(IFERROR(INDEX(Tbl_Project_List[Start Date],MATCH($A52,Tbl_Project_List[Project Name],0),1)-1,0),IFERROR(INDEX($K$9:$K$158,MATCH($E52,$G$9:$G$158,0),1),0),IFERROR(INDEX($K$9:$K$158,MATCH($F52,$G$9:$G$158,0),1),0)),0)), IFERROR(MIN($D52-SUM($O52:BH52), INDEX(Tbl_Resource_List[Hours Available per Day], MATCH($C52,Tbl_Resource_List[Resource Name],0),1)-SUMIF($C$8:$C51,$C52,BI$8:BI51)),0),0)</f>
        <v>0</v>
      </c>
      <c r="BJ52" s="93">
        <f>IF((BJ$7&gt;IFERROR(MAX(IFERROR(INDEX(Tbl_Project_List[Start Date],MATCH($A52,Tbl_Project_List[Project Name],0),1)-1,0),IFERROR(INDEX($K$9:$K$158,MATCH($E52,$G$9:$G$158,0),1),0),IFERROR(INDEX($K$9:$K$158,MATCH($F52,$G$9:$G$158,0),1),0)),0)), IFERROR(MIN($D52-SUM($O52:BI52), INDEX(Tbl_Resource_List[Hours Available per Day], MATCH($C52,Tbl_Resource_List[Resource Name],0),1)-SUMIF($C$8:$C51,$C52,BJ$8:BJ51)),0),0)</f>
        <v>0</v>
      </c>
      <c r="BK52" s="93">
        <f>IF((BK$7&gt;IFERROR(MAX(IFERROR(INDEX(Tbl_Project_List[Start Date],MATCH($A52,Tbl_Project_List[Project Name],0),1)-1,0),IFERROR(INDEX($K$9:$K$158,MATCH($E52,$G$9:$G$158,0),1),0),IFERROR(INDEX($K$9:$K$158,MATCH($F52,$G$9:$G$158,0),1),0)),0)), IFERROR(MIN($D52-SUM($O52:BJ52), INDEX(Tbl_Resource_List[Hours Available per Day], MATCH($C52,Tbl_Resource_List[Resource Name],0),1)-SUMIF($C$8:$C51,$C52,BK$8:BK51)),0),0)</f>
        <v>0</v>
      </c>
      <c r="BL52" s="93">
        <f>IF((BL$7&gt;IFERROR(MAX(IFERROR(INDEX(Tbl_Project_List[Start Date],MATCH($A52,Tbl_Project_List[Project Name],0),1)-1,0),IFERROR(INDEX($K$9:$K$158,MATCH($E52,$G$9:$G$158,0),1),0),IFERROR(INDEX($K$9:$K$158,MATCH($F52,$G$9:$G$158,0),1),0)),0)), IFERROR(MIN($D52-SUM($O52:BK52), INDEX(Tbl_Resource_List[Hours Available per Day], MATCH($C52,Tbl_Resource_List[Resource Name],0),1)-SUMIF($C$8:$C51,$C52,BL$8:BL51)),0),0)</f>
        <v>0</v>
      </c>
      <c r="BM52" s="93">
        <f>IF((BM$7&gt;IFERROR(MAX(IFERROR(INDEX(Tbl_Project_List[Start Date],MATCH($A52,Tbl_Project_List[Project Name],0),1)-1,0),IFERROR(INDEX($K$9:$K$158,MATCH($E52,$G$9:$G$158,0),1),0),IFERROR(INDEX($K$9:$K$158,MATCH($F52,$G$9:$G$158,0),1),0)),0)), IFERROR(MIN($D52-SUM($O52:BL52), INDEX(Tbl_Resource_List[Hours Available per Day], MATCH($C52,Tbl_Resource_List[Resource Name],0),1)-SUMIF($C$8:$C51,$C52,BM$8:BM51)),0),0)</f>
        <v>0</v>
      </c>
      <c r="BN52" s="93">
        <f>IF((BN$7&gt;IFERROR(MAX(IFERROR(INDEX(Tbl_Project_List[Start Date],MATCH($A52,Tbl_Project_List[Project Name],0),1)-1,0),IFERROR(INDEX($K$9:$K$158,MATCH($E52,$G$9:$G$158,0),1),0),IFERROR(INDEX($K$9:$K$158,MATCH($F52,$G$9:$G$158,0),1),0)),0)), IFERROR(MIN($D52-SUM($O52:BM52), INDEX(Tbl_Resource_List[Hours Available per Day], MATCH($C52,Tbl_Resource_List[Resource Name],0),1)-SUMIF($C$8:$C51,$C52,BN$8:BN51)),0),0)</f>
        <v>0</v>
      </c>
      <c r="BO52" s="93">
        <f>IF((BO$7&gt;IFERROR(MAX(IFERROR(INDEX(Tbl_Project_List[Start Date],MATCH($A52,Tbl_Project_List[Project Name],0),1)-1,0),IFERROR(INDEX($K$9:$K$158,MATCH($E52,$G$9:$G$158,0),1),0),IFERROR(INDEX($K$9:$K$158,MATCH($F52,$G$9:$G$158,0),1),0)),0)), IFERROR(MIN($D52-SUM($O52:BN52), INDEX(Tbl_Resource_List[Hours Available per Day], MATCH($C52,Tbl_Resource_List[Resource Name],0),1)-SUMIF($C$8:$C51,$C52,BO$8:BO51)),0),0)</f>
        <v>0</v>
      </c>
      <c r="BP52" s="93">
        <f>IF((BP$7&gt;IFERROR(MAX(IFERROR(INDEX(Tbl_Project_List[Start Date],MATCH($A52,Tbl_Project_List[Project Name],0),1)-1,0),IFERROR(INDEX($K$9:$K$158,MATCH($E52,$G$9:$G$158,0),1),0),IFERROR(INDEX($K$9:$K$158,MATCH($F52,$G$9:$G$158,0),1),0)),0)), IFERROR(MIN($D52-SUM($O52:BO52), INDEX(Tbl_Resource_List[Hours Available per Day], MATCH($C52,Tbl_Resource_List[Resource Name],0),1)-SUMIF($C$8:$C51,$C52,BP$8:BP51)),0),0)</f>
        <v>0</v>
      </c>
      <c r="BQ52" s="93">
        <f>IF((BQ$7&gt;IFERROR(MAX(IFERROR(INDEX(Tbl_Project_List[Start Date],MATCH($A52,Tbl_Project_List[Project Name],0),1)-1,0),IFERROR(INDEX($K$9:$K$158,MATCH($E52,$G$9:$G$158,0),1),0),IFERROR(INDEX($K$9:$K$158,MATCH($F52,$G$9:$G$158,0),1),0)),0)), IFERROR(MIN($D52-SUM($O52:BP52), INDEX(Tbl_Resource_List[Hours Available per Day], MATCH($C52,Tbl_Resource_List[Resource Name],0),1)-SUMIF($C$8:$C51,$C52,BQ$8:BQ51)),0),0)</f>
        <v>0</v>
      </c>
      <c r="BR52" s="93">
        <f>IF((BR$7&gt;IFERROR(MAX(IFERROR(INDEX(Tbl_Project_List[Start Date],MATCH($A52,Tbl_Project_List[Project Name],0),1)-1,0),IFERROR(INDEX($K$9:$K$158,MATCH($E52,$G$9:$G$158,0),1),0),IFERROR(INDEX($K$9:$K$158,MATCH($F52,$G$9:$G$158,0),1),0)),0)), IFERROR(MIN($D52-SUM($O52:BQ52), INDEX(Tbl_Resource_List[Hours Available per Day], MATCH($C52,Tbl_Resource_List[Resource Name],0),1)-SUMIF($C$8:$C51,$C52,BR$8:BR51)),0),0)</f>
        <v>0</v>
      </c>
      <c r="BS52" s="93">
        <f>IF((BS$7&gt;IFERROR(MAX(IFERROR(INDEX(Tbl_Project_List[Start Date],MATCH($A52,Tbl_Project_List[Project Name],0),1)-1,0),IFERROR(INDEX($K$9:$K$158,MATCH($E52,$G$9:$G$158,0),1),0),IFERROR(INDEX($K$9:$K$158,MATCH($F52,$G$9:$G$158,0),1),0)),0)), IFERROR(MIN($D52-SUM($O52:BR52), INDEX(Tbl_Resource_List[Hours Available per Day], MATCH($C52,Tbl_Resource_List[Resource Name],0),1)-SUMIF($C$8:$C51,$C52,BS$8:BS51)),0),0)</f>
        <v>0</v>
      </c>
      <c r="BT52" s="93">
        <f>IF((BT$7&gt;IFERROR(MAX(IFERROR(INDEX(Tbl_Project_List[Start Date],MATCH($A52,Tbl_Project_List[Project Name],0),1)-1,0),IFERROR(INDEX($K$9:$K$158,MATCH($E52,$G$9:$G$158,0),1),0),IFERROR(INDEX($K$9:$K$158,MATCH($F52,$G$9:$G$158,0),1),0)),0)), IFERROR(MIN($D52-SUM($O52:BS52), INDEX(Tbl_Resource_List[Hours Available per Day], MATCH($C52,Tbl_Resource_List[Resource Name],0),1)-SUMIF($C$8:$C51,$C52,BT$8:BT51)),0),0)</f>
        <v>0</v>
      </c>
      <c r="BU52" s="93">
        <f>IF((BU$7&gt;IFERROR(MAX(IFERROR(INDEX(Tbl_Project_List[Start Date],MATCH($A52,Tbl_Project_List[Project Name],0),1)-1,0),IFERROR(INDEX($K$9:$K$158,MATCH($E52,$G$9:$G$158,0),1),0),IFERROR(INDEX($K$9:$K$158,MATCH($F52,$G$9:$G$158,0),1),0)),0)), IFERROR(MIN($D52-SUM($O52:BT52), INDEX(Tbl_Resource_List[Hours Available per Day], MATCH($C52,Tbl_Resource_List[Resource Name],0),1)-SUMIF($C$8:$C51,$C52,BU$8:BU51)),0),0)</f>
        <v>0</v>
      </c>
      <c r="BV52" s="93">
        <f>IF((BV$7&gt;IFERROR(MAX(IFERROR(INDEX(Tbl_Project_List[Start Date],MATCH($A52,Tbl_Project_List[Project Name],0),1)-1,0),IFERROR(INDEX($K$9:$K$158,MATCH($E52,$G$9:$G$158,0),1),0),IFERROR(INDEX($K$9:$K$158,MATCH($F52,$G$9:$G$158,0),1),0)),0)), IFERROR(MIN($D52-SUM($O52:BU52), INDEX(Tbl_Resource_List[Hours Available per Day], MATCH($C52,Tbl_Resource_List[Resource Name],0),1)-SUMIF($C$8:$C51,$C52,BV$8:BV51)),0),0)</f>
        <v>0</v>
      </c>
      <c r="BW52" s="94">
        <f>IF((BW$7&gt;IFERROR(MAX(IFERROR(INDEX(Tbl_Project_List[Start Date],MATCH($A52,Tbl_Project_List[Project Name],0),1)-1,0),IFERROR(INDEX($K$9:$K$158,MATCH($E52,$G$9:$G$158,0),1),0),IFERROR(INDEX($K$9:$K$158,MATCH($F52,$G$9:$G$158,0),1),0)),0)), IFERROR(MIN($D52-SUM($O52:BV52), INDEX(Tbl_Resource_List[Hours Available per Day], MATCH($C52,Tbl_Resource_List[Resource Name],0),1)-SUMIF($C$8:$C51,$C52,BW$8:BW51)),0),0)</f>
        <v>0</v>
      </c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</row>
    <row r="53" spans="1:105" x14ac:dyDescent="0.25">
      <c r="A53" s="89" t="str">
        <f>IFERROR(IF(ROW(A52)-ROW($A$8)&gt;=COUNTA(Tbl_Task_List[Task Name]),"",INDEX(Tbl_Project_List[],MATCH(SMALL(Tbl_Project_List[[#Data],[Priority]],ROUND(SUMPRODUCT(1/COUNTIF($A$9:A52,$A$9:A52)),0)+((COUNTIF(Tbl_Task_List[[#Data],[Project Name]],A52)=COUNTIF($A$9:$A52,A52))*1)),Tbl_Project_List[[#Data],[Priority]],0),1)),"")</f>
        <v/>
      </c>
      <c r="B53" s="89" t="str">
        <f t="array" ref="B53">IFERROR(INDEX((Tbl_Task_List[[#Data],[Task Name]]), SMALL(IF(A53=(Tbl_Task_List[[#Data],[Project Name]]),ROW(Tbl_Task_List[[#Data],[Project Name]]),""),COUNTIF($A$9:$A53,A53))-ROW(Tbl_Task_List[[#Headers],[Task Name]]),1),"")</f>
        <v/>
      </c>
      <c r="C53" s="90" t="str">
        <f t="array" ref="C53">IFERROR(INDEX((Tbl_Task_List[[#Data],[Resource Name]]), SMALL(IF(A53=(Tbl_Task_List[[#Data],[Project Name]]),ROW(Tbl_Task_List[[#Data],[Project Name]]),""),COUNTIF($A$9:$A53,A53))-ROW(Tbl_Task_List[[#Headers],[Resource Name]]),1),"")</f>
        <v/>
      </c>
      <c r="D53" s="91" t="str">
        <f t="array" ref="D53">IFERROR(INDEX((Tbl_Task_List[[#Data],[Planned Duration (Hours)]]), SMALL(IF(A53=(Tbl_Task_List[[#Data],[Project Name]]),ROW(Tbl_Task_List[[#Data],[Project Name]]),""),COUNTIF($A$9:$A53,A53))-ROW(Tbl_Task_List[[#Headers],[Planned Duration (Hours)]]),1),"")</f>
        <v/>
      </c>
      <c r="E53" s="70" t="str">
        <f t="array" ref="E53">IFERROR(INDEX((Tbl_Task_List[[#Data],[Predecessor 1]]), SMALL(IF(A53=(Tbl_Task_List[[#Data],[Project Name]]),ROW(Tbl_Task_List[[#Data],[Project Name]]),""),COUNTIF($A$9:$A53,A53))-ROW(Tbl_Task_List[[#Headers],[Predecessor 1]]),1),"")</f>
        <v/>
      </c>
      <c r="F53" s="70" t="str">
        <f t="array" ref="F53">IFERROR(INDEX((Tbl_Task_List[[#Data],[Predecessor 2]]), SMALL(IF(A53=(Tbl_Task_List[[#Data],[Project Name]]),ROW(Tbl_Task_List[[#Data],[Project Name]]),""),COUNTIF($A$9:$A53,A53))-ROW(Tbl_Task_List[[#Headers],[Predecessor 2]]),1),"")</f>
        <v/>
      </c>
      <c r="G53" s="70" t="str">
        <f t="shared" si="7"/>
        <v xml:space="preserve"> </v>
      </c>
      <c r="H53" s="75" t="str">
        <f>IFERROR(MAX(INDEX(Tbl_Project_List[Start Date],MATCH($A53,Tbl_Project_List[Project Name],0),1), StartDate, IFERROR(WORKDAY(INDEX($K$9:$K$158,MATCH($E53,$G$9:$G$158,0),1),1,Holidays),0),IFERROR(WORKDAY( INDEX($K$9:$K$158,MATCH($F53,$G$9:$G$158,0),1),1,Holidays),0)),"")</f>
        <v/>
      </c>
      <c r="I53" s="92" t="str">
        <f t="shared" si="4"/>
        <v/>
      </c>
      <c r="J53" s="75" t="str">
        <f t="array" ref="J53">IF(ISNUMBER(D53),IFERROR(INDEX($A$7:$BW$7,1,SMALL(IF(P53:BW53&gt;0,COLUMN(P53:BW53),""),1)),WORKDAY($BW$7,2,Holidays)),"")</f>
        <v/>
      </c>
      <c r="K53" s="75" t="str">
        <f t="array" ref="K53">IF(ISNUMBER(D53),IF(SUM(P53:BW53)=D53,IFERROR(INDEX($A$7:$BW$7,1,LARGE(IF(P53:BW53&gt;0,COLUMN(P53:BW53),""),1)),""),WORKDAY($BW$7,1,Holidays)),"")</f>
        <v/>
      </c>
      <c r="L53" s="92" t="str">
        <f ca="1">IFERROR(COUNTIF(INDIRECT(ADDRESS(ROW($L53),MATCH($J53,$A$7:$BW$7,0),1,1,)):INDIRECT(ADDRESS(ROW($L53),MATCH(MIN($K53,$BW$7),$A$7:$BW$7,0),1,1,)),0),"")</f>
        <v/>
      </c>
      <c r="M53" s="92" t="str">
        <f t="shared" si="5"/>
        <v/>
      </c>
      <c r="N53" s="93" t="str">
        <f t="shared" si="6"/>
        <v/>
      </c>
      <c r="O53" s="86"/>
      <c r="P53" s="93">
        <f>IF((P$7&gt;IFERROR(MAX(IFERROR(INDEX(Tbl_Project_List[Start Date],MATCH($A53,Tbl_Project_List[Project Name],0),1)-1,0),IFERROR(INDEX($K$9:$K$158,MATCH($E53,$G$9:$G$158,0),1),0),IFERROR(INDEX($K$9:$K$158,MATCH($F53,$G$9:$G$158,0),1),0)),0)), IFERROR(MIN($D53-SUM($O53:O53), INDEX(Tbl_Resource_List[Hours Available per Day], MATCH($C53,Tbl_Resource_List[Resource Name],0),1)-SUMIF($C$8:$C52,$C53,P$8:P52)),0),0)</f>
        <v>0</v>
      </c>
      <c r="Q53" s="93">
        <f>IF((Q$7&gt;IFERROR(MAX(IFERROR(INDEX(Tbl_Project_List[Start Date],MATCH($A53,Tbl_Project_List[Project Name],0),1)-1,0),IFERROR(INDEX($K$9:$K$158,MATCH($E53,$G$9:$G$158,0),1),0),IFERROR(INDEX($K$9:$K$158,MATCH($F53,$G$9:$G$158,0),1),0)),0)), IFERROR(MIN($D53-SUM($O53:P53), INDEX(Tbl_Resource_List[Hours Available per Day], MATCH($C53,Tbl_Resource_List[Resource Name],0),1)-SUMIF($C$8:$C52,$C53,Q$8:Q52)),0),0)</f>
        <v>0</v>
      </c>
      <c r="R53" s="93">
        <f>IF((R$7&gt;IFERROR(MAX(IFERROR(INDEX(Tbl_Project_List[Start Date],MATCH($A53,Tbl_Project_List[Project Name],0),1)-1,0),IFERROR(INDEX($K$9:$K$158,MATCH($E53,$G$9:$G$158,0),1),0),IFERROR(INDEX($K$9:$K$158,MATCH($F53,$G$9:$G$158,0),1),0)),0)), IFERROR(MIN($D53-SUM($O53:Q53), INDEX(Tbl_Resource_List[Hours Available per Day], MATCH($C53,Tbl_Resource_List[Resource Name],0),1)-SUMIF($C$8:$C52,$C53,R$8:R52)),0),0)</f>
        <v>0</v>
      </c>
      <c r="S53" s="93">
        <f>IF((S$7&gt;IFERROR(MAX(IFERROR(INDEX(Tbl_Project_List[Start Date],MATCH($A53,Tbl_Project_List[Project Name],0),1)-1,0),IFERROR(INDEX($K$9:$K$158,MATCH($E53,$G$9:$G$158,0),1),0),IFERROR(INDEX($K$9:$K$158,MATCH($F53,$G$9:$G$158,0),1),0)),0)), IFERROR(MIN($D53-SUM($O53:R53), INDEX(Tbl_Resource_List[Hours Available per Day], MATCH($C53,Tbl_Resource_List[Resource Name],0),1)-SUMIF($C$8:$C52,$C53,S$8:S52)),0),0)</f>
        <v>0</v>
      </c>
      <c r="T53" s="93">
        <f>IF((T$7&gt;IFERROR(MAX(IFERROR(INDEX(Tbl_Project_List[Start Date],MATCH($A53,Tbl_Project_List[Project Name],0),1)-1,0),IFERROR(INDEX($K$9:$K$158,MATCH($E53,$G$9:$G$158,0),1),0),IFERROR(INDEX($K$9:$K$158,MATCH($F53,$G$9:$G$158,0),1),0)),0)), IFERROR(MIN($D53-SUM($O53:S53), INDEX(Tbl_Resource_List[Hours Available per Day], MATCH($C53,Tbl_Resource_List[Resource Name],0),1)-SUMIF($C$8:$C52,$C53,T$8:T52)),0),0)</f>
        <v>0</v>
      </c>
      <c r="U53" s="93">
        <f>IF((U$7&gt;IFERROR(MAX(IFERROR(INDEX(Tbl_Project_List[Start Date],MATCH($A53,Tbl_Project_List[Project Name],0),1)-1,0),IFERROR(INDEX($K$9:$K$158,MATCH($E53,$G$9:$G$158,0),1),0),IFERROR(INDEX($K$9:$K$158,MATCH($F53,$G$9:$G$158,0),1),0)),0)), IFERROR(MIN($D53-SUM($O53:T53), INDEX(Tbl_Resource_List[Hours Available per Day], MATCH($C53,Tbl_Resource_List[Resource Name],0),1)-SUMIF($C$8:$C52,$C53,U$8:U52)),0),0)</f>
        <v>0</v>
      </c>
      <c r="V53" s="93">
        <f>IF((V$7&gt;IFERROR(MAX(IFERROR(INDEX(Tbl_Project_List[Start Date],MATCH($A53,Tbl_Project_List[Project Name],0),1)-1,0),IFERROR(INDEX($K$9:$K$158,MATCH($E53,$G$9:$G$158,0),1),0),IFERROR(INDEX($K$9:$K$158,MATCH($F53,$G$9:$G$158,0),1),0)),0)), IFERROR(MIN($D53-SUM($O53:U53), INDEX(Tbl_Resource_List[Hours Available per Day], MATCH($C53,Tbl_Resource_List[Resource Name],0),1)-SUMIF($C$8:$C52,$C53,V$8:V52)),0),0)</f>
        <v>0</v>
      </c>
      <c r="W53" s="93">
        <f>IF((W$7&gt;IFERROR(MAX(IFERROR(INDEX(Tbl_Project_List[Start Date],MATCH($A53,Tbl_Project_List[Project Name],0),1)-1,0),IFERROR(INDEX($K$9:$K$158,MATCH($E53,$G$9:$G$158,0),1),0),IFERROR(INDEX($K$9:$K$158,MATCH($F53,$G$9:$G$158,0),1),0)),0)), IFERROR(MIN($D53-SUM($O53:V53), INDEX(Tbl_Resource_List[Hours Available per Day], MATCH($C53,Tbl_Resource_List[Resource Name],0),1)-SUMIF($C$8:$C52,$C53,W$8:W52)),0),0)</f>
        <v>0</v>
      </c>
      <c r="X53" s="93">
        <f>IF((X$7&gt;IFERROR(MAX(IFERROR(INDEX(Tbl_Project_List[Start Date],MATCH($A53,Tbl_Project_List[Project Name],0),1)-1,0),IFERROR(INDEX($K$9:$K$158,MATCH($E53,$G$9:$G$158,0),1),0),IFERROR(INDEX($K$9:$K$158,MATCH($F53,$G$9:$G$158,0),1),0)),0)), IFERROR(MIN($D53-SUM($O53:W53), INDEX(Tbl_Resource_List[Hours Available per Day], MATCH($C53,Tbl_Resource_List[Resource Name],0),1)-SUMIF($C$8:$C52,$C53,X$8:X52)),0),0)</f>
        <v>0</v>
      </c>
      <c r="Y53" s="93">
        <f>IF((Y$7&gt;IFERROR(MAX(IFERROR(INDEX(Tbl_Project_List[Start Date],MATCH($A53,Tbl_Project_List[Project Name],0),1)-1,0),IFERROR(INDEX($K$9:$K$158,MATCH($E53,$G$9:$G$158,0),1),0),IFERROR(INDEX($K$9:$K$158,MATCH($F53,$G$9:$G$158,0),1),0)),0)), IFERROR(MIN($D53-SUM($O53:X53), INDEX(Tbl_Resource_List[Hours Available per Day], MATCH($C53,Tbl_Resource_List[Resource Name],0),1)-SUMIF($C$8:$C52,$C53,Y$8:Y52)),0),0)</f>
        <v>0</v>
      </c>
      <c r="Z53" s="93">
        <f>IF((Z$7&gt;IFERROR(MAX(IFERROR(INDEX(Tbl_Project_List[Start Date],MATCH($A53,Tbl_Project_List[Project Name],0),1)-1,0),IFERROR(INDEX($K$9:$K$158,MATCH($E53,$G$9:$G$158,0),1),0),IFERROR(INDEX($K$9:$K$158,MATCH($F53,$G$9:$G$158,0),1),0)),0)), IFERROR(MIN($D53-SUM($O53:Y53), INDEX(Tbl_Resource_List[Hours Available per Day], MATCH($C53,Tbl_Resource_List[Resource Name],0),1)-SUMIF($C$8:$C52,$C53,Z$8:Z52)),0),0)</f>
        <v>0</v>
      </c>
      <c r="AA53" s="93">
        <f>IF((AA$7&gt;IFERROR(MAX(IFERROR(INDEX(Tbl_Project_List[Start Date],MATCH($A53,Tbl_Project_List[Project Name],0),1)-1,0),IFERROR(INDEX($K$9:$K$158,MATCH($E53,$G$9:$G$158,0),1),0),IFERROR(INDEX($K$9:$K$158,MATCH($F53,$G$9:$G$158,0),1),0)),0)), IFERROR(MIN($D53-SUM($O53:Z53), INDEX(Tbl_Resource_List[Hours Available per Day], MATCH($C53,Tbl_Resource_List[Resource Name],0),1)-SUMIF($C$8:$C52,$C53,AA$8:AA52)),0),0)</f>
        <v>0</v>
      </c>
      <c r="AB53" s="93">
        <f>IF((AB$7&gt;IFERROR(MAX(IFERROR(INDEX(Tbl_Project_List[Start Date],MATCH($A53,Tbl_Project_List[Project Name],0),1)-1,0),IFERROR(INDEX($K$9:$K$158,MATCH($E53,$G$9:$G$158,0),1),0),IFERROR(INDEX($K$9:$K$158,MATCH($F53,$G$9:$G$158,0),1),0)),0)), IFERROR(MIN($D53-SUM($O53:AA53), INDEX(Tbl_Resource_List[Hours Available per Day], MATCH($C53,Tbl_Resource_List[Resource Name],0),1)-SUMIF($C$8:$C52,$C53,AB$8:AB52)),0),0)</f>
        <v>0</v>
      </c>
      <c r="AC53" s="93">
        <f>IF((AC$7&gt;IFERROR(MAX(IFERROR(INDEX(Tbl_Project_List[Start Date],MATCH($A53,Tbl_Project_List[Project Name],0),1)-1,0),IFERROR(INDEX($K$9:$K$158,MATCH($E53,$G$9:$G$158,0),1),0),IFERROR(INDEX($K$9:$K$158,MATCH($F53,$G$9:$G$158,0),1),0)),0)), IFERROR(MIN($D53-SUM($O53:AB53), INDEX(Tbl_Resource_List[Hours Available per Day], MATCH($C53,Tbl_Resource_List[Resource Name],0),1)-SUMIF($C$8:$C52,$C53,AC$8:AC52)),0),0)</f>
        <v>0</v>
      </c>
      <c r="AD53" s="93">
        <f>IF((AD$7&gt;IFERROR(MAX(IFERROR(INDEX(Tbl_Project_List[Start Date],MATCH($A53,Tbl_Project_List[Project Name],0),1)-1,0),IFERROR(INDEX($K$9:$K$158,MATCH($E53,$G$9:$G$158,0),1),0),IFERROR(INDEX($K$9:$K$158,MATCH($F53,$G$9:$G$158,0),1),0)),0)), IFERROR(MIN($D53-SUM($O53:AC53), INDEX(Tbl_Resource_List[Hours Available per Day], MATCH($C53,Tbl_Resource_List[Resource Name],0),1)-SUMIF($C$8:$C52,$C53,AD$8:AD52)),0),0)</f>
        <v>0</v>
      </c>
      <c r="AE53" s="93">
        <f>IF((AE$7&gt;IFERROR(MAX(IFERROR(INDEX(Tbl_Project_List[Start Date],MATCH($A53,Tbl_Project_List[Project Name],0),1)-1,0),IFERROR(INDEX($K$9:$K$158,MATCH($E53,$G$9:$G$158,0),1),0),IFERROR(INDEX($K$9:$K$158,MATCH($F53,$G$9:$G$158,0),1),0)),0)), IFERROR(MIN($D53-SUM($O53:AD53), INDEX(Tbl_Resource_List[Hours Available per Day], MATCH($C53,Tbl_Resource_List[Resource Name],0),1)-SUMIF($C$8:$C52,$C53,AE$8:AE52)),0),0)</f>
        <v>0</v>
      </c>
      <c r="AF53" s="93">
        <f>IF((AF$7&gt;IFERROR(MAX(IFERROR(INDEX(Tbl_Project_List[Start Date],MATCH($A53,Tbl_Project_List[Project Name],0),1)-1,0),IFERROR(INDEX($K$9:$K$158,MATCH($E53,$G$9:$G$158,0),1),0),IFERROR(INDEX($K$9:$K$158,MATCH($F53,$G$9:$G$158,0),1),0)),0)), IFERROR(MIN($D53-SUM($O53:AE53), INDEX(Tbl_Resource_List[Hours Available per Day], MATCH($C53,Tbl_Resource_List[Resource Name],0),1)-SUMIF($C$8:$C52,$C53,AF$8:AF52)),0),0)</f>
        <v>0</v>
      </c>
      <c r="AG53" s="93">
        <f>IF((AG$7&gt;IFERROR(MAX(IFERROR(INDEX(Tbl_Project_List[Start Date],MATCH($A53,Tbl_Project_List[Project Name],0),1)-1,0),IFERROR(INDEX($K$9:$K$158,MATCH($E53,$G$9:$G$158,0),1),0),IFERROR(INDEX($K$9:$K$158,MATCH($F53,$G$9:$G$158,0),1),0)),0)), IFERROR(MIN($D53-SUM($O53:AF53), INDEX(Tbl_Resource_List[Hours Available per Day], MATCH($C53,Tbl_Resource_List[Resource Name],0),1)-SUMIF($C$8:$C52,$C53,AG$8:AG52)),0),0)</f>
        <v>0</v>
      </c>
      <c r="AH53" s="93">
        <f>IF((AH$7&gt;IFERROR(MAX(IFERROR(INDEX(Tbl_Project_List[Start Date],MATCH($A53,Tbl_Project_List[Project Name],0),1)-1,0),IFERROR(INDEX($K$9:$K$158,MATCH($E53,$G$9:$G$158,0),1),0),IFERROR(INDEX($K$9:$K$158,MATCH($F53,$G$9:$G$158,0),1),0)),0)), IFERROR(MIN($D53-SUM($O53:AG53), INDEX(Tbl_Resource_List[Hours Available per Day], MATCH($C53,Tbl_Resource_List[Resource Name],0),1)-SUMIF($C$8:$C52,$C53,AH$8:AH52)),0),0)</f>
        <v>0</v>
      </c>
      <c r="AI53" s="93">
        <f>IF((AI$7&gt;IFERROR(MAX(IFERROR(INDEX(Tbl_Project_List[Start Date],MATCH($A53,Tbl_Project_List[Project Name],0),1)-1,0),IFERROR(INDEX($K$9:$K$158,MATCH($E53,$G$9:$G$158,0),1),0),IFERROR(INDEX($K$9:$K$158,MATCH($F53,$G$9:$G$158,0),1),0)),0)), IFERROR(MIN($D53-SUM($O53:AH53), INDEX(Tbl_Resource_List[Hours Available per Day], MATCH($C53,Tbl_Resource_List[Resource Name],0),1)-SUMIF($C$8:$C52,$C53,AI$8:AI52)),0),0)</f>
        <v>0</v>
      </c>
      <c r="AJ53" s="93">
        <f>IF((AJ$7&gt;IFERROR(MAX(IFERROR(INDEX(Tbl_Project_List[Start Date],MATCH($A53,Tbl_Project_List[Project Name],0),1)-1,0),IFERROR(INDEX($K$9:$K$158,MATCH($E53,$G$9:$G$158,0),1),0),IFERROR(INDEX($K$9:$K$158,MATCH($F53,$G$9:$G$158,0),1),0)),0)), IFERROR(MIN($D53-SUM($O53:AI53), INDEX(Tbl_Resource_List[Hours Available per Day], MATCH($C53,Tbl_Resource_List[Resource Name],0),1)-SUMIF($C$8:$C52,$C53,AJ$8:AJ52)),0),0)</f>
        <v>0</v>
      </c>
      <c r="AK53" s="93">
        <f>IF((AK$7&gt;IFERROR(MAX(IFERROR(INDEX(Tbl_Project_List[Start Date],MATCH($A53,Tbl_Project_List[Project Name],0),1)-1,0),IFERROR(INDEX($K$9:$K$158,MATCH($E53,$G$9:$G$158,0),1),0),IFERROR(INDEX($K$9:$K$158,MATCH($F53,$G$9:$G$158,0),1),0)),0)), IFERROR(MIN($D53-SUM($O53:AJ53), INDEX(Tbl_Resource_List[Hours Available per Day], MATCH($C53,Tbl_Resource_List[Resource Name],0),1)-SUMIF($C$8:$C52,$C53,AK$8:AK52)),0),0)</f>
        <v>0</v>
      </c>
      <c r="AL53" s="93">
        <f>IF((AL$7&gt;IFERROR(MAX(IFERROR(INDEX(Tbl_Project_List[Start Date],MATCH($A53,Tbl_Project_List[Project Name],0),1)-1,0),IFERROR(INDEX($K$9:$K$158,MATCH($E53,$G$9:$G$158,0),1),0),IFERROR(INDEX($K$9:$K$158,MATCH($F53,$G$9:$G$158,0),1),0)),0)), IFERROR(MIN($D53-SUM($O53:AK53), INDEX(Tbl_Resource_List[Hours Available per Day], MATCH($C53,Tbl_Resource_List[Resource Name],0),1)-SUMIF($C$8:$C52,$C53,AL$8:AL52)),0),0)</f>
        <v>0</v>
      </c>
      <c r="AM53" s="93">
        <f>IF((AM$7&gt;IFERROR(MAX(IFERROR(INDEX(Tbl_Project_List[Start Date],MATCH($A53,Tbl_Project_List[Project Name],0),1)-1,0),IFERROR(INDEX($K$9:$K$158,MATCH($E53,$G$9:$G$158,0),1),0),IFERROR(INDEX($K$9:$K$158,MATCH($F53,$G$9:$G$158,0),1),0)),0)), IFERROR(MIN($D53-SUM($O53:AL53), INDEX(Tbl_Resource_List[Hours Available per Day], MATCH($C53,Tbl_Resource_List[Resource Name],0),1)-SUMIF($C$8:$C52,$C53,AM$8:AM52)),0),0)</f>
        <v>0</v>
      </c>
      <c r="AN53" s="93">
        <f>IF((AN$7&gt;IFERROR(MAX(IFERROR(INDEX(Tbl_Project_List[Start Date],MATCH($A53,Tbl_Project_List[Project Name],0),1)-1,0),IFERROR(INDEX($K$9:$K$158,MATCH($E53,$G$9:$G$158,0),1),0),IFERROR(INDEX($K$9:$K$158,MATCH($F53,$G$9:$G$158,0),1),0)),0)), IFERROR(MIN($D53-SUM($O53:AM53), INDEX(Tbl_Resource_List[Hours Available per Day], MATCH($C53,Tbl_Resource_List[Resource Name],0),1)-SUMIF($C$8:$C52,$C53,AN$8:AN52)),0),0)</f>
        <v>0</v>
      </c>
      <c r="AO53" s="93">
        <f>IF((AO$7&gt;IFERROR(MAX(IFERROR(INDEX(Tbl_Project_List[Start Date],MATCH($A53,Tbl_Project_List[Project Name],0),1)-1,0),IFERROR(INDEX($K$9:$K$158,MATCH($E53,$G$9:$G$158,0),1),0),IFERROR(INDEX($K$9:$K$158,MATCH($F53,$G$9:$G$158,0),1),0)),0)), IFERROR(MIN($D53-SUM($O53:AN53), INDEX(Tbl_Resource_List[Hours Available per Day], MATCH($C53,Tbl_Resource_List[Resource Name],0),1)-SUMIF($C$8:$C52,$C53,AO$8:AO52)),0),0)</f>
        <v>0</v>
      </c>
      <c r="AP53" s="93">
        <f>IF((AP$7&gt;IFERROR(MAX(IFERROR(INDEX(Tbl_Project_List[Start Date],MATCH($A53,Tbl_Project_List[Project Name],0),1)-1,0),IFERROR(INDEX($K$9:$K$158,MATCH($E53,$G$9:$G$158,0),1),0),IFERROR(INDEX($K$9:$K$158,MATCH($F53,$G$9:$G$158,0),1),0)),0)), IFERROR(MIN($D53-SUM($O53:AO53), INDEX(Tbl_Resource_List[Hours Available per Day], MATCH($C53,Tbl_Resource_List[Resource Name],0),1)-SUMIF($C$8:$C52,$C53,AP$8:AP52)),0),0)</f>
        <v>0</v>
      </c>
      <c r="AQ53" s="93">
        <f>IF((AQ$7&gt;IFERROR(MAX(IFERROR(INDEX(Tbl_Project_List[Start Date],MATCH($A53,Tbl_Project_List[Project Name],0),1)-1,0),IFERROR(INDEX($K$9:$K$158,MATCH($E53,$G$9:$G$158,0),1),0),IFERROR(INDEX($K$9:$K$158,MATCH($F53,$G$9:$G$158,0),1),0)),0)), IFERROR(MIN($D53-SUM($O53:AP53), INDEX(Tbl_Resource_List[Hours Available per Day], MATCH($C53,Tbl_Resource_List[Resource Name],0),1)-SUMIF($C$8:$C52,$C53,AQ$8:AQ52)),0),0)</f>
        <v>0</v>
      </c>
      <c r="AR53" s="93">
        <f>IF((AR$7&gt;IFERROR(MAX(IFERROR(INDEX(Tbl_Project_List[Start Date],MATCH($A53,Tbl_Project_List[Project Name],0),1)-1,0),IFERROR(INDEX($K$9:$K$158,MATCH($E53,$G$9:$G$158,0),1),0),IFERROR(INDEX($K$9:$K$158,MATCH($F53,$G$9:$G$158,0),1),0)),0)), IFERROR(MIN($D53-SUM($O53:AQ53), INDEX(Tbl_Resource_List[Hours Available per Day], MATCH($C53,Tbl_Resource_List[Resource Name],0),1)-SUMIF($C$8:$C52,$C53,AR$8:AR52)),0),0)</f>
        <v>0</v>
      </c>
      <c r="AS53" s="93">
        <f>IF((AS$7&gt;IFERROR(MAX(IFERROR(INDEX(Tbl_Project_List[Start Date],MATCH($A53,Tbl_Project_List[Project Name],0),1)-1,0),IFERROR(INDEX($K$9:$K$158,MATCH($E53,$G$9:$G$158,0),1),0),IFERROR(INDEX($K$9:$K$158,MATCH($F53,$G$9:$G$158,0),1),0)),0)), IFERROR(MIN($D53-SUM($O53:AR53), INDEX(Tbl_Resource_List[Hours Available per Day], MATCH($C53,Tbl_Resource_List[Resource Name],0),1)-SUMIF($C$8:$C52,$C53,AS$8:AS52)),0),0)</f>
        <v>0</v>
      </c>
      <c r="AT53" s="93">
        <f>IF((AT$7&gt;IFERROR(MAX(IFERROR(INDEX(Tbl_Project_List[Start Date],MATCH($A53,Tbl_Project_List[Project Name],0),1)-1,0),IFERROR(INDEX($K$9:$K$158,MATCH($E53,$G$9:$G$158,0),1),0),IFERROR(INDEX($K$9:$K$158,MATCH($F53,$G$9:$G$158,0),1),0)),0)), IFERROR(MIN($D53-SUM($O53:AS53), INDEX(Tbl_Resource_List[Hours Available per Day], MATCH($C53,Tbl_Resource_List[Resource Name],0),1)-SUMIF($C$8:$C52,$C53,AT$8:AT52)),0),0)</f>
        <v>0</v>
      </c>
      <c r="AU53" s="93">
        <f>IF((AU$7&gt;IFERROR(MAX(IFERROR(INDEX(Tbl_Project_List[Start Date],MATCH($A53,Tbl_Project_List[Project Name],0),1)-1,0),IFERROR(INDEX($K$9:$K$158,MATCH($E53,$G$9:$G$158,0),1),0),IFERROR(INDEX($K$9:$K$158,MATCH($F53,$G$9:$G$158,0),1),0)),0)), IFERROR(MIN($D53-SUM($O53:AT53), INDEX(Tbl_Resource_List[Hours Available per Day], MATCH($C53,Tbl_Resource_List[Resource Name],0),1)-SUMIF($C$8:$C52,$C53,AU$8:AU52)),0),0)</f>
        <v>0</v>
      </c>
      <c r="AV53" s="93">
        <f>IF((AV$7&gt;IFERROR(MAX(IFERROR(INDEX(Tbl_Project_List[Start Date],MATCH($A53,Tbl_Project_List[Project Name],0),1)-1,0),IFERROR(INDEX($K$9:$K$158,MATCH($E53,$G$9:$G$158,0),1),0),IFERROR(INDEX($K$9:$K$158,MATCH($F53,$G$9:$G$158,0),1),0)),0)), IFERROR(MIN($D53-SUM($O53:AU53), INDEX(Tbl_Resource_List[Hours Available per Day], MATCH($C53,Tbl_Resource_List[Resource Name],0),1)-SUMIF($C$8:$C52,$C53,AV$8:AV52)),0),0)</f>
        <v>0</v>
      </c>
      <c r="AW53" s="93">
        <f>IF((AW$7&gt;IFERROR(MAX(IFERROR(INDEX(Tbl_Project_List[Start Date],MATCH($A53,Tbl_Project_List[Project Name],0),1)-1,0),IFERROR(INDEX($K$9:$K$158,MATCH($E53,$G$9:$G$158,0),1),0),IFERROR(INDEX($K$9:$K$158,MATCH($F53,$G$9:$G$158,0),1),0)),0)), IFERROR(MIN($D53-SUM($O53:AV53), INDEX(Tbl_Resource_List[Hours Available per Day], MATCH($C53,Tbl_Resource_List[Resource Name],0),1)-SUMIF($C$8:$C52,$C53,AW$8:AW52)),0),0)</f>
        <v>0</v>
      </c>
      <c r="AX53" s="93">
        <f>IF((AX$7&gt;IFERROR(MAX(IFERROR(INDEX(Tbl_Project_List[Start Date],MATCH($A53,Tbl_Project_List[Project Name],0),1)-1,0),IFERROR(INDEX($K$9:$K$158,MATCH($E53,$G$9:$G$158,0),1),0),IFERROR(INDEX($K$9:$K$158,MATCH($F53,$G$9:$G$158,0),1),0)),0)), IFERROR(MIN($D53-SUM($O53:AW53), INDEX(Tbl_Resource_List[Hours Available per Day], MATCH($C53,Tbl_Resource_List[Resource Name],0),1)-SUMIF($C$8:$C52,$C53,AX$8:AX52)),0),0)</f>
        <v>0</v>
      </c>
      <c r="AY53" s="93">
        <f>IF((AY$7&gt;IFERROR(MAX(IFERROR(INDEX(Tbl_Project_List[Start Date],MATCH($A53,Tbl_Project_List[Project Name],0),1)-1,0),IFERROR(INDEX($K$9:$K$158,MATCH($E53,$G$9:$G$158,0),1),0),IFERROR(INDEX($K$9:$K$158,MATCH($F53,$G$9:$G$158,0),1),0)),0)), IFERROR(MIN($D53-SUM($O53:AX53), INDEX(Tbl_Resource_List[Hours Available per Day], MATCH($C53,Tbl_Resource_List[Resource Name],0),1)-SUMIF($C$8:$C52,$C53,AY$8:AY52)),0),0)</f>
        <v>0</v>
      </c>
      <c r="AZ53" s="93">
        <f>IF((AZ$7&gt;IFERROR(MAX(IFERROR(INDEX(Tbl_Project_List[Start Date],MATCH($A53,Tbl_Project_List[Project Name],0),1)-1,0),IFERROR(INDEX($K$9:$K$158,MATCH($E53,$G$9:$G$158,0),1),0),IFERROR(INDEX($K$9:$K$158,MATCH($F53,$G$9:$G$158,0),1),0)),0)), IFERROR(MIN($D53-SUM($O53:AY53), INDEX(Tbl_Resource_List[Hours Available per Day], MATCH($C53,Tbl_Resource_List[Resource Name],0),1)-SUMIF($C$8:$C52,$C53,AZ$8:AZ52)),0),0)</f>
        <v>0</v>
      </c>
      <c r="BA53" s="93">
        <f>IF((BA$7&gt;IFERROR(MAX(IFERROR(INDEX(Tbl_Project_List[Start Date],MATCH($A53,Tbl_Project_List[Project Name],0),1)-1,0),IFERROR(INDEX($K$9:$K$158,MATCH($E53,$G$9:$G$158,0),1),0),IFERROR(INDEX($K$9:$K$158,MATCH($F53,$G$9:$G$158,0),1),0)),0)), IFERROR(MIN($D53-SUM($O53:AZ53), INDEX(Tbl_Resource_List[Hours Available per Day], MATCH($C53,Tbl_Resource_List[Resource Name],0),1)-SUMIF($C$8:$C52,$C53,BA$8:BA52)),0),0)</f>
        <v>0</v>
      </c>
      <c r="BB53" s="93">
        <f>IF((BB$7&gt;IFERROR(MAX(IFERROR(INDEX(Tbl_Project_List[Start Date],MATCH($A53,Tbl_Project_List[Project Name],0),1)-1,0),IFERROR(INDEX($K$9:$K$158,MATCH($E53,$G$9:$G$158,0),1),0),IFERROR(INDEX($K$9:$K$158,MATCH($F53,$G$9:$G$158,0),1),0)),0)), IFERROR(MIN($D53-SUM($O53:BA53), INDEX(Tbl_Resource_List[Hours Available per Day], MATCH($C53,Tbl_Resource_List[Resource Name],0),1)-SUMIF($C$8:$C52,$C53,BB$8:BB52)),0),0)</f>
        <v>0</v>
      </c>
      <c r="BC53" s="93">
        <f>IF((BC$7&gt;IFERROR(MAX(IFERROR(INDEX(Tbl_Project_List[Start Date],MATCH($A53,Tbl_Project_List[Project Name],0),1)-1,0),IFERROR(INDEX($K$9:$K$158,MATCH($E53,$G$9:$G$158,0),1),0),IFERROR(INDEX($K$9:$K$158,MATCH($F53,$G$9:$G$158,0),1),0)),0)), IFERROR(MIN($D53-SUM($O53:BB53), INDEX(Tbl_Resource_List[Hours Available per Day], MATCH($C53,Tbl_Resource_List[Resource Name],0),1)-SUMIF($C$8:$C52,$C53,BC$8:BC52)),0),0)</f>
        <v>0</v>
      </c>
      <c r="BD53" s="93">
        <f>IF((BD$7&gt;IFERROR(MAX(IFERROR(INDEX(Tbl_Project_List[Start Date],MATCH($A53,Tbl_Project_List[Project Name],0),1)-1,0),IFERROR(INDEX($K$9:$K$158,MATCH($E53,$G$9:$G$158,0),1),0),IFERROR(INDEX($K$9:$K$158,MATCH($F53,$G$9:$G$158,0),1),0)),0)), IFERROR(MIN($D53-SUM($O53:BC53), INDEX(Tbl_Resource_List[Hours Available per Day], MATCH($C53,Tbl_Resource_List[Resource Name],0),1)-SUMIF($C$8:$C52,$C53,BD$8:BD52)),0),0)</f>
        <v>0</v>
      </c>
      <c r="BE53" s="93">
        <f>IF((BE$7&gt;IFERROR(MAX(IFERROR(INDEX(Tbl_Project_List[Start Date],MATCH($A53,Tbl_Project_List[Project Name],0),1)-1,0),IFERROR(INDEX($K$9:$K$158,MATCH($E53,$G$9:$G$158,0),1),0),IFERROR(INDEX($K$9:$K$158,MATCH($F53,$G$9:$G$158,0),1),0)),0)), IFERROR(MIN($D53-SUM($O53:BD53), INDEX(Tbl_Resource_List[Hours Available per Day], MATCH($C53,Tbl_Resource_List[Resource Name],0),1)-SUMIF($C$8:$C52,$C53,BE$8:BE52)),0),0)</f>
        <v>0</v>
      </c>
      <c r="BF53" s="93">
        <f>IF((BF$7&gt;IFERROR(MAX(IFERROR(INDEX(Tbl_Project_List[Start Date],MATCH($A53,Tbl_Project_List[Project Name],0),1)-1,0),IFERROR(INDEX($K$9:$K$158,MATCH($E53,$G$9:$G$158,0),1),0),IFERROR(INDEX($K$9:$K$158,MATCH($F53,$G$9:$G$158,0),1),0)),0)), IFERROR(MIN($D53-SUM($O53:BE53), INDEX(Tbl_Resource_List[Hours Available per Day], MATCH($C53,Tbl_Resource_List[Resource Name],0),1)-SUMIF($C$8:$C52,$C53,BF$8:BF52)),0),0)</f>
        <v>0</v>
      </c>
      <c r="BG53" s="93">
        <f>IF((BG$7&gt;IFERROR(MAX(IFERROR(INDEX(Tbl_Project_List[Start Date],MATCH($A53,Tbl_Project_List[Project Name],0),1)-1,0),IFERROR(INDEX($K$9:$K$158,MATCH($E53,$G$9:$G$158,0),1),0),IFERROR(INDEX($K$9:$K$158,MATCH($F53,$G$9:$G$158,0),1),0)),0)), IFERROR(MIN($D53-SUM($O53:BF53), INDEX(Tbl_Resource_List[Hours Available per Day], MATCH($C53,Tbl_Resource_List[Resource Name],0),1)-SUMIF($C$8:$C52,$C53,BG$8:BG52)),0),0)</f>
        <v>0</v>
      </c>
      <c r="BH53" s="93">
        <f>IF((BH$7&gt;IFERROR(MAX(IFERROR(INDEX(Tbl_Project_List[Start Date],MATCH($A53,Tbl_Project_List[Project Name],0),1)-1,0),IFERROR(INDEX($K$9:$K$158,MATCH($E53,$G$9:$G$158,0),1),0),IFERROR(INDEX($K$9:$K$158,MATCH($F53,$G$9:$G$158,0),1),0)),0)), IFERROR(MIN($D53-SUM($O53:BG53), INDEX(Tbl_Resource_List[Hours Available per Day], MATCH($C53,Tbl_Resource_List[Resource Name],0),1)-SUMIF($C$8:$C52,$C53,BH$8:BH52)),0),0)</f>
        <v>0</v>
      </c>
      <c r="BI53" s="93">
        <f>IF((BI$7&gt;IFERROR(MAX(IFERROR(INDEX(Tbl_Project_List[Start Date],MATCH($A53,Tbl_Project_List[Project Name],0),1)-1,0),IFERROR(INDEX($K$9:$K$158,MATCH($E53,$G$9:$G$158,0),1),0),IFERROR(INDEX($K$9:$K$158,MATCH($F53,$G$9:$G$158,0),1),0)),0)), IFERROR(MIN($D53-SUM($O53:BH53), INDEX(Tbl_Resource_List[Hours Available per Day], MATCH($C53,Tbl_Resource_List[Resource Name],0),1)-SUMIF($C$8:$C52,$C53,BI$8:BI52)),0),0)</f>
        <v>0</v>
      </c>
      <c r="BJ53" s="93">
        <f>IF((BJ$7&gt;IFERROR(MAX(IFERROR(INDEX(Tbl_Project_List[Start Date],MATCH($A53,Tbl_Project_List[Project Name],0),1)-1,0),IFERROR(INDEX($K$9:$K$158,MATCH($E53,$G$9:$G$158,0),1),0),IFERROR(INDEX($K$9:$K$158,MATCH($F53,$G$9:$G$158,0),1),0)),0)), IFERROR(MIN($D53-SUM($O53:BI53), INDEX(Tbl_Resource_List[Hours Available per Day], MATCH($C53,Tbl_Resource_List[Resource Name],0),1)-SUMIF($C$8:$C52,$C53,BJ$8:BJ52)),0),0)</f>
        <v>0</v>
      </c>
      <c r="BK53" s="93">
        <f>IF((BK$7&gt;IFERROR(MAX(IFERROR(INDEX(Tbl_Project_List[Start Date],MATCH($A53,Tbl_Project_List[Project Name],0),1)-1,0),IFERROR(INDEX($K$9:$K$158,MATCH($E53,$G$9:$G$158,0),1),0),IFERROR(INDEX($K$9:$K$158,MATCH($F53,$G$9:$G$158,0),1),0)),0)), IFERROR(MIN($D53-SUM($O53:BJ53), INDEX(Tbl_Resource_List[Hours Available per Day], MATCH($C53,Tbl_Resource_List[Resource Name],0),1)-SUMIF($C$8:$C52,$C53,BK$8:BK52)),0),0)</f>
        <v>0</v>
      </c>
      <c r="BL53" s="93">
        <f>IF((BL$7&gt;IFERROR(MAX(IFERROR(INDEX(Tbl_Project_List[Start Date],MATCH($A53,Tbl_Project_List[Project Name],0),1)-1,0),IFERROR(INDEX($K$9:$K$158,MATCH($E53,$G$9:$G$158,0),1),0),IFERROR(INDEX($K$9:$K$158,MATCH($F53,$G$9:$G$158,0),1),0)),0)), IFERROR(MIN($D53-SUM($O53:BK53), INDEX(Tbl_Resource_List[Hours Available per Day], MATCH($C53,Tbl_Resource_List[Resource Name],0),1)-SUMIF($C$8:$C52,$C53,BL$8:BL52)),0),0)</f>
        <v>0</v>
      </c>
      <c r="BM53" s="93">
        <f>IF((BM$7&gt;IFERROR(MAX(IFERROR(INDEX(Tbl_Project_List[Start Date],MATCH($A53,Tbl_Project_List[Project Name],0),1)-1,0),IFERROR(INDEX($K$9:$K$158,MATCH($E53,$G$9:$G$158,0),1),0),IFERROR(INDEX($K$9:$K$158,MATCH($F53,$G$9:$G$158,0),1),0)),0)), IFERROR(MIN($D53-SUM($O53:BL53), INDEX(Tbl_Resource_List[Hours Available per Day], MATCH($C53,Tbl_Resource_List[Resource Name],0),1)-SUMIF($C$8:$C52,$C53,BM$8:BM52)),0),0)</f>
        <v>0</v>
      </c>
      <c r="BN53" s="93">
        <f>IF((BN$7&gt;IFERROR(MAX(IFERROR(INDEX(Tbl_Project_List[Start Date],MATCH($A53,Tbl_Project_List[Project Name],0),1)-1,0),IFERROR(INDEX($K$9:$K$158,MATCH($E53,$G$9:$G$158,0),1),0),IFERROR(INDEX($K$9:$K$158,MATCH($F53,$G$9:$G$158,0),1),0)),0)), IFERROR(MIN($D53-SUM($O53:BM53), INDEX(Tbl_Resource_List[Hours Available per Day], MATCH($C53,Tbl_Resource_List[Resource Name],0),1)-SUMIF($C$8:$C52,$C53,BN$8:BN52)),0),0)</f>
        <v>0</v>
      </c>
      <c r="BO53" s="93">
        <f>IF((BO$7&gt;IFERROR(MAX(IFERROR(INDEX(Tbl_Project_List[Start Date],MATCH($A53,Tbl_Project_List[Project Name],0),1)-1,0),IFERROR(INDEX($K$9:$K$158,MATCH($E53,$G$9:$G$158,0),1),0),IFERROR(INDEX($K$9:$K$158,MATCH($F53,$G$9:$G$158,0),1),0)),0)), IFERROR(MIN($D53-SUM($O53:BN53), INDEX(Tbl_Resource_List[Hours Available per Day], MATCH($C53,Tbl_Resource_List[Resource Name],0),1)-SUMIF($C$8:$C52,$C53,BO$8:BO52)),0),0)</f>
        <v>0</v>
      </c>
      <c r="BP53" s="93">
        <f>IF((BP$7&gt;IFERROR(MAX(IFERROR(INDEX(Tbl_Project_List[Start Date],MATCH($A53,Tbl_Project_List[Project Name],0),1)-1,0),IFERROR(INDEX($K$9:$K$158,MATCH($E53,$G$9:$G$158,0),1),0),IFERROR(INDEX($K$9:$K$158,MATCH($F53,$G$9:$G$158,0),1),0)),0)), IFERROR(MIN($D53-SUM($O53:BO53), INDEX(Tbl_Resource_List[Hours Available per Day], MATCH($C53,Tbl_Resource_List[Resource Name],0),1)-SUMIF($C$8:$C52,$C53,BP$8:BP52)),0),0)</f>
        <v>0</v>
      </c>
      <c r="BQ53" s="93">
        <f>IF((BQ$7&gt;IFERROR(MAX(IFERROR(INDEX(Tbl_Project_List[Start Date],MATCH($A53,Tbl_Project_List[Project Name],0),1)-1,0),IFERROR(INDEX($K$9:$K$158,MATCH($E53,$G$9:$G$158,0),1),0),IFERROR(INDEX($K$9:$K$158,MATCH($F53,$G$9:$G$158,0),1),0)),0)), IFERROR(MIN($D53-SUM($O53:BP53), INDEX(Tbl_Resource_List[Hours Available per Day], MATCH($C53,Tbl_Resource_List[Resource Name],0),1)-SUMIF($C$8:$C52,$C53,BQ$8:BQ52)),0),0)</f>
        <v>0</v>
      </c>
      <c r="BR53" s="93">
        <f>IF((BR$7&gt;IFERROR(MAX(IFERROR(INDEX(Tbl_Project_List[Start Date],MATCH($A53,Tbl_Project_List[Project Name],0),1)-1,0),IFERROR(INDEX($K$9:$K$158,MATCH($E53,$G$9:$G$158,0),1),0),IFERROR(INDEX($K$9:$K$158,MATCH($F53,$G$9:$G$158,0),1),0)),0)), IFERROR(MIN($D53-SUM($O53:BQ53), INDEX(Tbl_Resource_List[Hours Available per Day], MATCH($C53,Tbl_Resource_List[Resource Name],0),1)-SUMIF($C$8:$C52,$C53,BR$8:BR52)),0),0)</f>
        <v>0</v>
      </c>
      <c r="BS53" s="93">
        <f>IF((BS$7&gt;IFERROR(MAX(IFERROR(INDEX(Tbl_Project_List[Start Date],MATCH($A53,Tbl_Project_List[Project Name],0),1)-1,0),IFERROR(INDEX($K$9:$K$158,MATCH($E53,$G$9:$G$158,0),1),0),IFERROR(INDEX($K$9:$K$158,MATCH($F53,$G$9:$G$158,0),1),0)),0)), IFERROR(MIN($D53-SUM($O53:BR53), INDEX(Tbl_Resource_List[Hours Available per Day], MATCH($C53,Tbl_Resource_List[Resource Name],0),1)-SUMIF($C$8:$C52,$C53,BS$8:BS52)),0),0)</f>
        <v>0</v>
      </c>
      <c r="BT53" s="93">
        <f>IF((BT$7&gt;IFERROR(MAX(IFERROR(INDEX(Tbl_Project_List[Start Date],MATCH($A53,Tbl_Project_List[Project Name],0),1)-1,0),IFERROR(INDEX($K$9:$K$158,MATCH($E53,$G$9:$G$158,0),1),0),IFERROR(INDEX($K$9:$K$158,MATCH($F53,$G$9:$G$158,0),1),0)),0)), IFERROR(MIN($D53-SUM($O53:BS53), INDEX(Tbl_Resource_List[Hours Available per Day], MATCH($C53,Tbl_Resource_List[Resource Name],0),1)-SUMIF($C$8:$C52,$C53,BT$8:BT52)),0),0)</f>
        <v>0</v>
      </c>
      <c r="BU53" s="93">
        <f>IF((BU$7&gt;IFERROR(MAX(IFERROR(INDEX(Tbl_Project_List[Start Date],MATCH($A53,Tbl_Project_List[Project Name],0),1)-1,0),IFERROR(INDEX($K$9:$K$158,MATCH($E53,$G$9:$G$158,0),1),0),IFERROR(INDEX($K$9:$K$158,MATCH($F53,$G$9:$G$158,0),1),0)),0)), IFERROR(MIN($D53-SUM($O53:BT53), INDEX(Tbl_Resource_List[Hours Available per Day], MATCH($C53,Tbl_Resource_List[Resource Name],0),1)-SUMIF($C$8:$C52,$C53,BU$8:BU52)),0),0)</f>
        <v>0</v>
      </c>
      <c r="BV53" s="93">
        <f>IF((BV$7&gt;IFERROR(MAX(IFERROR(INDEX(Tbl_Project_List[Start Date],MATCH($A53,Tbl_Project_List[Project Name],0),1)-1,0),IFERROR(INDEX($K$9:$K$158,MATCH($E53,$G$9:$G$158,0),1),0),IFERROR(INDEX($K$9:$K$158,MATCH($F53,$G$9:$G$158,0),1),0)),0)), IFERROR(MIN($D53-SUM($O53:BU53), INDEX(Tbl_Resource_List[Hours Available per Day], MATCH($C53,Tbl_Resource_List[Resource Name],0),1)-SUMIF($C$8:$C52,$C53,BV$8:BV52)),0),0)</f>
        <v>0</v>
      </c>
      <c r="BW53" s="94">
        <f>IF((BW$7&gt;IFERROR(MAX(IFERROR(INDEX(Tbl_Project_List[Start Date],MATCH($A53,Tbl_Project_List[Project Name],0),1)-1,0),IFERROR(INDEX($K$9:$K$158,MATCH($E53,$G$9:$G$158,0),1),0),IFERROR(INDEX($K$9:$K$158,MATCH($F53,$G$9:$G$158,0),1),0)),0)), IFERROR(MIN($D53-SUM($O53:BV53), INDEX(Tbl_Resource_List[Hours Available per Day], MATCH($C53,Tbl_Resource_List[Resource Name],0),1)-SUMIF($C$8:$C52,$C53,BW$8:BW52)),0),0)</f>
        <v>0</v>
      </c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</row>
    <row r="54" spans="1:105" x14ac:dyDescent="0.25">
      <c r="A54" s="89" t="str">
        <f>IFERROR(IF(ROW(A53)-ROW($A$8)&gt;=COUNTA(Tbl_Task_List[Task Name]),"",INDEX(Tbl_Project_List[],MATCH(SMALL(Tbl_Project_List[[#Data],[Priority]],ROUND(SUMPRODUCT(1/COUNTIF($A$9:A53,$A$9:A53)),0)+((COUNTIF(Tbl_Task_List[[#Data],[Project Name]],A53)=COUNTIF($A$9:$A53,A53))*1)),Tbl_Project_List[[#Data],[Priority]],0),1)),"")</f>
        <v/>
      </c>
      <c r="B54" s="89" t="str">
        <f t="array" ref="B54">IFERROR(INDEX((Tbl_Task_List[[#Data],[Task Name]]), SMALL(IF(A54=(Tbl_Task_List[[#Data],[Project Name]]),ROW(Tbl_Task_List[[#Data],[Project Name]]),""),COUNTIF($A$9:$A54,A54))-ROW(Tbl_Task_List[[#Headers],[Task Name]]),1),"")</f>
        <v/>
      </c>
      <c r="C54" s="90" t="str">
        <f t="array" ref="C54">IFERROR(INDEX((Tbl_Task_List[[#Data],[Resource Name]]), SMALL(IF(A54=(Tbl_Task_List[[#Data],[Project Name]]),ROW(Tbl_Task_List[[#Data],[Project Name]]),""),COUNTIF($A$9:$A54,A54))-ROW(Tbl_Task_List[[#Headers],[Resource Name]]),1),"")</f>
        <v/>
      </c>
      <c r="D54" s="91" t="str">
        <f t="array" ref="D54">IFERROR(INDEX((Tbl_Task_List[[#Data],[Planned Duration (Hours)]]), SMALL(IF(A54=(Tbl_Task_List[[#Data],[Project Name]]),ROW(Tbl_Task_List[[#Data],[Project Name]]),""),COUNTIF($A$9:$A54,A54))-ROW(Tbl_Task_List[[#Headers],[Planned Duration (Hours)]]),1),"")</f>
        <v/>
      </c>
      <c r="E54" s="70" t="str">
        <f t="array" ref="E54">IFERROR(INDEX((Tbl_Task_List[[#Data],[Predecessor 1]]), SMALL(IF(A54=(Tbl_Task_List[[#Data],[Project Name]]),ROW(Tbl_Task_List[[#Data],[Project Name]]),""),COUNTIF($A$9:$A54,A54))-ROW(Tbl_Task_List[[#Headers],[Predecessor 1]]),1),"")</f>
        <v/>
      </c>
      <c r="F54" s="70" t="str">
        <f t="array" ref="F54">IFERROR(INDEX((Tbl_Task_List[[#Data],[Predecessor 2]]), SMALL(IF(A54=(Tbl_Task_List[[#Data],[Project Name]]),ROW(Tbl_Task_List[[#Data],[Project Name]]),""),COUNTIF($A$9:$A54,A54))-ROW(Tbl_Task_List[[#Headers],[Predecessor 2]]),1),"")</f>
        <v/>
      </c>
      <c r="G54" s="70" t="str">
        <f t="shared" si="7"/>
        <v xml:space="preserve"> </v>
      </c>
      <c r="H54" s="75" t="str">
        <f>IFERROR(MAX(INDEX(Tbl_Project_List[Start Date],MATCH($A54,Tbl_Project_List[Project Name],0),1), StartDate, IFERROR(WORKDAY(INDEX($K$9:$K$158,MATCH($E54,$G$9:$G$158,0),1),1,Holidays),0),IFERROR(WORKDAY( INDEX($K$9:$K$158,MATCH($F54,$G$9:$G$158,0),1),1,Holidays),0)),"")</f>
        <v/>
      </c>
      <c r="I54" s="92" t="str">
        <f t="shared" si="4"/>
        <v/>
      </c>
      <c r="J54" s="75" t="str">
        <f t="array" ref="J54">IF(ISNUMBER(D54),IFERROR(INDEX($A$7:$BW$7,1,SMALL(IF(P54:BW54&gt;0,COLUMN(P54:BW54),""),1)),WORKDAY($BW$7,2,Holidays)),"")</f>
        <v/>
      </c>
      <c r="K54" s="75" t="str">
        <f t="array" ref="K54">IF(ISNUMBER(D54),IF(SUM(P54:BW54)=D54,IFERROR(INDEX($A$7:$BW$7,1,LARGE(IF(P54:BW54&gt;0,COLUMN(P54:BW54),""),1)),""),WORKDAY($BW$7,1,Holidays)),"")</f>
        <v/>
      </c>
      <c r="L54" s="92" t="str">
        <f ca="1">IFERROR(COUNTIF(INDIRECT(ADDRESS(ROW($L54),MATCH($J54,$A$7:$BW$7,0),1,1,)):INDIRECT(ADDRESS(ROW($L54),MATCH(MIN($K54,$BW$7),$A$7:$BW$7,0),1,1,)),0),"")</f>
        <v/>
      </c>
      <c r="M54" s="92" t="str">
        <f t="shared" si="5"/>
        <v/>
      </c>
      <c r="N54" s="93" t="str">
        <f t="shared" si="6"/>
        <v/>
      </c>
      <c r="O54" s="86"/>
      <c r="P54" s="93">
        <f>IF((P$7&gt;IFERROR(MAX(IFERROR(INDEX(Tbl_Project_List[Start Date],MATCH($A54,Tbl_Project_List[Project Name],0),1)-1,0),IFERROR(INDEX($K$9:$K$158,MATCH($E54,$G$9:$G$158,0),1),0),IFERROR(INDEX($K$9:$K$158,MATCH($F54,$G$9:$G$158,0),1),0)),0)), IFERROR(MIN($D54-SUM($O54:O54), INDEX(Tbl_Resource_List[Hours Available per Day], MATCH($C54,Tbl_Resource_List[Resource Name],0),1)-SUMIF($C$8:$C53,$C54,P$8:P53)),0),0)</f>
        <v>0</v>
      </c>
      <c r="Q54" s="93">
        <f>IF((Q$7&gt;IFERROR(MAX(IFERROR(INDEX(Tbl_Project_List[Start Date],MATCH($A54,Tbl_Project_List[Project Name],0),1)-1,0),IFERROR(INDEX($K$9:$K$158,MATCH($E54,$G$9:$G$158,0),1),0),IFERROR(INDEX($K$9:$K$158,MATCH($F54,$G$9:$G$158,0),1),0)),0)), IFERROR(MIN($D54-SUM($O54:P54), INDEX(Tbl_Resource_List[Hours Available per Day], MATCH($C54,Tbl_Resource_List[Resource Name],0),1)-SUMIF($C$8:$C53,$C54,Q$8:Q53)),0),0)</f>
        <v>0</v>
      </c>
      <c r="R54" s="93">
        <f>IF((R$7&gt;IFERROR(MAX(IFERROR(INDEX(Tbl_Project_List[Start Date],MATCH($A54,Tbl_Project_List[Project Name],0),1)-1,0),IFERROR(INDEX($K$9:$K$158,MATCH($E54,$G$9:$G$158,0),1),0),IFERROR(INDEX($K$9:$K$158,MATCH($F54,$G$9:$G$158,0),1),0)),0)), IFERROR(MIN($D54-SUM($O54:Q54), INDEX(Tbl_Resource_List[Hours Available per Day], MATCH($C54,Tbl_Resource_List[Resource Name],0),1)-SUMIF($C$8:$C53,$C54,R$8:R53)),0),0)</f>
        <v>0</v>
      </c>
      <c r="S54" s="93">
        <f>IF((S$7&gt;IFERROR(MAX(IFERROR(INDEX(Tbl_Project_List[Start Date],MATCH($A54,Tbl_Project_List[Project Name],0),1)-1,0),IFERROR(INDEX($K$9:$K$158,MATCH($E54,$G$9:$G$158,0),1),0),IFERROR(INDEX($K$9:$K$158,MATCH($F54,$G$9:$G$158,0),1),0)),0)), IFERROR(MIN($D54-SUM($O54:R54), INDEX(Tbl_Resource_List[Hours Available per Day], MATCH($C54,Tbl_Resource_List[Resource Name],0),1)-SUMIF($C$8:$C53,$C54,S$8:S53)),0),0)</f>
        <v>0</v>
      </c>
      <c r="T54" s="93">
        <f>IF((T$7&gt;IFERROR(MAX(IFERROR(INDEX(Tbl_Project_List[Start Date],MATCH($A54,Tbl_Project_List[Project Name],0),1)-1,0),IFERROR(INDEX($K$9:$K$158,MATCH($E54,$G$9:$G$158,0),1),0),IFERROR(INDEX($K$9:$K$158,MATCH($F54,$G$9:$G$158,0),1),0)),0)), IFERROR(MIN($D54-SUM($O54:S54), INDEX(Tbl_Resource_List[Hours Available per Day], MATCH($C54,Tbl_Resource_List[Resource Name],0),1)-SUMIF($C$8:$C53,$C54,T$8:T53)),0),0)</f>
        <v>0</v>
      </c>
      <c r="U54" s="93">
        <f>IF((U$7&gt;IFERROR(MAX(IFERROR(INDEX(Tbl_Project_List[Start Date],MATCH($A54,Tbl_Project_List[Project Name],0),1)-1,0),IFERROR(INDEX($K$9:$K$158,MATCH($E54,$G$9:$G$158,0),1),0),IFERROR(INDEX($K$9:$K$158,MATCH($F54,$G$9:$G$158,0),1),0)),0)), IFERROR(MIN($D54-SUM($O54:T54), INDEX(Tbl_Resource_List[Hours Available per Day], MATCH($C54,Tbl_Resource_List[Resource Name],0),1)-SUMIF($C$8:$C53,$C54,U$8:U53)),0),0)</f>
        <v>0</v>
      </c>
      <c r="V54" s="93">
        <f>IF((V$7&gt;IFERROR(MAX(IFERROR(INDEX(Tbl_Project_List[Start Date],MATCH($A54,Tbl_Project_List[Project Name],0),1)-1,0),IFERROR(INDEX($K$9:$K$158,MATCH($E54,$G$9:$G$158,0),1),0),IFERROR(INDEX($K$9:$K$158,MATCH($F54,$G$9:$G$158,0),1),0)),0)), IFERROR(MIN($D54-SUM($O54:U54), INDEX(Tbl_Resource_List[Hours Available per Day], MATCH($C54,Tbl_Resource_List[Resource Name],0),1)-SUMIF($C$8:$C53,$C54,V$8:V53)),0),0)</f>
        <v>0</v>
      </c>
      <c r="W54" s="93">
        <f>IF((W$7&gt;IFERROR(MAX(IFERROR(INDEX(Tbl_Project_List[Start Date],MATCH($A54,Tbl_Project_List[Project Name],0),1)-1,0),IFERROR(INDEX($K$9:$K$158,MATCH($E54,$G$9:$G$158,0),1),0),IFERROR(INDEX($K$9:$K$158,MATCH($F54,$G$9:$G$158,0),1),0)),0)), IFERROR(MIN($D54-SUM($O54:V54), INDEX(Tbl_Resource_List[Hours Available per Day], MATCH($C54,Tbl_Resource_List[Resource Name],0),1)-SUMIF($C$8:$C53,$C54,W$8:W53)),0),0)</f>
        <v>0</v>
      </c>
      <c r="X54" s="93">
        <f>IF((X$7&gt;IFERROR(MAX(IFERROR(INDEX(Tbl_Project_List[Start Date],MATCH($A54,Tbl_Project_List[Project Name],0),1)-1,0),IFERROR(INDEX($K$9:$K$158,MATCH($E54,$G$9:$G$158,0),1),0),IFERROR(INDEX($K$9:$K$158,MATCH($F54,$G$9:$G$158,0),1),0)),0)), IFERROR(MIN($D54-SUM($O54:W54), INDEX(Tbl_Resource_List[Hours Available per Day], MATCH($C54,Tbl_Resource_List[Resource Name],0),1)-SUMIF($C$8:$C53,$C54,X$8:X53)),0),0)</f>
        <v>0</v>
      </c>
      <c r="Y54" s="93">
        <f>IF((Y$7&gt;IFERROR(MAX(IFERROR(INDEX(Tbl_Project_List[Start Date],MATCH($A54,Tbl_Project_List[Project Name],0),1)-1,0),IFERROR(INDEX($K$9:$K$158,MATCH($E54,$G$9:$G$158,0),1),0),IFERROR(INDEX($K$9:$K$158,MATCH($F54,$G$9:$G$158,0),1),0)),0)), IFERROR(MIN($D54-SUM($O54:X54), INDEX(Tbl_Resource_List[Hours Available per Day], MATCH($C54,Tbl_Resource_List[Resource Name],0),1)-SUMIF($C$8:$C53,$C54,Y$8:Y53)),0),0)</f>
        <v>0</v>
      </c>
      <c r="Z54" s="93">
        <f>IF((Z$7&gt;IFERROR(MAX(IFERROR(INDEX(Tbl_Project_List[Start Date],MATCH($A54,Tbl_Project_List[Project Name],0),1)-1,0),IFERROR(INDEX($K$9:$K$158,MATCH($E54,$G$9:$G$158,0),1),0),IFERROR(INDEX($K$9:$K$158,MATCH($F54,$G$9:$G$158,0),1),0)),0)), IFERROR(MIN($D54-SUM($O54:Y54), INDEX(Tbl_Resource_List[Hours Available per Day], MATCH($C54,Tbl_Resource_List[Resource Name],0),1)-SUMIF($C$8:$C53,$C54,Z$8:Z53)),0),0)</f>
        <v>0</v>
      </c>
      <c r="AA54" s="93">
        <f>IF((AA$7&gt;IFERROR(MAX(IFERROR(INDEX(Tbl_Project_List[Start Date],MATCH($A54,Tbl_Project_List[Project Name],0),1)-1,0),IFERROR(INDEX($K$9:$K$158,MATCH($E54,$G$9:$G$158,0),1),0),IFERROR(INDEX($K$9:$K$158,MATCH($F54,$G$9:$G$158,0),1),0)),0)), IFERROR(MIN($D54-SUM($O54:Z54), INDEX(Tbl_Resource_List[Hours Available per Day], MATCH($C54,Tbl_Resource_List[Resource Name],0),1)-SUMIF($C$8:$C53,$C54,AA$8:AA53)),0),0)</f>
        <v>0</v>
      </c>
      <c r="AB54" s="93">
        <f>IF((AB$7&gt;IFERROR(MAX(IFERROR(INDEX(Tbl_Project_List[Start Date],MATCH($A54,Tbl_Project_List[Project Name],0),1)-1,0),IFERROR(INDEX($K$9:$K$158,MATCH($E54,$G$9:$G$158,0),1),0),IFERROR(INDEX($K$9:$K$158,MATCH($F54,$G$9:$G$158,0),1),0)),0)), IFERROR(MIN($D54-SUM($O54:AA54), INDEX(Tbl_Resource_List[Hours Available per Day], MATCH($C54,Tbl_Resource_List[Resource Name],0),1)-SUMIF($C$8:$C53,$C54,AB$8:AB53)),0),0)</f>
        <v>0</v>
      </c>
      <c r="AC54" s="93">
        <f>IF((AC$7&gt;IFERROR(MAX(IFERROR(INDEX(Tbl_Project_List[Start Date],MATCH($A54,Tbl_Project_List[Project Name],0),1)-1,0),IFERROR(INDEX($K$9:$K$158,MATCH($E54,$G$9:$G$158,0),1),0),IFERROR(INDEX($K$9:$K$158,MATCH($F54,$G$9:$G$158,0),1),0)),0)), IFERROR(MIN($D54-SUM($O54:AB54), INDEX(Tbl_Resource_List[Hours Available per Day], MATCH($C54,Tbl_Resource_List[Resource Name],0),1)-SUMIF($C$8:$C53,$C54,AC$8:AC53)),0),0)</f>
        <v>0</v>
      </c>
      <c r="AD54" s="93">
        <f>IF((AD$7&gt;IFERROR(MAX(IFERROR(INDEX(Tbl_Project_List[Start Date],MATCH($A54,Tbl_Project_List[Project Name],0),1)-1,0),IFERROR(INDEX($K$9:$K$158,MATCH($E54,$G$9:$G$158,0),1),0),IFERROR(INDEX($K$9:$K$158,MATCH($F54,$G$9:$G$158,0),1),0)),0)), IFERROR(MIN($D54-SUM($O54:AC54), INDEX(Tbl_Resource_List[Hours Available per Day], MATCH($C54,Tbl_Resource_List[Resource Name],0),1)-SUMIF($C$8:$C53,$C54,AD$8:AD53)),0),0)</f>
        <v>0</v>
      </c>
      <c r="AE54" s="93">
        <f>IF((AE$7&gt;IFERROR(MAX(IFERROR(INDEX(Tbl_Project_List[Start Date],MATCH($A54,Tbl_Project_List[Project Name],0),1)-1,0),IFERROR(INDEX($K$9:$K$158,MATCH($E54,$G$9:$G$158,0),1),0),IFERROR(INDEX($K$9:$K$158,MATCH($F54,$G$9:$G$158,0),1),0)),0)), IFERROR(MIN($D54-SUM($O54:AD54), INDEX(Tbl_Resource_List[Hours Available per Day], MATCH($C54,Tbl_Resource_List[Resource Name],0),1)-SUMIF($C$8:$C53,$C54,AE$8:AE53)),0),0)</f>
        <v>0</v>
      </c>
      <c r="AF54" s="93">
        <f>IF((AF$7&gt;IFERROR(MAX(IFERROR(INDEX(Tbl_Project_List[Start Date],MATCH($A54,Tbl_Project_List[Project Name],0),1)-1,0),IFERROR(INDEX($K$9:$K$158,MATCH($E54,$G$9:$G$158,0),1),0),IFERROR(INDEX($K$9:$K$158,MATCH($F54,$G$9:$G$158,0),1),0)),0)), IFERROR(MIN($D54-SUM($O54:AE54), INDEX(Tbl_Resource_List[Hours Available per Day], MATCH($C54,Tbl_Resource_List[Resource Name],0),1)-SUMIF($C$8:$C53,$C54,AF$8:AF53)),0),0)</f>
        <v>0</v>
      </c>
      <c r="AG54" s="93">
        <f>IF((AG$7&gt;IFERROR(MAX(IFERROR(INDEX(Tbl_Project_List[Start Date],MATCH($A54,Tbl_Project_List[Project Name],0),1)-1,0),IFERROR(INDEX($K$9:$K$158,MATCH($E54,$G$9:$G$158,0),1),0),IFERROR(INDEX($K$9:$K$158,MATCH($F54,$G$9:$G$158,0),1),0)),0)), IFERROR(MIN($D54-SUM($O54:AF54), INDEX(Tbl_Resource_List[Hours Available per Day], MATCH($C54,Tbl_Resource_List[Resource Name],0),1)-SUMIF($C$8:$C53,$C54,AG$8:AG53)),0),0)</f>
        <v>0</v>
      </c>
      <c r="AH54" s="93">
        <f>IF((AH$7&gt;IFERROR(MAX(IFERROR(INDEX(Tbl_Project_List[Start Date],MATCH($A54,Tbl_Project_List[Project Name],0),1)-1,0),IFERROR(INDEX($K$9:$K$158,MATCH($E54,$G$9:$G$158,0),1),0),IFERROR(INDEX($K$9:$K$158,MATCH($F54,$G$9:$G$158,0),1),0)),0)), IFERROR(MIN($D54-SUM($O54:AG54), INDEX(Tbl_Resource_List[Hours Available per Day], MATCH($C54,Tbl_Resource_List[Resource Name],0),1)-SUMIF($C$8:$C53,$C54,AH$8:AH53)),0),0)</f>
        <v>0</v>
      </c>
      <c r="AI54" s="93">
        <f>IF((AI$7&gt;IFERROR(MAX(IFERROR(INDEX(Tbl_Project_List[Start Date],MATCH($A54,Tbl_Project_List[Project Name],0),1)-1,0),IFERROR(INDEX($K$9:$K$158,MATCH($E54,$G$9:$G$158,0),1),0),IFERROR(INDEX($K$9:$K$158,MATCH($F54,$G$9:$G$158,0),1),0)),0)), IFERROR(MIN($D54-SUM($O54:AH54), INDEX(Tbl_Resource_List[Hours Available per Day], MATCH($C54,Tbl_Resource_List[Resource Name],0),1)-SUMIF($C$8:$C53,$C54,AI$8:AI53)),0),0)</f>
        <v>0</v>
      </c>
      <c r="AJ54" s="93">
        <f>IF((AJ$7&gt;IFERROR(MAX(IFERROR(INDEX(Tbl_Project_List[Start Date],MATCH($A54,Tbl_Project_List[Project Name],0),1)-1,0),IFERROR(INDEX($K$9:$K$158,MATCH($E54,$G$9:$G$158,0),1),0),IFERROR(INDEX($K$9:$K$158,MATCH($F54,$G$9:$G$158,0),1),0)),0)), IFERROR(MIN($D54-SUM($O54:AI54), INDEX(Tbl_Resource_List[Hours Available per Day], MATCH($C54,Tbl_Resource_List[Resource Name],0),1)-SUMIF($C$8:$C53,$C54,AJ$8:AJ53)),0),0)</f>
        <v>0</v>
      </c>
      <c r="AK54" s="93">
        <f>IF((AK$7&gt;IFERROR(MAX(IFERROR(INDEX(Tbl_Project_List[Start Date],MATCH($A54,Tbl_Project_List[Project Name],0),1)-1,0),IFERROR(INDEX($K$9:$K$158,MATCH($E54,$G$9:$G$158,0),1),0),IFERROR(INDEX($K$9:$K$158,MATCH($F54,$G$9:$G$158,0),1),0)),0)), IFERROR(MIN($D54-SUM($O54:AJ54), INDEX(Tbl_Resource_List[Hours Available per Day], MATCH($C54,Tbl_Resource_List[Resource Name],0),1)-SUMIF($C$8:$C53,$C54,AK$8:AK53)),0),0)</f>
        <v>0</v>
      </c>
      <c r="AL54" s="93">
        <f>IF((AL$7&gt;IFERROR(MAX(IFERROR(INDEX(Tbl_Project_List[Start Date],MATCH($A54,Tbl_Project_List[Project Name],0),1)-1,0),IFERROR(INDEX($K$9:$K$158,MATCH($E54,$G$9:$G$158,0),1),0),IFERROR(INDEX($K$9:$K$158,MATCH($F54,$G$9:$G$158,0),1),0)),0)), IFERROR(MIN($D54-SUM($O54:AK54), INDEX(Tbl_Resource_List[Hours Available per Day], MATCH($C54,Tbl_Resource_List[Resource Name],0),1)-SUMIF($C$8:$C53,$C54,AL$8:AL53)),0),0)</f>
        <v>0</v>
      </c>
      <c r="AM54" s="93">
        <f>IF((AM$7&gt;IFERROR(MAX(IFERROR(INDEX(Tbl_Project_List[Start Date],MATCH($A54,Tbl_Project_List[Project Name],0),1)-1,0),IFERROR(INDEX($K$9:$K$158,MATCH($E54,$G$9:$G$158,0),1),0),IFERROR(INDEX($K$9:$K$158,MATCH($F54,$G$9:$G$158,0),1),0)),0)), IFERROR(MIN($D54-SUM($O54:AL54), INDEX(Tbl_Resource_List[Hours Available per Day], MATCH($C54,Tbl_Resource_List[Resource Name],0),1)-SUMIF($C$8:$C53,$C54,AM$8:AM53)),0),0)</f>
        <v>0</v>
      </c>
      <c r="AN54" s="93">
        <f>IF((AN$7&gt;IFERROR(MAX(IFERROR(INDEX(Tbl_Project_List[Start Date],MATCH($A54,Tbl_Project_List[Project Name],0),1)-1,0),IFERROR(INDEX($K$9:$K$158,MATCH($E54,$G$9:$G$158,0),1),0),IFERROR(INDEX($K$9:$K$158,MATCH($F54,$G$9:$G$158,0),1),0)),0)), IFERROR(MIN($D54-SUM($O54:AM54), INDEX(Tbl_Resource_List[Hours Available per Day], MATCH($C54,Tbl_Resource_List[Resource Name],0),1)-SUMIF($C$8:$C53,$C54,AN$8:AN53)),0),0)</f>
        <v>0</v>
      </c>
      <c r="AO54" s="93">
        <f>IF((AO$7&gt;IFERROR(MAX(IFERROR(INDEX(Tbl_Project_List[Start Date],MATCH($A54,Tbl_Project_List[Project Name],0),1)-1,0),IFERROR(INDEX($K$9:$K$158,MATCH($E54,$G$9:$G$158,0),1),0),IFERROR(INDEX($K$9:$K$158,MATCH($F54,$G$9:$G$158,0),1),0)),0)), IFERROR(MIN($D54-SUM($O54:AN54), INDEX(Tbl_Resource_List[Hours Available per Day], MATCH($C54,Tbl_Resource_List[Resource Name],0),1)-SUMIF($C$8:$C53,$C54,AO$8:AO53)),0),0)</f>
        <v>0</v>
      </c>
      <c r="AP54" s="93">
        <f>IF((AP$7&gt;IFERROR(MAX(IFERROR(INDEX(Tbl_Project_List[Start Date],MATCH($A54,Tbl_Project_List[Project Name],0),1)-1,0),IFERROR(INDEX($K$9:$K$158,MATCH($E54,$G$9:$G$158,0),1),0),IFERROR(INDEX($K$9:$K$158,MATCH($F54,$G$9:$G$158,0),1),0)),0)), IFERROR(MIN($D54-SUM($O54:AO54), INDEX(Tbl_Resource_List[Hours Available per Day], MATCH($C54,Tbl_Resource_List[Resource Name],0),1)-SUMIF($C$8:$C53,$C54,AP$8:AP53)),0),0)</f>
        <v>0</v>
      </c>
      <c r="AQ54" s="93">
        <f>IF((AQ$7&gt;IFERROR(MAX(IFERROR(INDEX(Tbl_Project_List[Start Date],MATCH($A54,Tbl_Project_List[Project Name],0),1)-1,0),IFERROR(INDEX($K$9:$K$158,MATCH($E54,$G$9:$G$158,0),1),0),IFERROR(INDEX($K$9:$K$158,MATCH($F54,$G$9:$G$158,0),1),0)),0)), IFERROR(MIN($D54-SUM($O54:AP54), INDEX(Tbl_Resource_List[Hours Available per Day], MATCH($C54,Tbl_Resource_List[Resource Name],0),1)-SUMIF($C$8:$C53,$C54,AQ$8:AQ53)),0),0)</f>
        <v>0</v>
      </c>
      <c r="AR54" s="93">
        <f>IF((AR$7&gt;IFERROR(MAX(IFERROR(INDEX(Tbl_Project_List[Start Date],MATCH($A54,Tbl_Project_List[Project Name],0),1)-1,0),IFERROR(INDEX($K$9:$K$158,MATCH($E54,$G$9:$G$158,0),1),0),IFERROR(INDEX($K$9:$K$158,MATCH($F54,$G$9:$G$158,0),1),0)),0)), IFERROR(MIN($D54-SUM($O54:AQ54), INDEX(Tbl_Resource_List[Hours Available per Day], MATCH($C54,Tbl_Resource_List[Resource Name],0),1)-SUMIF($C$8:$C53,$C54,AR$8:AR53)),0),0)</f>
        <v>0</v>
      </c>
      <c r="AS54" s="93">
        <f>IF((AS$7&gt;IFERROR(MAX(IFERROR(INDEX(Tbl_Project_List[Start Date],MATCH($A54,Tbl_Project_List[Project Name],0),1)-1,0),IFERROR(INDEX($K$9:$K$158,MATCH($E54,$G$9:$G$158,0),1),0),IFERROR(INDEX($K$9:$K$158,MATCH($F54,$G$9:$G$158,0),1),0)),0)), IFERROR(MIN($D54-SUM($O54:AR54), INDEX(Tbl_Resource_List[Hours Available per Day], MATCH($C54,Tbl_Resource_List[Resource Name],0),1)-SUMIF($C$8:$C53,$C54,AS$8:AS53)),0),0)</f>
        <v>0</v>
      </c>
      <c r="AT54" s="93">
        <f>IF((AT$7&gt;IFERROR(MAX(IFERROR(INDEX(Tbl_Project_List[Start Date],MATCH($A54,Tbl_Project_List[Project Name],0),1)-1,0),IFERROR(INDEX($K$9:$K$158,MATCH($E54,$G$9:$G$158,0),1),0),IFERROR(INDEX($K$9:$K$158,MATCH($F54,$G$9:$G$158,0),1),0)),0)), IFERROR(MIN($D54-SUM($O54:AS54), INDEX(Tbl_Resource_List[Hours Available per Day], MATCH($C54,Tbl_Resource_List[Resource Name],0),1)-SUMIF($C$8:$C53,$C54,AT$8:AT53)),0),0)</f>
        <v>0</v>
      </c>
      <c r="AU54" s="93">
        <f>IF((AU$7&gt;IFERROR(MAX(IFERROR(INDEX(Tbl_Project_List[Start Date],MATCH($A54,Tbl_Project_List[Project Name],0),1)-1,0),IFERROR(INDEX($K$9:$K$158,MATCH($E54,$G$9:$G$158,0),1),0),IFERROR(INDEX($K$9:$K$158,MATCH($F54,$G$9:$G$158,0),1),0)),0)), IFERROR(MIN($D54-SUM($O54:AT54), INDEX(Tbl_Resource_List[Hours Available per Day], MATCH($C54,Tbl_Resource_List[Resource Name],0),1)-SUMIF($C$8:$C53,$C54,AU$8:AU53)),0),0)</f>
        <v>0</v>
      </c>
      <c r="AV54" s="93">
        <f>IF((AV$7&gt;IFERROR(MAX(IFERROR(INDEX(Tbl_Project_List[Start Date],MATCH($A54,Tbl_Project_List[Project Name],0),1)-1,0),IFERROR(INDEX($K$9:$K$158,MATCH($E54,$G$9:$G$158,0),1),0),IFERROR(INDEX($K$9:$K$158,MATCH($F54,$G$9:$G$158,0),1),0)),0)), IFERROR(MIN($D54-SUM($O54:AU54), INDEX(Tbl_Resource_List[Hours Available per Day], MATCH($C54,Tbl_Resource_List[Resource Name],0),1)-SUMIF($C$8:$C53,$C54,AV$8:AV53)),0),0)</f>
        <v>0</v>
      </c>
      <c r="AW54" s="93">
        <f>IF((AW$7&gt;IFERROR(MAX(IFERROR(INDEX(Tbl_Project_List[Start Date],MATCH($A54,Tbl_Project_List[Project Name],0),1)-1,0),IFERROR(INDEX($K$9:$K$158,MATCH($E54,$G$9:$G$158,0),1),0),IFERROR(INDEX($K$9:$K$158,MATCH($F54,$G$9:$G$158,0),1),0)),0)), IFERROR(MIN($D54-SUM($O54:AV54), INDEX(Tbl_Resource_List[Hours Available per Day], MATCH($C54,Tbl_Resource_List[Resource Name],0),1)-SUMIF($C$8:$C53,$C54,AW$8:AW53)),0),0)</f>
        <v>0</v>
      </c>
      <c r="AX54" s="93">
        <f>IF((AX$7&gt;IFERROR(MAX(IFERROR(INDEX(Tbl_Project_List[Start Date],MATCH($A54,Tbl_Project_List[Project Name],0),1)-1,0),IFERROR(INDEX($K$9:$K$158,MATCH($E54,$G$9:$G$158,0),1),0),IFERROR(INDEX($K$9:$K$158,MATCH($F54,$G$9:$G$158,0),1),0)),0)), IFERROR(MIN($D54-SUM($O54:AW54), INDEX(Tbl_Resource_List[Hours Available per Day], MATCH($C54,Tbl_Resource_List[Resource Name],0),1)-SUMIF($C$8:$C53,$C54,AX$8:AX53)),0),0)</f>
        <v>0</v>
      </c>
      <c r="AY54" s="93">
        <f>IF((AY$7&gt;IFERROR(MAX(IFERROR(INDEX(Tbl_Project_List[Start Date],MATCH($A54,Tbl_Project_List[Project Name],0),1)-1,0),IFERROR(INDEX($K$9:$K$158,MATCH($E54,$G$9:$G$158,0),1),0),IFERROR(INDEX($K$9:$K$158,MATCH($F54,$G$9:$G$158,0),1),0)),0)), IFERROR(MIN($D54-SUM($O54:AX54), INDEX(Tbl_Resource_List[Hours Available per Day], MATCH($C54,Tbl_Resource_List[Resource Name],0),1)-SUMIF($C$8:$C53,$C54,AY$8:AY53)),0),0)</f>
        <v>0</v>
      </c>
      <c r="AZ54" s="93">
        <f>IF((AZ$7&gt;IFERROR(MAX(IFERROR(INDEX(Tbl_Project_List[Start Date],MATCH($A54,Tbl_Project_List[Project Name],0),1)-1,0),IFERROR(INDEX($K$9:$K$158,MATCH($E54,$G$9:$G$158,0),1),0),IFERROR(INDEX($K$9:$K$158,MATCH($F54,$G$9:$G$158,0),1),0)),0)), IFERROR(MIN($D54-SUM($O54:AY54), INDEX(Tbl_Resource_List[Hours Available per Day], MATCH($C54,Tbl_Resource_List[Resource Name],0),1)-SUMIF($C$8:$C53,$C54,AZ$8:AZ53)),0),0)</f>
        <v>0</v>
      </c>
      <c r="BA54" s="93">
        <f>IF((BA$7&gt;IFERROR(MAX(IFERROR(INDEX(Tbl_Project_List[Start Date],MATCH($A54,Tbl_Project_List[Project Name],0),1)-1,0),IFERROR(INDEX($K$9:$K$158,MATCH($E54,$G$9:$G$158,0),1),0),IFERROR(INDEX($K$9:$K$158,MATCH($F54,$G$9:$G$158,0),1),0)),0)), IFERROR(MIN($D54-SUM($O54:AZ54), INDEX(Tbl_Resource_List[Hours Available per Day], MATCH($C54,Tbl_Resource_List[Resource Name],0),1)-SUMIF($C$8:$C53,$C54,BA$8:BA53)),0),0)</f>
        <v>0</v>
      </c>
      <c r="BB54" s="93">
        <f>IF((BB$7&gt;IFERROR(MAX(IFERROR(INDEX(Tbl_Project_List[Start Date],MATCH($A54,Tbl_Project_List[Project Name],0),1)-1,0),IFERROR(INDEX($K$9:$K$158,MATCH($E54,$G$9:$G$158,0),1),0),IFERROR(INDEX($K$9:$K$158,MATCH($F54,$G$9:$G$158,0),1),0)),0)), IFERROR(MIN($D54-SUM($O54:BA54), INDEX(Tbl_Resource_List[Hours Available per Day], MATCH($C54,Tbl_Resource_List[Resource Name],0),1)-SUMIF($C$8:$C53,$C54,BB$8:BB53)),0),0)</f>
        <v>0</v>
      </c>
      <c r="BC54" s="93">
        <f>IF((BC$7&gt;IFERROR(MAX(IFERROR(INDEX(Tbl_Project_List[Start Date],MATCH($A54,Tbl_Project_List[Project Name],0),1)-1,0),IFERROR(INDEX($K$9:$K$158,MATCH($E54,$G$9:$G$158,0),1),0),IFERROR(INDEX($K$9:$K$158,MATCH($F54,$G$9:$G$158,0),1),0)),0)), IFERROR(MIN($D54-SUM($O54:BB54), INDEX(Tbl_Resource_List[Hours Available per Day], MATCH($C54,Tbl_Resource_List[Resource Name],0),1)-SUMIF($C$8:$C53,$C54,BC$8:BC53)),0),0)</f>
        <v>0</v>
      </c>
      <c r="BD54" s="93">
        <f>IF((BD$7&gt;IFERROR(MAX(IFERROR(INDEX(Tbl_Project_List[Start Date],MATCH($A54,Tbl_Project_List[Project Name],0),1)-1,0),IFERROR(INDEX($K$9:$K$158,MATCH($E54,$G$9:$G$158,0),1),0),IFERROR(INDEX($K$9:$K$158,MATCH($F54,$G$9:$G$158,0),1),0)),0)), IFERROR(MIN($D54-SUM($O54:BC54), INDEX(Tbl_Resource_List[Hours Available per Day], MATCH($C54,Tbl_Resource_List[Resource Name],0),1)-SUMIF($C$8:$C53,$C54,BD$8:BD53)),0),0)</f>
        <v>0</v>
      </c>
      <c r="BE54" s="93">
        <f>IF((BE$7&gt;IFERROR(MAX(IFERROR(INDEX(Tbl_Project_List[Start Date],MATCH($A54,Tbl_Project_List[Project Name],0),1)-1,0),IFERROR(INDEX($K$9:$K$158,MATCH($E54,$G$9:$G$158,0),1),0),IFERROR(INDEX($K$9:$K$158,MATCH($F54,$G$9:$G$158,0),1),0)),0)), IFERROR(MIN($D54-SUM($O54:BD54), INDEX(Tbl_Resource_List[Hours Available per Day], MATCH($C54,Tbl_Resource_List[Resource Name],0),1)-SUMIF($C$8:$C53,$C54,BE$8:BE53)),0),0)</f>
        <v>0</v>
      </c>
      <c r="BF54" s="93">
        <f>IF((BF$7&gt;IFERROR(MAX(IFERROR(INDEX(Tbl_Project_List[Start Date],MATCH($A54,Tbl_Project_List[Project Name],0),1)-1,0),IFERROR(INDEX($K$9:$K$158,MATCH($E54,$G$9:$G$158,0),1),0),IFERROR(INDEX($K$9:$K$158,MATCH($F54,$G$9:$G$158,0),1),0)),0)), IFERROR(MIN($D54-SUM($O54:BE54), INDEX(Tbl_Resource_List[Hours Available per Day], MATCH($C54,Tbl_Resource_List[Resource Name],0),1)-SUMIF($C$8:$C53,$C54,BF$8:BF53)),0),0)</f>
        <v>0</v>
      </c>
      <c r="BG54" s="93">
        <f>IF((BG$7&gt;IFERROR(MAX(IFERROR(INDEX(Tbl_Project_List[Start Date],MATCH($A54,Tbl_Project_List[Project Name],0),1)-1,0),IFERROR(INDEX($K$9:$K$158,MATCH($E54,$G$9:$G$158,0),1),0),IFERROR(INDEX($K$9:$K$158,MATCH($F54,$G$9:$G$158,0),1),0)),0)), IFERROR(MIN($D54-SUM($O54:BF54), INDEX(Tbl_Resource_List[Hours Available per Day], MATCH($C54,Tbl_Resource_List[Resource Name],0),1)-SUMIF($C$8:$C53,$C54,BG$8:BG53)),0),0)</f>
        <v>0</v>
      </c>
      <c r="BH54" s="93">
        <f>IF((BH$7&gt;IFERROR(MAX(IFERROR(INDEX(Tbl_Project_List[Start Date],MATCH($A54,Tbl_Project_List[Project Name],0),1)-1,0),IFERROR(INDEX($K$9:$K$158,MATCH($E54,$G$9:$G$158,0),1),0),IFERROR(INDEX($K$9:$K$158,MATCH($F54,$G$9:$G$158,0),1),0)),0)), IFERROR(MIN($D54-SUM($O54:BG54), INDEX(Tbl_Resource_List[Hours Available per Day], MATCH($C54,Tbl_Resource_List[Resource Name],0),1)-SUMIF($C$8:$C53,$C54,BH$8:BH53)),0),0)</f>
        <v>0</v>
      </c>
      <c r="BI54" s="93">
        <f>IF((BI$7&gt;IFERROR(MAX(IFERROR(INDEX(Tbl_Project_List[Start Date],MATCH($A54,Tbl_Project_List[Project Name],0),1)-1,0),IFERROR(INDEX($K$9:$K$158,MATCH($E54,$G$9:$G$158,0),1),0),IFERROR(INDEX($K$9:$K$158,MATCH($F54,$G$9:$G$158,0),1),0)),0)), IFERROR(MIN($D54-SUM($O54:BH54), INDEX(Tbl_Resource_List[Hours Available per Day], MATCH($C54,Tbl_Resource_List[Resource Name],0),1)-SUMIF($C$8:$C53,$C54,BI$8:BI53)),0),0)</f>
        <v>0</v>
      </c>
      <c r="BJ54" s="93">
        <f>IF((BJ$7&gt;IFERROR(MAX(IFERROR(INDEX(Tbl_Project_List[Start Date],MATCH($A54,Tbl_Project_List[Project Name],0),1)-1,0),IFERROR(INDEX($K$9:$K$158,MATCH($E54,$G$9:$G$158,0),1),0),IFERROR(INDEX($K$9:$K$158,MATCH($F54,$G$9:$G$158,0),1),0)),0)), IFERROR(MIN($D54-SUM($O54:BI54), INDEX(Tbl_Resource_List[Hours Available per Day], MATCH($C54,Tbl_Resource_List[Resource Name],0),1)-SUMIF($C$8:$C53,$C54,BJ$8:BJ53)),0),0)</f>
        <v>0</v>
      </c>
      <c r="BK54" s="93">
        <f>IF((BK$7&gt;IFERROR(MAX(IFERROR(INDEX(Tbl_Project_List[Start Date],MATCH($A54,Tbl_Project_List[Project Name],0),1)-1,0),IFERROR(INDEX($K$9:$K$158,MATCH($E54,$G$9:$G$158,0),1),0),IFERROR(INDEX($K$9:$K$158,MATCH($F54,$G$9:$G$158,0),1),0)),0)), IFERROR(MIN($D54-SUM($O54:BJ54), INDEX(Tbl_Resource_List[Hours Available per Day], MATCH($C54,Tbl_Resource_List[Resource Name],0),1)-SUMIF($C$8:$C53,$C54,BK$8:BK53)),0),0)</f>
        <v>0</v>
      </c>
      <c r="BL54" s="93">
        <f>IF((BL$7&gt;IFERROR(MAX(IFERROR(INDEX(Tbl_Project_List[Start Date],MATCH($A54,Tbl_Project_List[Project Name],0),1)-1,0),IFERROR(INDEX($K$9:$K$158,MATCH($E54,$G$9:$G$158,0),1),0),IFERROR(INDEX($K$9:$K$158,MATCH($F54,$G$9:$G$158,0),1),0)),0)), IFERROR(MIN($D54-SUM($O54:BK54), INDEX(Tbl_Resource_List[Hours Available per Day], MATCH($C54,Tbl_Resource_List[Resource Name],0),1)-SUMIF($C$8:$C53,$C54,BL$8:BL53)),0),0)</f>
        <v>0</v>
      </c>
      <c r="BM54" s="93">
        <f>IF((BM$7&gt;IFERROR(MAX(IFERROR(INDEX(Tbl_Project_List[Start Date],MATCH($A54,Tbl_Project_List[Project Name],0),1)-1,0),IFERROR(INDEX($K$9:$K$158,MATCH($E54,$G$9:$G$158,0),1),0),IFERROR(INDEX($K$9:$K$158,MATCH($F54,$G$9:$G$158,0),1),0)),0)), IFERROR(MIN($D54-SUM($O54:BL54), INDEX(Tbl_Resource_List[Hours Available per Day], MATCH($C54,Tbl_Resource_List[Resource Name],0),1)-SUMIF($C$8:$C53,$C54,BM$8:BM53)),0),0)</f>
        <v>0</v>
      </c>
      <c r="BN54" s="93">
        <f>IF((BN$7&gt;IFERROR(MAX(IFERROR(INDEX(Tbl_Project_List[Start Date],MATCH($A54,Tbl_Project_List[Project Name],0),1)-1,0),IFERROR(INDEX($K$9:$K$158,MATCH($E54,$G$9:$G$158,0),1),0),IFERROR(INDEX($K$9:$K$158,MATCH($F54,$G$9:$G$158,0),1),0)),0)), IFERROR(MIN($D54-SUM($O54:BM54), INDEX(Tbl_Resource_List[Hours Available per Day], MATCH($C54,Tbl_Resource_List[Resource Name],0),1)-SUMIF($C$8:$C53,$C54,BN$8:BN53)),0),0)</f>
        <v>0</v>
      </c>
      <c r="BO54" s="93">
        <f>IF((BO$7&gt;IFERROR(MAX(IFERROR(INDEX(Tbl_Project_List[Start Date],MATCH($A54,Tbl_Project_List[Project Name],0),1)-1,0),IFERROR(INDEX($K$9:$K$158,MATCH($E54,$G$9:$G$158,0),1),0),IFERROR(INDEX($K$9:$K$158,MATCH($F54,$G$9:$G$158,0),1),0)),0)), IFERROR(MIN($D54-SUM($O54:BN54), INDEX(Tbl_Resource_List[Hours Available per Day], MATCH($C54,Tbl_Resource_List[Resource Name],0),1)-SUMIF($C$8:$C53,$C54,BO$8:BO53)),0),0)</f>
        <v>0</v>
      </c>
      <c r="BP54" s="93">
        <f>IF((BP$7&gt;IFERROR(MAX(IFERROR(INDEX(Tbl_Project_List[Start Date],MATCH($A54,Tbl_Project_List[Project Name],0),1)-1,0),IFERROR(INDEX($K$9:$K$158,MATCH($E54,$G$9:$G$158,0),1),0),IFERROR(INDEX($K$9:$K$158,MATCH($F54,$G$9:$G$158,0),1),0)),0)), IFERROR(MIN($D54-SUM($O54:BO54), INDEX(Tbl_Resource_List[Hours Available per Day], MATCH($C54,Tbl_Resource_List[Resource Name],0),1)-SUMIF($C$8:$C53,$C54,BP$8:BP53)),0),0)</f>
        <v>0</v>
      </c>
      <c r="BQ54" s="93">
        <f>IF((BQ$7&gt;IFERROR(MAX(IFERROR(INDEX(Tbl_Project_List[Start Date],MATCH($A54,Tbl_Project_List[Project Name],0),1)-1,0),IFERROR(INDEX($K$9:$K$158,MATCH($E54,$G$9:$G$158,0),1),0),IFERROR(INDEX($K$9:$K$158,MATCH($F54,$G$9:$G$158,0),1),0)),0)), IFERROR(MIN($D54-SUM($O54:BP54), INDEX(Tbl_Resource_List[Hours Available per Day], MATCH($C54,Tbl_Resource_List[Resource Name],0),1)-SUMIF($C$8:$C53,$C54,BQ$8:BQ53)),0),0)</f>
        <v>0</v>
      </c>
      <c r="BR54" s="93">
        <f>IF((BR$7&gt;IFERROR(MAX(IFERROR(INDEX(Tbl_Project_List[Start Date],MATCH($A54,Tbl_Project_List[Project Name],0),1)-1,0),IFERROR(INDEX($K$9:$K$158,MATCH($E54,$G$9:$G$158,0),1),0),IFERROR(INDEX($K$9:$K$158,MATCH($F54,$G$9:$G$158,0),1),0)),0)), IFERROR(MIN($D54-SUM($O54:BQ54), INDEX(Tbl_Resource_List[Hours Available per Day], MATCH($C54,Tbl_Resource_List[Resource Name],0),1)-SUMIF($C$8:$C53,$C54,BR$8:BR53)),0),0)</f>
        <v>0</v>
      </c>
      <c r="BS54" s="93">
        <f>IF((BS$7&gt;IFERROR(MAX(IFERROR(INDEX(Tbl_Project_List[Start Date],MATCH($A54,Tbl_Project_List[Project Name],0),1)-1,0),IFERROR(INDEX($K$9:$K$158,MATCH($E54,$G$9:$G$158,0),1),0),IFERROR(INDEX($K$9:$K$158,MATCH($F54,$G$9:$G$158,0),1),0)),0)), IFERROR(MIN($D54-SUM($O54:BR54), INDEX(Tbl_Resource_List[Hours Available per Day], MATCH($C54,Tbl_Resource_List[Resource Name],0),1)-SUMIF($C$8:$C53,$C54,BS$8:BS53)),0),0)</f>
        <v>0</v>
      </c>
      <c r="BT54" s="93">
        <f>IF((BT$7&gt;IFERROR(MAX(IFERROR(INDEX(Tbl_Project_List[Start Date],MATCH($A54,Tbl_Project_List[Project Name],0),1)-1,0),IFERROR(INDEX($K$9:$K$158,MATCH($E54,$G$9:$G$158,0),1),0),IFERROR(INDEX($K$9:$K$158,MATCH($F54,$G$9:$G$158,0),1),0)),0)), IFERROR(MIN($D54-SUM($O54:BS54), INDEX(Tbl_Resource_List[Hours Available per Day], MATCH($C54,Tbl_Resource_List[Resource Name],0),1)-SUMIF($C$8:$C53,$C54,BT$8:BT53)),0),0)</f>
        <v>0</v>
      </c>
      <c r="BU54" s="93">
        <f>IF((BU$7&gt;IFERROR(MAX(IFERROR(INDEX(Tbl_Project_List[Start Date],MATCH($A54,Tbl_Project_List[Project Name],0),1)-1,0),IFERROR(INDEX($K$9:$K$158,MATCH($E54,$G$9:$G$158,0),1),0),IFERROR(INDEX($K$9:$K$158,MATCH($F54,$G$9:$G$158,0),1),0)),0)), IFERROR(MIN($D54-SUM($O54:BT54), INDEX(Tbl_Resource_List[Hours Available per Day], MATCH($C54,Tbl_Resource_List[Resource Name],0),1)-SUMIF($C$8:$C53,$C54,BU$8:BU53)),0),0)</f>
        <v>0</v>
      </c>
      <c r="BV54" s="93">
        <f>IF((BV$7&gt;IFERROR(MAX(IFERROR(INDEX(Tbl_Project_List[Start Date],MATCH($A54,Tbl_Project_List[Project Name],0),1)-1,0),IFERROR(INDEX($K$9:$K$158,MATCH($E54,$G$9:$G$158,0),1),0),IFERROR(INDEX($K$9:$K$158,MATCH($F54,$G$9:$G$158,0),1),0)),0)), IFERROR(MIN($D54-SUM($O54:BU54), INDEX(Tbl_Resource_List[Hours Available per Day], MATCH($C54,Tbl_Resource_List[Resource Name],0),1)-SUMIF($C$8:$C53,$C54,BV$8:BV53)),0),0)</f>
        <v>0</v>
      </c>
      <c r="BW54" s="94">
        <f>IF((BW$7&gt;IFERROR(MAX(IFERROR(INDEX(Tbl_Project_List[Start Date],MATCH($A54,Tbl_Project_List[Project Name],0),1)-1,0),IFERROR(INDEX($K$9:$K$158,MATCH($E54,$G$9:$G$158,0),1),0),IFERROR(INDEX($K$9:$K$158,MATCH($F54,$G$9:$G$158,0),1),0)),0)), IFERROR(MIN($D54-SUM($O54:BV54), INDEX(Tbl_Resource_List[Hours Available per Day], MATCH($C54,Tbl_Resource_List[Resource Name],0),1)-SUMIF($C$8:$C53,$C54,BW$8:BW53)),0),0)</f>
        <v>0</v>
      </c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</row>
    <row r="55" spans="1:105" x14ac:dyDescent="0.25">
      <c r="A55" s="89" t="str">
        <f>IFERROR(IF(ROW(A54)-ROW($A$8)&gt;=COUNTA(Tbl_Task_List[Task Name]),"",INDEX(Tbl_Project_List[],MATCH(SMALL(Tbl_Project_List[[#Data],[Priority]],ROUND(SUMPRODUCT(1/COUNTIF($A$9:A54,$A$9:A54)),0)+((COUNTIF(Tbl_Task_List[[#Data],[Project Name]],A54)=COUNTIF($A$9:$A54,A54))*1)),Tbl_Project_List[[#Data],[Priority]],0),1)),"")</f>
        <v/>
      </c>
      <c r="B55" s="89" t="str">
        <f t="array" ref="B55">IFERROR(INDEX((Tbl_Task_List[[#Data],[Task Name]]), SMALL(IF(A55=(Tbl_Task_List[[#Data],[Project Name]]),ROW(Tbl_Task_List[[#Data],[Project Name]]),""),COUNTIF($A$9:$A55,A55))-ROW(Tbl_Task_List[[#Headers],[Task Name]]),1),"")</f>
        <v/>
      </c>
      <c r="C55" s="90" t="str">
        <f t="array" ref="C55">IFERROR(INDEX((Tbl_Task_List[[#Data],[Resource Name]]), SMALL(IF(A55=(Tbl_Task_List[[#Data],[Project Name]]),ROW(Tbl_Task_List[[#Data],[Project Name]]),""),COUNTIF($A$9:$A55,A55))-ROW(Tbl_Task_List[[#Headers],[Resource Name]]),1),"")</f>
        <v/>
      </c>
      <c r="D55" s="91" t="str">
        <f t="array" ref="D55">IFERROR(INDEX((Tbl_Task_List[[#Data],[Planned Duration (Hours)]]), SMALL(IF(A55=(Tbl_Task_List[[#Data],[Project Name]]),ROW(Tbl_Task_List[[#Data],[Project Name]]),""),COUNTIF($A$9:$A55,A55))-ROW(Tbl_Task_List[[#Headers],[Planned Duration (Hours)]]),1),"")</f>
        <v/>
      </c>
      <c r="E55" s="70" t="str">
        <f t="array" ref="E55">IFERROR(INDEX((Tbl_Task_List[[#Data],[Predecessor 1]]), SMALL(IF(A55=(Tbl_Task_List[[#Data],[Project Name]]),ROW(Tbl_Task_List[[#Data],[Project Name]]),""),COUNTIF($A$9:$A55,A55))-ROW(Tbl_Task_List[[#Headers],[Predecessor 1]]),1),"")</f>
        <v/>
      </c>
      <c r="F55" s="70" t="str">
        <f t="array" ref="F55">IFERROR(INDEX((Tbl_Task_List[[#Data],[Predecessor 2]]), SMALL(IF(A55=(Tbl_Task_List[[#Data],[Project Name]]),ROW(Tbl_Task_List[[#Data],[Project Name]]),""),COUNTIF($A$9:$A55,A55))-ROW(Tbl_Task_List[[#Headers],[Predecessor 2]]),1),"")</f>
        <v/>
      </c>
      <c r="G55" s="70" t="str">
        <f t="shared" si="7"/>
        <v xml:space="preserve"> </v>
      </c>
      <c r="H55" s="75" t="str">
        <f>IFERROR(MAX(INDEX(Tbl_Project_List[Start Date],MATCH($A55,Tbl_Project_List[Project Name],0),1), StartDate, IFERROR(WORKDAY(INDEX($K$9:$K$158,MATCH($E55,$G$9:$G$158,0),1),1,Holidays),0),IFERROR(WORKDAY( INDEX($K$9:$K$158,MATCH($F55,$G$9:$G$158,0),1),1,Holidays),0)),"")</f>
        <v/>
      </c>
      <c r="I55" s="92" t="str">
        <f t="shared" si="4"/>
        <v/>
      </c>
      <c r="J55" s="75" t="str">
        <f t="array" ref="J55">IF(ISNUMBER(D55),IFERROR(INDEX($A$7:$BW$7,1,SMALL(IF(P55:BW55&gt;0,COLUMN(P55:BW55),""),1)),WORKDAY($BW$7,2,Holidays)),"")</f>
        <v/>
      </c>
      <c r="K55" s="75" t="str">
        <f t="array" ref="K55">IF(ISNUMBER(D55),IF(SUM(P55:BW55)=D55,IFERROR(INDEX($A$7:$BW$7,1,LARGE(IF(P55:BW55&gt;0,COLUMN(P55:BW55),""),1)),""),WORKDAY($BW$7,1,Holidays)),"")</f>
        <v/>
      </c>
      <c r="L55" s="92" t="str">
        <f ca="1">IFERROR(COUNTIF(INDIRECT(ADDRESS(ROW($L55),MATCH($J55,$A$7:$BW$7,0),1,1,)):INDIRECT(ADDRESS(ROW($L55),MATCH(MIN($K55,$BW$7),$A$7:$BW$7,0),1,1,)),0),"")</f>
        <v/>
      </c>
      <c r="M55" s="92" t="str">
        <f t="shared" si="5"/>
        <v/>
      </c>
      <c r="N55" s="93" t="str">
        <f t="shared" si="6"/>
        <v/>
      </c>
      <c r="O55" s="86"/>
      <c r="P55" s="93">
        <f>IF((P$7&gt;IFERROR(MAX(IFERROR(INDEX(Tbl_Project_List[Start Date],MATCH($A55,Tbl_Project_List[Project Name],0),1)-1,0),IFERROR(INDEX($K$9:$K$158,MATCH($E55,$G$9:$G$158,0),1),0),IFERROR(INDEX($K$9:$K$158,MATCH($F55,$G$9:$G$158,0),1),0)),0)), IFERROR(MIN($D55-SUM($O55:O55), INDEX(Tbl_Resource_List[Hours Available per Day], MATCH($C55,Tbl_Resource_List[Resource Name],0),1)-SUMIF($C$8:$C54,$C55,P$8:P54)),0),0)</f>
        <v>0</v>
      </c>
      <c r="Q55" s="93">
        <f>IF((Q$7&gt;IFERROR(MAX(IFERROR(INDEX(Tbl_Project_List[Start Date],MATCH($A55,Tbl_Project_List[Project Name],0),1)-1,0),IFERROR(INDEX($K$9:$K$158,MATCH($E55,$G$9:$G$158,0),1),0),IFERROR(INDEX($K$9:$K$158,MATCH($F55,$G$9:$G$158,0),1),0)),0)), IFERROR(MIN($D55-SUM($O55:P55), INDEX(Tbl_Resource_List[Hours Available per Day], MATCH($C55,Tbl_Resource_List[Resource Name],0),1)-SUMIF($C$8:$C54,$C55,Q$8:Q54)),0),0)</f>
        <v>0</v>
      </c>
      <c r="R55" s="93">
        <f>IF((R$7&gt;IFERROR(MAX(IFERROR(INDEX(Tbl_Project_List[Start Date],MATCH($A55,Tbl_Project_List[Project Name],0),1)-1,0),IFERROR(INDEX($K$9:$K$158,MATCH($E55,$G$9:$G$158,0),1),0),IFERROR(INDEX($K$9:$K$158,MATCH($F55,$G$9:$G$158,0),1),0)),0)), IFERROR(MIN($D55-SUM($O55:Q55), INDEX(Tbl_Resource_List[Hours Available per Day], MATCH($C55,Tbl_Resource_List[Resource Name],0),1)-SUMIF($C$8:$C54,$C55,R$8:R54)),0),0)</f>
        <v>0</v>
      </c>
      <c r="S55" s="93">
        <f>IF((S$7&gt;IFERROR(MAX(IFERROR(INDEX(Tbl_Project_List[Start Date],MATCH($A55,Tbl_Project_List[Project Name],0),1)-1,0),IFERROR(INDEX($K$9:$K$158,MATCH($E55,$G$9:$G$158,0),1),0),IFERROR(INDEX($K$9:$K$158,MATCH($F55,$G$9:$G$158,0),1),0)),0)), IFERROR(MIN($D55-SUM($O55:R55), INDEX(Tbl_Resource_List[Hours Available per Day], MATCH($C55,Tbl_Resource_List[Resource Name],0),1)-SUMIF($C$8:$C54,$C55,S$8:S54)),0),0)</f>
        <v>0</v>
      </c>
      <c r="T55" s="93">
        <f>IF((T$7&gt;IFERROR(MAX(IFERROR(INDEX(Tbl_Project_List[Start Date],MATCH($A55,Tbl_Project_List[Project Name],0),1)-1,0),IFERROR(INDEX($K$9:$K$158,MATCH($E55,$G$9:$G$158,0),1),0),IFERROR(INDEX($K$9:$K$158,MATCH($F55,$G$9:$G$158,0),1),0)),0)), IFERROR(MIN($D55-SUM($O55:S55), INDEX(Tbl_Resource_List[Hours Available per Day], MATCH($C55,Tbl_Resource_List[Resource Name],0),1)-SUMIF($C$8:$C54,$C55,T$8:T54)),0),0)</f>
        <v>0</v>
      </c>
      <c r="U55" s="93">
        <f>IF((U$7&gt;IFERROR(MAX(IFERROR(INDEX(Tbl_Project_List[Start Date],MATCH($A55,Tbl_Project_List[Project Name],0),1)-1,0),IFERROR(INDEX($K$9:$K$158,MATCH($E55,$G$9:$G$158,0),1),0),IFERROR(INDEX($K$9:$K$158,MATCH($F55,$G$9:$G$158,0),1),0)),0)), IFERROR(MIN($D55-SUM($O55:T55), INDEX(Tbl_Resource_List[Hours Available per Day], MATCH($C55,Tbl_Resource_List[Resource Name],0),1)-SUMIF($C$8:$C54,$C55,U$8:U54)),0),0)</f>
        <v>0</v>
      </c>
      <c r="V55" s="93">
        <f>IF((V$7&gt;IFERROR(MAX(IFERROR(INDEX(Tbl_Project_List[Start Date],MATCH($A55,Tbl_Project_List[Project Name],0),1)-1,0),IFERROR(INDEX($K$9:$K$158,MATCH($E55,$G$9:$G$158,0),1),0),IFERROR(INDEX($K$9:$K$158,MATCH($F55,$G$9:$G$158,0),1),0)),0)), IFERROR(MIN($D55-SUM($O55:U55), INDEX(Tbl_Resource_List[Hours Available per Day], MATCH($C55,Tbl_Resource_List[Resource Name],0),1)-SUMIF($C$8:$C54,$C55,V$8:V54)),0),0)</f>
        <v>0</v>
      </c>
      <c r="W55" s="93">
        <f>IF((W$7&gt;IFERROR(MAX(IFERROR(INDEX(Tbl_Project_List[Start Date],MATCH($A55,Tbl_Project_List[Project Name],0),1)-1,0),IFERROR(INDEX($K$9:$K$158,MATCH($E55,$G$9:$G$158,0),1),0),IFERROR(INDEX($K$9:$K$158,MATCH($F55,$G$9:$G$158,0),1),0)),0)), IFERROR(MIN($D55-SUM($O55:V55), INDEX(Tbl_Resource_List[Hours Available per Day], MATCH($C55,Tbl_Resource_List[Resource Name],0),1)-SUMIF($C$8:$C54,$C55,W$8:W54)),0),0)</f>
        <v>0</v>
      </c>
      <c r="X55" s="93">
        <f>IF((X$7&gt;IFERROR(MAX(IFERROR(INDEX(Tbl_Project_List[Start Date],MATCH($A55,Tbl_Project_List[Project Name],0),1)-1,0),IFERROR(INDEX($K$9:$K$158,MATCH($E55,$G$9:$G$158,0),1),0),IFERROR(INDEX($K$9:$K$158,MATCH($F55,$G$9:$G$158,0),1),0)),0)), IFERROR(MIN($D55-SUM($O55:W55), INDEX(Tbl_Resource_List[Hours Available per Day], MATCH($C55,Tbl_Resource_List[Resource Name],0),1)-SUMIF($C$8:$C54,$C55,X$8:X54)),0),0)</f>
        <v>0</v>
      </c>
      <c r="Y55" s="93">
        <f>IF((Y$7&gt;IFERROR(MAX(IFERROR(INDEX(Tbl_Project_List[Start Date],MATCH($A55,Tbl_Project_List[Project Name],0),1)-1,0),IFERROR(INDEX($K$9:$K$158,MATCH($E55,$G$9:$G$158,0),1),0),IFERROR(INDEX($K$9:$K$158,MATCH($F55,$G$9:$G$158,0),1),0)),0)), IFERROR(MIN($D55-SUM($O55:X55), INDEX(Tbl_Resource_List[Hours Available per Day], MATCH($C55,Tbl_Resource_List[Resource Name],0),1)-SUMIF($C$8:$C54,$C55,Y$8:Y54)),0),0)</f>
        <v>0</v>
      </c>
      <c r="Z55" s="93">
        <f>IF((Z$7&gt;IFERROR(MAX(IFERROR(INDEX(Tbl_Project_List[Start Date],MATCH($A55,Tbl_Project_List[Project Name],0),1)-1,0),IFERROR(INDEX($K$9:$K$158,MATCH($E55,$G$9:$G$158,0),1),0),IFERROR(INDEX($K$9:$K$158,MATCH($F55,$G$9:$G$158,0),1),0)),0)), IFERROR(MIN($D55-SUM($O55:Y55), INDEX(Tbl_Resource_List[Hours Available per Day], MATCH($C55,Tbl_Resource_List[Resource Name],0),1)-SUMIF($C$8:$C54,$C55,Z$8:Z54)),0),0)</f>
        <v>0</v>
      </c>
      <c r="AA55" s="93">
        <f>IF((AA$7&gt;IFERROR(MAX(IFERROR(INDEX(Tbl_Project_List[Start Date],MATCH($A55,Tbl_Project_List[Project Name],0),1)-1,0),IFERROR(INDEX($K$9:$K$158,MATCH($E55,$G$9:$G$158,0),1),0),IFERROR(INDEX($K$9:$K$158,MATCH($F55,$G$9:$G$158,0),1),0)),0)), IFERROR(MIN($D55-SUM($O55:Z55), INDEX(Tbl_Resource_List[Hours Available per Day], MATCH($C55,Tbl_Resource_List[Resource Name],0),1)-SUMIF($C$8:$C54,$C55,AA$8:AA54)),0),0)</f>
        <v>0</v>
      </c>
      <c r="AB55" s="93">
        <f>IF((AB$7&gt;IFERROR(MAX(IFERROR(INDEX(Tbl_Project_List[Start Date],MATCH($A55,Tbl_Project_List[Project Name],0),1)-1,0),IFERROR(INDEX($K$9:$K$158,MATCH($E55,$G$9:$G$158,0),1),0),IFERROR(INDEX($K$9:$K$158,MATCH($F55,$G$9:$G$158,0),1),0)),0)), IFERROR(MIN($D55-SUM($O55:AA55), INDEX(Tbl_Resource_List[Hours Available per Day], MATCH($C55,Tbl_Resource_List[Resource Name],0),1)-SUMIF($C$8:$C54,$C55,AB$8:AB54)),0),0)</f>
        <v>0</v>
      </c>
      <c r="AC55" s="93">
        <f>IF((AC$7&gt;IFERROR(MAX(IFERROR(INDEX(Tbl_Project_List[Start Date],MATCH($A55,Tbl_Project_List[Project Name],0),1)-1,0),IFERROR(INDEX($K$9:$K$158,MATCH($E55,$G$9:$G$158,0),1),0),IFERROR(INDEX($K$9:$K$158,MATCH($F55,$G$9:$G$158,0),1),0)),0)), IFERROR(MIN($D55-SUM($O55:AB55), INDEX(Tbl_Resource_List[Hours Available per Day], MATCH($C55,Tbl_Resource_List[Resource Name],0),1)-SUMIF($C$8:$C54,$C55,AC$8:AC54)),0),0)</f>
        <v>0</v>
      </c>
      <c r="AD55" s="93">
        <f>IF((AD$7&gt;IFERROR(MAX(IFERROR(INDEX(Tbl_Project_List[Start Date],MATCH($A55,Tbl_Project_List[Project Name],0),1)-1,0),IFERROR(INDEX($K$9:$K$158,MATCH($E55,$G$9:$G$158,0),1),0),IFERROR(INDEX($K$9:$K$158,MATCH($F55,$G$9:$G$158,0),1),0)),0)), IFERROR(MIN($D55-SUM($O55:AC55), INDEX(Tbl_Resource_List[Hours Available per Day], MATCH($C55,Tbl_Resource_List[Resource Name],0),1)-SUMIF($C$8:$C54,$C55,AD$8:AD54)),0),0)</f>
        <v>0</v>
      </c>
      <c r="AE55" s="93">
        <f>IF((AE$7&gt;IFERROR(MAX(IFERROR(INDEX(Tbl_Project_List[Start Date],MATCH($A55,Tbl_Project_List[Project Name],0),1)-1,0),IFERROR(INDEX($K$9:$K$158,MATCH($E55,$G$9:$G$158,0),1),0),IFERROR(INDEX($K$9:$K$158,MATCH($F55,$G$9:$G$158,0),1),0)),0)), IFERROR(MIN($D55-SUM($O55:AD55), INDEX(Tbl_Resource_List[Hours Available per Day], MATCH($C55,Tbl_Resource_List[Resource Name],0),1)-SUMIF($C$8:$C54,$C55,AE$8:AE54)),0),0)</f>
        <v>0</v>
      </c>
      <c r="AF55" s="93">
        <f>IF((AF$7&gt;IFERROR(MAX(IFERROR(INDEX(Tbl_Project_List[Start Date],MATCH($A55,Tbl_Project_List[Project Name],0),1)-1,0),IFERROR(INDEX($K$9:$K$158,MATCH($E55,$G$9:$G$158,0),1),0),IFERROR(INDEX($K$9:$K$158,MATCH($F55,$G$9:$G$158,0),1),0)),0)), IFERROR(MIN($D55-SUM($O55:AE55), INDEX(Tbl_Resource_List[Hours Available per Day], MATCH($C55,Tbl_Resource_List[Resource Name],0),1)-SUMIF($C$8:$C54,$C55,AF$8:AF54)),0),0)</f>
        <v>0</v>
      </c>
      <c r="AG55" s="93">
        <f>IF((AG$7&gt;IFERROR(MAX(IFERROR(INDEX(Tbl_Project_List[Start Date],MATCH($A55,Tbl_Project_List[Project Name],0),1)-1,0),IFERROR(INDEX($K$9:$K$158,MATCH($E55,$G$9:$G$158,0),1),0),IFERROR(INDEX($K$9:$K$158,MATCH($F55,$G$9:$G$158,0),1),0)),0)), IFERROR(MIN($D55-SUM($O55:AF55), INDEX(Tbl_Resource_List[Hours Available per Day], MATCH($C55,Tbl_Resource_List[Resource Name],0),1)-SUMIF($C$8:$C54,$C55,AG$8:AG54)),0),0)</f>
        <v>0</v>
      </c>
      <c r="AH55" s="93">
        <f>IF((AH$7&gt;IFERROR(MAX(IFERROR(INDEX(Tbl_Project_List[Start Date],MATCH($A55,Tbl_Project_List[Project Name],0),1)-1,0),IFERROR(INDEX($K$9:$K$158,MATCH($E55,$G$9:$G$158,0),1),0),IFERROR(INDEX($K$9:$K$158,MATCH($F55,$G$9:$G$158,0),1),0)),0)), IFERROR(MIN($D55-SUM($O55:AG55), INDEX(Tbl_Resource_List[Hours Available per Day], MATCH($C55,Tbl_Resource_List[Resource Name],0),1)-SUMIF($C$8:$C54,$C55,AH$8:AH54)),0),0)</f>
        <v>0</v>
      </c>
      <c r="AI55" s="93">
        <f>IF((AI$7&gt;IFERROR(MAX(IFERROR(INDEX(Tbl_Project_List[Start Date],MATCH($A55,Tbl_Project_List[Project Name],0),1)-1,0),IFERROR(INDEX($K$9:$K$158,MATCH($E55,$G$9:$G$158,0),1),0),IFERROR(INDEX($K$9:$K$158,MATCH($F55,$G$9:$G$158,0),1),0)),0)), IFERROR(MIN($D55-SUM($O55:AH55), INDEX(Tbl_Resource_List[Hours Available per Day], MATCH($C55,Tbl_Resource_List[Resource Name],0),1)-SUMIF($C$8:$C54,$C55,AI$8:AI54)),0),0)</f>
        <v>0</v>
      </c>
      <c r="AJ55" s="93">
        <f>IF((AJ$7&gt;IFERROR(MAX(IFERROR(INDEX(Tbl_Project_List[Start Date],MATCH($A55,Tbl_Project_List[Project Name],0),1)-1,0),IFERROR(INDEX($K$9:$K$158,MATCH($E55,$G$9:$G$158,0),1),0),IFERROR(INDEX($K$9:$K$158,MATCH($F55,$G$9:$G$158,0),1),0)),0)), IFERROR(MIN($D55-SUM($O55:AI55), INDEX(Tbl_Resource_List[Hours Available per Day], MATCH($C55,Tbl_Resource_List[Resource Name],0),1)-SUMIF($C$8:$C54,$C55,AJ$8:AJ54)),0),0)</f>
        <v>0</v>
      </c>
      <c r="AK55" s="93">
        <f>IF((AK$7&gt;IFERROR(MAX(IFERROR(INDEX(Tbl_Project_List[Start Date],MATCH($A55,Tbl_Project_List[Project Name],0),1)-1,0),IFERROR(INDEX($K$9:$K$158,MATCH($E55,$G$9:$G$158,0),1),0),IFERROR(INDEX($K$9:$K$158,MATCH($F55,$G$9:$G$158,0),1),0)),0)), IFERROR(MIN($D55-SUM($O55:AJ55), INDEX(Tbl_Resource_List[Hours Available per Day], MATCH($C55,Tbl_Resource_List[Resource Name],0),1)-SUMIF($C$8:$C54,$C55,AK$8:AK54)),0),0)</f>
        <v>0</v>
      </c>
      <c r="AL55" s="93">
        <f>IF((AL$7&gt;IFERROR(MAX(IFERROR(INDEX(Tbl_Project_List[Start Date],MATCH($A55,Tbl_Project_List[Project Name],0),1)-1,0),IFERROR(INDEX($K$9:$K$158,MATCH($E55,$G$9:$G$158,0),1),0),IFERROR(INDEX($K$9:$K$158,MATCH($F55,$G$9:$G$158,0),1),0)),0)), IFERROR(MIN($D55-SUM($O55:AK55), INDEX(Tbl_Resource_List[Hours Available per Day], MATCH($C55,Tbl_Resource_List[Resource Name],0),1)-SUMIF($C$8:$C54,$C55,AL$8:AL54)),0),0)</f>
        <v>0</v>
      </c>
      <c r="AM55" s="93">
        <f>IF((AM$7&gt;IFERROR(MAX(IFERROR(INDEX(Tbl_Project_List[Start Date],MATCH($A55,Tbl_Project_List[Project Name],0),1)-1,0),IFERROR(INDEX($K$9:$K$158,MATCH($E55,$G$9:$G$158,0),1),0),IFERROR(INDEX($K$9:$K$158,MATCH($F55,$G$9:$G$158,0),1),0)),0)), IFERROR(MIN($D55-SUM($O55:AL55), INDEX(Tbl_Resource_List[Hours Available per Day], MATCH($C55,Tbl_Resource_List[Resource Name],0),1)-SUMIF($C$8:$C54,$C55,AM$8:AM54)),0),0)</f>
        <v>0</v>
      </c>
      <c r="AN55" s="93">
        <f>IF((AN$7&gt;IFERROR(MAX(IFERROR(INDEX(Tbl_Project_List[Start Date],MATCH($A55,Tbl_Project_List[Project Name],0),1)-1,0),IFERROR(INDEX($K$9:$K$158,MATCH($E55,$G$9:$G$158,0),1),0),IFERROR(INDEX($K$9:$K$158,MATCH($F55,$G$9:$G$158,0),1),0)),0)), IFERROR(MIN($D55-SUM($O55:AM55), INDEX(Tbl_Resource_List[Hours Available per Day], MATCH($C55,Tbl_Resource_List[Resource Name],0),1)-SUMIF($C$8:$C54,$C55,AN$8:AN54)),0),0)</f>
        <v>0</v>
      </c>
      <c r="AO55" s="93">
        <f>IF((AO$7&gt;IFERROR(MAX(IFERROR(INDEX(Tbl_Project_List[Start Date],MATCH($A55,Tbl_Project_List[Project Name],0),1)-1,0),IFERROR(INDEX($K$9:$K$158,MATCH($E55,$G$9:$G$158,0),1),0),IFERROR(INDEX($K$9:$K$158,MATCH($F55,$G$9:$G$158,0),1),0)),0)), IFERROR(MIN($D55-SUM($O55:AN55), INDEX(Tbl_Resource_List[Hours Available per Day], MATCH($C55,Tbl_Resource_List[Resource Name],0),1)-SUMIF($C$8:$C54,$C55,AO$8:AO54)),0),0)</f>
        <v>0</v>
      </c>
      <c r="AP55" s="93">
        <f>IF((AP$7&gt;IFERROR(MAX(IFERROR(INDEX(Tbl_Project_List[Start Date],MATCH($A55,Tbl_Project_List[Project Name],0),1)-1,0),IFERROR(INDEX($K$9:$K$158,MATCH($E55,$G$9:$G$158,0),1),0),IFERROR(INDEX($K$9:$K$158,MATCH($F55,$G$9:$G$158,0),1),0)),0)), IFERROR(MIN($D55-SUM($O55:AO55), INDEX(Tbl_Resource_List[Hours Available per Day], MATCH($C55,Tbl_Resource_List[Resource Name],0),1)-SUMIF($C$8:$C54,$C55,AP$8:AP54)),0),0)</f>
        <v>0</v>
      </c>
      <c r="AQ55" s="93">
        <f>IF((AQ$7&gt;IFERROR(MAX(IFERROR(INDEX(Tbl_Project_List[Start Date],MATCH($A55,Tbl_Project_List[Project Name],0),1)-1,0),IFERROR(INDEX($K$9:$K$158,MATCH($E55,$G$9:$G$158,0),1),0),IFERROR(INDEX($K$9:$K$158,MATCH($F55,$G$9:$G$158,0),1),0)),0)), IFERROR(MIN($D55-SUM($O55:AP55), INDEX(Tbl_Resource_List[Hours Available per Day], MATCH($C55,Tbl_Resource_List[Resource Name],0),1)-SUMIF($C$8:$C54,$C55,AQ$8:AQ54)),0),0)</f>
        <v>0</v>
      </c>
      <c r="AR55" s="93">
        <f>IF((AR$7&gt;IFERROR(MAX(IFERROR(INDEX(Tbl_Project_List[Start Date],MATCH($A55,Tbl_Project_List[Project Name],0),1)-1,0),IFERROR(INDEX($K$9:$K$158,MATCH($E55,$G$9:$G$158,0),1),0),IFERROR(INDEX($K$9:$K$158,MATCH($F55,$G$9:$G$158,0),1),0)),0)), IFERROR(MIN($D55-SUM($O55:AQ55), INDEX(Tbl_Resource_List[Hours Available per Day], MATCH($C55,Tbl_Resource_List[Resource Name],0),1)-SUMIF($C$8:$C54,$C55,AR$8:AR54)),0),0)</f>
        <v>0</v>
      </c>
      <c r="AS55" s="93">
        <f>IF((AS$7&gt;IFERROR(MAX(IFERROR(INDEX(Tbl_Project_List[Start Date],MATCH($A55,Tbl_Project_List[Project Name],0),1)-1,0),IFERROR(INDEX($K$9:$K$158,MATCH($E55,$G$9:$G$158,0),1),0),IFERROR(INDEX($K$9:$K$158,MATCH($F55,$G$9:$G$158,0),1),0)),0)), IFERROR(MIN($D55-SUM($O55:AR55), INDEX(Tbl_Resource_List[Hours Available per Day], MATCH($C55,Tbl_Resource_List[Resource Name],0),1)-SUMIF($C$8:$C54,$C55,AS$8:AS54)),0),0)</f>
        <v>0</v>
      </c>
      <c r="AT55" s="93">
        <f>IF((AT$7&gt;IFERROR(MAX(IFERROR(INDEX(Tbl_Project_List[Start Date],MATCH($A55,Tbl_Project_List[Project Name],0),1)-1,0),IFERROR(INDEX($K$9:$K$158,MATCH($E55,$G$9:$G$158,0),1),0),IFERROR(INDEX($K$9:$K$158,MATCH($F55,$G$9:$G$158,0),1),0)),0)), IFERROR(MIN($D55-SUM($O55:AS55), INDEX(Tbl_Resource_List[Hours Available per Day], MATCH($C55,Tbl_Resource_List[Resource Name],0),1)-SUMIF($C$8:$C54,$C55,AT$8:AT54)),0),0)</f>
        <v>0</v>
      </c>
      <c r="AU55" s="93">
        <f>IF((AU$7&gt;IFERROR(MAX(IFERROR(INDEX(Tbl_Project_List[Start Date],MATCH($A55,Tbl_Project_List[Project Name],0),1)-1,0),IFERROR(INDEX($K$9:$K$158,MATCH($E55,$G$9:$G$158,0),1),0),IFERROR(INDEX($K$9:$K$158,MATCH($F55,$G$9:$G$158,0),1),0)),0)), IFERROR(MIN($D55-SUM($O55:AT55), INDEX(Tbl_Resource_List[Hours Available per Day], MATCH($C55,Tbl_Resource_List[Resource Name],0),1)-SUMIF($C$8:$C54,$C55,AU$8:AU54)),0),0)</f>
        <v>0</v>
      </c>
      <c r="AV55" s="93">
        <f>IF((AV$7&gt;IFERROR(MAX(IFERROR(INDEX(Tbl_Project_List[Start Date],MATCH($A55,Tbl_Project_List[Project Name],0),1)-1,0),IFERROR(INDEX($K$9:$K$158,MATCH($E55,$G$9:$G$158,0),1),0),IFERROR(INDEX($K$9:$K$158,MATCH($F55,$G$9:$G$158,0),1),0)),0)), IFERROR(MIN($D55-SUM($O55:AU55), INDEX(Tbl_Resource_List[Hours Available per Day], MATCH($C55,Tbl_Resource_List[Resource Name],0),1)-SUMIF($C$8:$C54,$C55,AV$8:AV54)),0),0)</f>
        <v>0</v>
      </c>
      <c r="AW55" s="93">
        <f>IF((AW$7&gt;IFERROR(MAX(IFERROR(INDEX(Tbl_Project_List[Start Date],MATCH($A55,Tbl_Project_List[Project Name],0),1)-1,0),IFERROR(INDEX($K$9:$K$158,MATCH($E55,$G$9:$G$158,0),1),0),IFERROR(INDEX($K$9:$K$158,MATCH($F55,$G$9:$G$158,0),1),0)),0)), IFERROR(MIN($D55-SUM($O55:AV55), INDEX(Tbl_Resource_List[Hours Available per Day], MATCH($C55,Tbl_Resource_List[Resource Name],0),1)-SUMIF($C$8:$C54,$C55,AW$8:AW54)),0),0)</f>
        <v>0</v>
      </c>
      <c r="AX55" s="93">
        <f>IF((AX$7&gt;IFERROR(MAX(IFERROR(INDEX(Tbl_Project_List[Start Date],MATCH($A55,Tbl_Project_List[Project Name],0),1)-1,0),IFERROR(INDEX($K$9:$K$158,MATCH($E55,$G$9:$G$158,0),1),0),IFERROR(INDEX($K$9:$K$158,MATCH($F55,$G$9:$G$158,0),1),0)),0)), IFERROR(MIN($D55-SUM($O55:AW55), INDEX(Tbl_Resource_List[Hours Available per Day], MATCH($C55,Tbl_Resource_List[Resource Name],0),1)-SUMIF($C$8:$C54,$C55,AX$8:AX54)),0),0)</f>
        <v>0</v>
      </c>
      <c r="AY55" s="93">
        <f>IF((AY$7&gt;IFERROR(MAX(IFERROR(INDEX(Tbl_Project_List[Start Date],MATCH($A55,Tbl_Project_List[Project Name],0),1)-1,0),IFERROR(INDEX($K$9:$K$158,MATCH($E55,$G$9:$G$158,0),1),0),IFERROR(INDEX($K$9:$K$158,MATCH($F55,$G$9:$G$158,0),1),0)),0)), IFERROR(MIN($D55-SUM($O55:AX55), INDEX(Tbl_Resource_List[Hours Available per Day], MATCH($C55,Tbl_Resource_List[Resource Name],0),1)-SUMIF($C$8:$C54,$C55,AY$8:AY54)),0),0)</f>
        <v>0</v>
      </c>
      <c r="AZ55" s="93">
        <f>IF((AZ$7&gt;IFERROR(MAX(IFERROR(INDEX(Tbl_Project_List[Start Date],MATCH($A55,Tbl_Project_List[Project Name],0),1)-1,0),IFERROR(INDEX($K$9:$K$158,MATCH($E55,$G$9:$G$158,0),1),0),IFERROR(INDEX($K$9:$K$158,MATCH($F55,$G$9:$G$158,0),1),0)),0)), IFERROR(MIN($D55-SUM($O55:AY55), INDEX(Tbl_Resource_List[Hours Available per Day], MATCH($C55,Tbl_Resource_List[Resource Name],0),1)-SUMIF($C$8:$C54,$C55,AZ$8:AZ54)),0),0)</f>
        <v>0</v>
      </c>
      <c r="BA55" s="93">
        <f>IF((BA$7&gt;IFERROR(MAX(IFERROR(INDEX(Tbl_Project_List[Start Date],MATCH($A55,Tbl_Project_List[Project Name],0),1)-1,0),IFERROR(INDEX($K$9:$K$158,MATCH($E55,$G$9:$G$158,0),1),0),IFERROR(INDEX($K$9:$K$158,MATCH($F55,$G$9:$G$158,0),1),0)),0)), IFERROR(MIN($D55-SUM($O55:AZ55), INDEX(Tbl_Resource_List[Hours Available per Day], MATCH($C55,Tbl_Resource_List[Resource Name],0),1)-SUMIF($C$8:$C54,$C55,BA$8:BA54)),0),0)</f>
        <v>0</v>
      </c>
      <c r="BB55" s="93">
        <f>IF((BB$7&gt;IFERROR(MAX(IFERROR(INDEX(Tbl_Project_List[Start Date],MATCH($A55,Tbl_Project_List[Project Name],0),1)-1,0),IFERROR(INDEX($K$9:$K$158,MATCH($E55,$G$9:$G$158,0),1),0),IFERROR(INDEX($K$9:$K$158,MATCH($F55,$G$9:$G$158,0),1),0)),0)), IFERROR(MIN($D55-SUM($O55:BA55), INDEX(Tbl_Resource_List[Hours Available per Day], MATCH($C55,Tbl_Resource_List[Resource Name],0),1)-SUMIF($C$8:$C54,$C55,BB$8:BB54)),0),0)</f>
        <v>0</v>
      </c>
      <c r="BC55" s="93">
        <f>IF((BC$7&gt;IFERROR(MAX(IFERROR(INDEX(Tbl_Project_List[Start Date],MATCH($A55,Tbl_Project_List[Project Name],0),1)-1,0),IFERROR(INDEX($K$9:$K$158,MATCH($E55,$G$9:$G$158,0),1),0),IFERROR(INDEX($K$9:$K$158,MATCH($F55,$G$9:$G$158,0),1),0)),0)), IFERROR(MIN($D55-SUM($O55:BB55), INDEX(Tbl_Resource_List[Hours Available per Day], MATCH($C55,Tbl_Resource_List[Resource Name],0),1)-SUMIF($C$8:$C54,$C55,BC$8:BC54)),0),0)</f>
        <v>0</v>
      </c>
      <c r="BD55" s="93">
        <f>IF((BD$7&gt;IFERROR(MAX(IFERROR(INDEX(Tbl_Project_List[Start Date],MATCH($A55,Tbl_Project_List[Project Name],0),1)-1,0),IFERROR(INDEX($K$9:$K$158,MATCH($E55,$G$9:$G$158,0),1),0),IFERROR(INDEX($K$9:$K$158,MATCH($F55,$G$9:$G$158,0),1),0)),0)), IFERROR(MIN($D55-SUM($O55:BC55), INDEX(Tbl_Resource_List[Hours Available per Day], MATCH($C55,Tbl_Resource_List[Resource Name],0),1)-SUMIF($C$8:$C54,$C55,BD$8:BD54)),0),0)</f>
        <v>0</v>
      </c>
      <c r="BE55" s="93">
        <f>IF((BE$7&gt;IFERROR(MAX(IFERROR(INDEX(Tbl_Project_List[Start Date],MATCH($A55,Tbl_Project_List[Project Name],0),1)-1,0),IFERROR(INDEX($K$9:$K$158,MATCH($E55,$G$9:$G$158,0),1),0),IFERROR(INDEX($K$9:$K$158,MATCH($F55,$G$9:$G$158,0),1),0)),0)), IFERROR(MIN($D55-SUM($O55:BD55), INDEX(Tbl_Resource_List[Hours Available per Day], MATCH($C55,Tbl_Resource_List[Resource Name],0),1)-SUMIF($C$8:$C54,$C55,BE$8:BE54)),0),0)</f>
        <v>0</v>
      </c>
      <c r="BF55" s="93">
        <f>IF((BF$7&gt;IFERROR(MAX(IFERROR(INDEX(Tbl_Project_List[Start Date],MATCH($A55,Tbl_Project_List[Project Name],0),1)-1,0),IFERROR(INDEX($K$9:$K$158,MATCH($E55,$G$9:$G$158,0),1),0),IFERROR(INDEX($K$9:$K$158,MATCH($F55,$G$9:$G$158,0),1),0)),0)), IFERROR(MIN($D55-SUM($O55:BE55), INDEX(Tbl_Resource_List[Hours Available per Day], MATCH($C55,Tbl_Resource_List[Resource Name],0),1)-SUMIF($C$8:$C54,$C55,BF$8:BF54)),0),0)</f>
        <v>0</v>
      </c>
      <c r="BG55" s="93">
        <f>IF((BG$7&gt;IFERROR(MAX(IFERROR(INDEX(Tbl_Project_List[Start Date],MATCH($A55,Tbl_Project_List[Project Name],0),1)-1,0),IFERROR(INDEX($K$9:$K$158,MATCH($E55,$G$9:$G$158,0),1),0),IFERROR(INDEX($K$9:$K$158,MATCH($F55,$G$9:$G$158,0),1),0)),0)), IFERROR(MIN($D55-SUM($O55:BF55), INDEX(Tbl_Resource_List[Hours Available per Day], MATCH($C55,Tbl_Resource_List[Resource Name],0),1)-SUMIF($C$8:$C54,$C55,BG$8:BG54)),0),0)</f>
        <v>0</v>
      </c>
      <c r="BH55" s="93">
        <f>IF((BH$7&gt;IFERROR(MAX(IFERROR(INDEX(Tbl_Project_List[Start Date],MATCH($A55,Tbl_Project_List[Project Name],0),1)-1,0),IFERROR(INDEX($K$9:$K$158,MATCH($E55,$G$9:$G$158,0),1),0),IFERROR(INDEX($K$9:$K$158,MATCH($F55,$G$9:$G$158,0),1),0)),0)), IFERROR(MIN($D55-SUM($O55:BG55), INDEX(Tbl_Resource_List[Hours Available per Day], MATCH($C55,Tbl_Resource_List[Resource Name],0),1)-SUMIF($C$8:$C54,$C55,BH$8:BH54)),0),0)</f>
        <v>0</v>
      </c>
      <c r="BI55" s="93">
        <f>IF((BI$7&gt;IFERROR(MAX(IFERROR(INDEX(Tbl_Project_List[Start Date],MATCH($A55,Tbl_Project_List[Project Name],0),1)-1,0),IFERROR(INDEX($K$9:$K$158,MATCH($E55,$G$9:$G$158,0),1),0),IFERROR(INDEX($K$9:$K$158,MATCH($F55,$G$9:$G$158,0),1),0)),0)), IFERROR(MIN($D55-SUM($O55:BH55), INDEX(Tbl_Resource_List[Hours Available per Day], MATCH($C55,Tbl_Resource_List[Resource Name],0),1)-SUMIF($C$8:$C54,$C55,BI$8:BI54)),0),0)</f>
        <v>0</v>
      </c>
      <c r="BJ55" s="93">
        <f>IF((BJ$7&gt;IFERROR(MAX(IFERROR(INDEX(Tbl_Project_List[Start Date],MATCH($A55,Tbl_Project_List[Project Name],0),1)-1,0),IFERROR(INDEX($K$9:$K$158,MATCH($E55,$G$9:$G$158,0),1),0),IFERROR(INDEX($K$9:$K$158,MATCH($F55,$G$9:$G$158,0),1),0)),0)), IFERROR(MIN($D55-SUM($O55:BI55), INDEX(Tbl_Resource_List[Hours Available per Day], MATCH($C55,Tbl_Resource_List[Resource Name],0),1)-SUMIF($C$8:$C54,$C55,BJ$8:BJ54)),0),0)</f>
        <v>0</v>
      </c>
      <c r="BK55" s="93">
        <f>IF((BK$7&gt;IFERROR(MAX(IFERROR(INDEX(Tbl_Project_List[Start Date],MATCH($A55,Tbl_Project_List[Project Name],0),1)-1,0),IFERROR(INDEX($K$9:$K$158,MATCH($E55,$G$9:$G$158,0),1),0),IFERROR(INDEX($K$9:$K$158,MATCH($F55,$G$9:$G$158,0),1),0)),0)), IFERROR(MIN($D55-SUM($O55:BJ55), INDEX(Tbl_Resource_List[Hours Available per Day], MATCH($C55,Tbl_Resource_List[Resource Name],0),1)-SUMIF($C$8:$C54,$C55,BK$8:BK54)),0),0)</f>
        <v>0</v>
      </c>
      <c r="BL55" s="93">
        <f>IF((BL$7&gt;IFERROR(MAX(IFERROR(INDEX(Tbl_Project_List[Start Date],MATCH($A55,Tbl_Project_List[Project Name],0),1)-1,0),IFERROR(INDEX($K$9:$K$158,MATCH($E55,$G$9:$G$158,0),1),0),IFERROR(INDEX($K$9:$K$158,MATCH($F55,$G$9:$G$158,0),1),0)),0)), IFERROR(MIN($D55-SUM($O55:BK55), INDEX(Tbl_Resource_List[Hours Available per Day], MATCH($C55,Tbl_Resource_List[Resource Name],0),1)-SUMIF($C$8:$C54,$C55,BL$8:BL54)),0),0)</f>
        <v>0</v>
      </c>
      <c r="BM55" s="93">
        <f>IF((BM$7&gt;IFERROR(MAX(IFERROR(INDEX(Tbl_Project_List[Start Date],MATCH($A55,Tbl_Project_List[Project Name],0),1)-1,0),IFERROR(INDEX($K$9:$K$158,MATCH($E55,$G$9:$G$158,0),1),0),IFERROR(INDEX($K$9:$K$158,MATCH($F55,$G$9:$G$158,0),1),0)),0)), IFERROR(MIN($D55-SUM($O55:BL55), INDEX(Tbl_Resource_List[Hours Available per Day], MATCH($C55,Tbl_Resource_List[Resource Name],0),1)-SUMIF($C$8:$C54,$C55,BM$8:BM54)),0),0)</f>
        <v>0</v>
      </c>
      <c r="BN55" s="93">
        <f>IF((BN$7&gt;IFERROR(MAX(IFERROR(INDEX(Tbl_Project_List[Start Date],MATCH($A55,Tbl_Project_List[Project Name],0),1)-1,0),IFERROR(INDEX($K$9:$K$158,MATCH($E55,$G$9:$G$158,0),1),0),IFERROR(INDEX($K$9:$K$158,MATCH($F55,$G$9:$G$158,0),1),0)),0)), IFERROR(MIN($D55-SUM($O55:BM55), INDEX(Tbl_Resource_List[Hours Available per Day], MATCH($C55,Tbl_Resource_List[Resource Name],0),1)-SUMIF($C$8:$C54,$C55,BN$8:BN54)),0),0)</f>
        <v>0</v>
      </c>
      <c r="BO55" s="93">
        <f>IF((BO$7&gt;IFERROR(MAX(IFERROR(INDEX(Tbl_Project_List[Start Date],MATCH($A55,Tbl_Project_List[Project Name],0),1)-1,0),IFERROR(INDEX($K$9:$K$158,MATCH($E55,$G$9:$G$158,0),1),0),IFERROR(INDEX($K$9:$K$158,MATCH($F55,$G$9:$G$158,0),1),0)),0)), IFERROR(MIN($D55-SUM($O55:BN55), INDEX(Tbl_Resource_List[Hours Available per Day], MATCH($C55,Tbl_Resource_List[Resource Name],0),1)-SUMIF($C$8:$C54,$C55,BO$8:BO54)),0),0)</f>
        <v>0</v>
      </c>
      <c r="BP55" s="93">
        <f>IF((BP$7&gt;IFERROR(MAX(IFERROR(INDEX(Tbl_Project_List[Start Date],MATCH($A55,Tbl_Project_List[Project Name],0),1)-1,0),IFERROR(INDEX($K$9:$K$158,MATCH($E55,$G$9:$G$158,0),1),0),IFERROR(INDEX($K$9:$K$158,MATCH($F55,$G$9:$G$158,0),1),0)),0)), IFERROR(MIN($D55-SUM($O55:BO55), INDEX(Tbl_Resource_List[Hours Available per Day], MATCH($C55,Tbl_Resource_List[Resource Name],0),1)-SUMIF($C$8:$C54,$C55,BP$8:BP54)),0),0)</f>
        <v>0</v>
      </c>
      <c r="BQ55" s="93">
        <f>IF((BQ$7&gt;IFERROR(MAX(IFERROR(INDEX(Tbl_Project_List[Start Date],MATCH($A55,Tbl_Project_List[Project Name],0),1)-1,0),IFERROR(INDEX($K$9:$K$158,MATCH($E55,$G$9:$G$158,0),1),0),IFERROR(INDEX($K$9:$K$158,MATCH($F55,$G$9:$G$158,0),1),0)),0)), IFERROR(MIN($D55-SUM($O55:BP55), INDEX(Tbl_Resource_List[Hours Available per Day], MATCH($C55,Tbl_Resource_List[Resource Name],0),1)-SUMIF($C$8:$C54,$C55,BQ$8:BQ54)),0),0)</f>
        <v>0</v>
      </c>
      <c r="BR55" s="93">
        <f>IF((BR$7&gt;IFERROR(MAX(IFERROR(INDEX(Tbl_Project_List[Start Date],MATCH($A55,Tbl_Project_List[Project Name],0),1)-1,0),IFERROR(INDEX($K$9:$K$158,MATCH($E55,$G$9:$G$158,0),1),0),IFERROR(INDEX($K$9:$K$158,MATCH($F55,$G$9:$G$158,0),1),0)),0)), IFERROR(MIN($D55-SUM($O55:BQ55), INDEX(Tbl_Resource_List[Hours Available per Day], MATCH($C55,Tbl_Resource_List[Resource Name],0),1)-SUMIF($C$8:$C54,$C55,BR$8:BR54)),0),0)</f>
        <v>0</v>
      </c>
      <c r="BS55" s="93">
        <f>IF((BS$7&gt;IFERROR(MAX(IFERROR(INDEX(Tbl_Project_List[Start Date],MATCH($A55,Tbl_Project_List[Project Name],0),1)-1,0),IFERROR(INDEX($K$9:$K$158,MATCH($E55,$G$9:$G$158,0),1),0),IFERROR(INDEX($K$9:$K$158,MATCH($F55,$G$9:$G$158,0),1),0)),0)), IFERROR(MIN($D55-SUM($O55:BR55), INDEX(Tbl_Resource_List[Hours Available per Day], MATCH($C55,Tbl_Resource_List[Resource Name],0),1)-SUMIF($C$8:$C54,$C55,BS$8:BS54)),0),0)</f>
        <v>0</v>
      </c>
      <c r="BT55" s="93">
        <f>IF((BT$7&gt;IFERROR(MAX(IFERROR(INDEX(Tbl_Project_List[Start Date],MATCH($A55,Tbl_Project_List[Project Name],0),1)-1,0),IFERROR(INDEX($K$9:$K$158,MATCH($E55,$G$9:$G$158,0),1),0),IFERROR(INDEX($K$9:$K$158,MATCH($F55,$G$9:$G$158,0),1),0)),0)), IFERROR(MIN($D55-SUM($O55:BS55), INDEX(Tbl_Resource_List[Hours Available per Day], MATCH($C55,Tbl_Resource_List[Resource Name],0),1)-SUMIF($C$8:$C54,$C55,BT$8:BT54)),0),0)</f>
        <v>0</v>
      </c>
      <c r="BU55" s="93">
        <f>IF((BU$7&gt;IFERROR(MAX(IFERROR(INDEX(Tbl_Project_List[Start Date],MATCH($A55,Tbl_Project_List[Project Name],0),1)-1,0),IFERROR(INDEX($K$9:$K$158,MATCH($E55,$G$9:$G$158,0),1),0),IFERROR(INDEX($K$9:$K$158,MATCH($F55,$G$9:$G$158,0),1),0)),0)), IFERROR(MIN($D55-SUM($O55:BT55), INDEX(Tbl_Resource_List[Hours Available per Day], MATCH($C55,Tbl_Resource_List[Resource Name],0),1)-SUMIF($C$8:$C54,$C55,BU$8:BU54)),0),0)</f>
        <v>0</v>
      </c>
      <c r="BV55" s="93">
        <f>IF((BV$7&gt;IFERROR(MAX(IFERROR(INDEX(Tbl_Project_List[Start Date],MATCH($A55,Tbl_Project_List[Project Name],0),1)-1,0),IFERROR(INDEX($K$9:$K$158,MATCH($E55,$G$9:$G$158,0),1),0),IFERROR(INDEX($K$9:$K$158,MATCH($F55,$G$9:$G$158,0),1),0)),0)), IFERROR(MIN($D55-SUM($O55:BU55), INDEX(Tbl_Resource_List[Hours Available per Day], MATCH($C55,Tbl_Resource_List[Resource Name],0),1)-SUMIF($C$8:$C54,$C55,BV$8:BV54)),0),0)</f>
        <v>0</v>
      </c>
      <c r="BW55" s="94">
        <f>IF((BW$7&gt;IFERROR(MAX(IFERROR(INDEX(Tbl_Project_List[Start Date],MATCH($A55,Tbl_Project_List[Project Name],0),1)-1,0),IFERROR(INDEX($K$9:$K$158,MATCH($E55,$G$9:$G$158,0),1),0),IFERROR(INDEX($K$9:$K$158,MATCH($F55,$G$9:$G$158,0),1),0)),0)), IFERROR(MIN($D55-SUM($O55:BV55), INDEX(Tbl_Resource_List[Hours Available per Day], MATCH($C55,Tbl_Resource_List[Resource Name],0),1)-SUMIF($C$8:$C54,$C55,BW$8:BW54)),0),0)</f>
        <v>0</v>
      </c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</row>
    <row r="56" spans="1:105" x14ac:dyDescent="0.25">
      <c r="A56" s="89" t="str">
        <f>IFERROR(IF(ROW(A55)-ROW($A$8)&gt;=COUNTA(Tbl_Task_List[Task Name]),"",INDEX(Tbl_Project_List[],MATCH(SMALL(Tbl_Project_List[[#Data],[Priority]],ROUND(SUMPRODUCT(1/COUNTIF($A$9:A55,$A$9:A55)),0)+((COUNTIF(Tbl_Task_List[[#Data],[Project Name]],A55)=COUNTIF($A$9:$A55,A55))*1)),Tbl_Project_List[[#Data],[Priority]],0),1)),"")</f>
        <v/>
      </c>
      <c r="B56" s="89" t="str">
        <f t="array" ref="B56">IFERROR(INDEX((Tbl_Task_List[[#Data],[Task Name]]), SMALL(IF(A56=(Tbl_Task_List[[#Data],[Project Name]]),ROW(Tbl_Task_List[[#Data],[Project Name]]),""),COUNTIF($A$9:$A56,A56))-ROW(Tbl_Task_List[[#Headers],[Task Name]]),1),"")</f>
        <v/>
      </c>
      <c r="C56" s="90" t="str">
        <f t="array" ref="C56">IFERROR(INDEX((Tbl_Task_List[[#Data],[Resource Name]]), SMALL(IF(A56=(Tbl_Task_List[[#Data],[Project Name]]),ROW(Tbl_Task_List[[#Data],[Project Name]]),""),COUNTIF($A$9:$A56,A56))-ROW(Tbl_Task_List[[#Headers],[Resource Name]]),1),"")</f>
        <v/>
      </c>
      <c r="D56" s="91" t="str">
        <f t="array" ref="D56">IFERROR(INDEX((Tbl_Task_List[[#Data],[Planned Duration (Hours)]]), SMALL(IF(A56=(Tbl_Task_List[[#Data],[Project Name]]),ROW(Tbl_Task_List[[#Data],[Project Name]]),""),COUNTIF($A$9:$A56,A56))-ROW(Tbl_Task_List[[#Headers],[Planned Duration (Hours)]]),1),"")</f>
        <v/>
      </c>
      <c r="E56" s="70" t="str">
        <f t="array" ref="E56">IFERROR(INDEX((Tbl_Task_List[[#Data],[Predecessor 1]]), SMALL(IF(A56=(Tbl_Task_List[[#Data],[Project Name]]),ROW(Tbl_Task_List[[#Data],[Project Name]]),""),COUNTIF($A$9:$A56,A56))-ROW(Tbl_Task_List[[#Headers],[Predecessor 1]]),1),"")</f>
        <v/>
      </c>
      <c r="F56" s="70" t="str">
        <f t="array" ref="F56">IFERROR(INDEX((Tbl_Task_List[[#Data],[Predecessor 2]]), SMALL(IF(A56=(Tbl_Task_List[[#Data],[Project Name]]),ROW(Tbl_Task_List[[#Data],[Project Name]]),""),COUNTIF($A$9:$A56,A56))-ROW(Tbl_Task_List[[#Headers],[Predecessor 2]]),1),"")</f>
        <v/>
      </c>
      <c r="G56" s="70" t="str">
        <f t="shared" si="7"/>
        <v xml:space="preserve"> </v>
      </c>
      <c r="H56" s="75" t="str">
        <f>IFERROR(MAX(INDEX(Tbl_Project_List[Start Date],MATCH($A56,Tbl_Project_List[Project Name],0),1), StartDate, IFERROR(WORKDAY(INDEX($K$9:$K$158,MATCH($E56,$G$9:$G$158,0),1),1,Holidays),0),IFERROR(WORKDAY( INDEX($K$9:$K$158,MATCH($F56,$G$9:$G$158,0),1),1,Holidays),0)),"")</f>
        <v/>
      </c>
      <c r="I56" s="92" t="str">
        <f t="shared" si="4"/>
        <v/>
      </c>
      <c r="J56" s="75" t="str">
        <f t="array" ref="J56">IF(ISNUMBER(D56),IFERROR(INDEX($A$7:$BW$7,1,SMALL(IF(P56:BW56&gt;0,COLUMN(P56:BW56),""),1)),WORKDAY($BW$7,2,Holidays)),"")</f>
        <v/>
      </c>
      <c r="K56" s="75" t="str">
        <f t="array" ref="K56">IF(ISNUMBER(D56),IF(SUM(P56:BW56)=D56,IFERROR(INDEX($A$7:$BW$7,1,LARGE(IF(P56:BW56&gt;0,COLUMN(P56:BW56),""),1)),""),WORKDAY($BW$7,1,Holidays)),"")</f>
        <v/>
      </c>
      <c r="L56" s="92" t="str">
        <f ca="1">IFERROR(COUNTIF(INDIRECT(ADDRESS(ROW($L56),MATCH($J56,$A$7:$BW$7,0),1,1,)):INDIRECT(ADDRESS(ROW($L56),MATCH(MIN($K56,$BW$7),$A$7:$BW$7,0),1,1,)),0),"")</f>
        <v/>
      </c>
      <c r="M56" s="92" t="str">
        <f t="shared" si="5"/>
        <v/>
      </c>
      <c r="N56" s="93" t="str">
        <f t="shared" si="6"/>
        <v/>
      </c>
      <c r="O56" s="86"/>
      <c r="P56" s="93">
        <f>IF((P$7&gt;IFERROR(MAX(IFERROR(INDEX(Tbl_Project_List[Start Date],MATCH($A56,Tbl_Project_List[Project Name],0),1)-1,0),IFERROR(INDEX($K$9:$K$158,MATCH($E56,$G$9:$G$158,0),1),0),IFERROR(INDEX($K$9:$K$158,MATCH($F56,$G$9:$G$158,0),1),0)),0)), IFERROR(MIN($D56-SUM($O56:O56), INDEX(Tbl_Resource_List[Hours Available per Day], MATCH($C56,Tbl_Resource_List[Resource Name],0),1)-SUMIF($C$8:$C55,$C56,P$8:P55)),0),0)</f>
        <v>0</v>
      </c>
      <c r="Q56" s="93">
        <f>IF((Q$7&gt;IFERROR(MAX(IFERROR(INDEX(Tbl_Project_List[Start Date],MATCH($A56,Tbl_Project_List[Project Name],0),1)-1,0),IFERROR(INDEX($K$9:$K$158,MATCH($E56,$G$9:$G$158,0),1),0),IFERROR(INDEX($K$9:$K$158,MATCH($F56,$G$9:$G$158,0),1),0)),0)), IFERROR(MIN($D56-SUM($O56:P56), INDEX(Tbl_Resource_List[Hours Available per Day], MATCH($C56,Tbl_Resource_List[Resource Name],0),1)-SUMIF($C$8:$C55,$C56,Q$8:Q55)),0),0)</f>
        <v>0</v>
      </c>
      <c r="R56" s="93">
        <f>IF((R$7&gt;IFERROR(MAX(IFERROR(INDEX(Tbl_Project_List[Start Date],MATCH($A56,Tbl_Project_List[Project Name],0),1)-1,0),IFERROR(INDEX($K$9:$K$158,MATCH($E56,$G$9:$G$158,0),1),0),IFERROR(INDEX($K$9:$K$158,MATCH($F56,$G$9:$G$158,0),1),0)),0)), IFERROR(MIN($D56-SUM($O56:Q56), INDEX(Tbl_Resource_List[Hours Available per Day], MATCH($C56,Tbl_Resource_List[Resource Name],0),1)-SUMIF($C$8:$C55,$C56,R$8:R55)),0),0)</f>
        <v>0</v>
      </c>
      <c r="S56" s="93">
        <f>IF((S$7&gt;IFERROR(MAX(IFERROR(INDEX(Tbl_Project_List[Start Date],MATCH($A56,Tbl_Project_List[Project Name],0),1)-1,0),IFERROR(INDEX($K$9:$K$158,MATCH($E56,$G$9:$G$158,0),1),0),IFERROR(INDEX($K$9:$K$158,MATCH($F56,$G$9:$G$158,0),1),0)),0)), IFERROR(MIN($D56-SUM($O56:R56), INDEX(Tbl_Resource_List[Hours Available per Day], MATCH($C56,Tbl_Resource_List[Resource Name],0),1)-SUMIF($C$8:$C55,$C56,S$8:S55)),0),0)</f>
        <v>0</v>
      </c>
      <c r="T56" s="93">
        <f>IF((T$7&gt;IFERROR(MAX(IFERROR(INDEX(Tbl_Project_List[Start Date],MATCH($A56,Tbl_Project_List[Project Name],0),1)-1,0),IFERROR(INDEX($K$9:$K$158,MATCH($E56,$G$9:$G$158,0),1),0),IFERROR(INDEX($K$9:$K$158,MATCH($F56,$G$9:$G$158,0),1),0)),0)), IFERROR(MIN($D56-SUM($O56:S56), INDEX(Tbl_Resource_List[Hours Available per Day], MATCH($C56,Tbl_Resource_List[Resource Name],0),1)-SUMIF($C$8:$C55,$C56,T$8:T55)),0),0)</f>
        <v>0</v>
      </c>
      <c r="U56" s="93">
        <f>IF((U$7&gt;IFERROR(MAX(IFERROR(INDEX(Tbl_Project_List[Start Date],MATCH($A56,Tbl_Project_List[Project Name],0),1)-1,0),IFERROR(INDEX($K$9:$K$158,MATCH($E56,$G$9:$G$158,0),1),0),IFERROR(INDEX($K$9:$K$158,MATCH($F56,$G$9:$G$158,0),1),0)),0)), IFERROR(MIN($D56-SUM($O56:T56), INDEX(Tbl_Resource_List[Hours Available per Day], MATCH($C56,Tbl_Resource_List[Resource Name],0),1)-SUMIF($C$8:$C55,$C56,U$8:U55)),0),0)</f>
        <v>0</v>
      </c>
      <c r="V56" s="93">
        <f>IF((V$7&gt;IFERROR(MAX(IFERROR(INDEX(Tbl_Project_List[Start Date],MATCH($A56,Tbl_Project_List[Project Name],0),1)-1,0),IFERROR(INDEX($K$9:$K$158,MATCH($E56,$G$9:$G$158,0),1),0),IFERROR(INDEX($K$9:$K$158,MATCH($F56,$G$9:$G$158,0),1),0)),0)), IFERROR(MIN($D56-SUM($O56:U56), INDEX(Tbl_Resource_List[Hours Available per Day], MATCH($C56,Tbl_Resource_List[Resource Name],0),1)-SUMIF($C$8:$C55,$C56,V$8:V55)),0),0)</f>
        <v>0</v>
      </c>
      <c r="W56" s="93">
        <f>IF((W$7&gt;IFERROR(MAX(IFERROR(INDEX(Tbl_Project_List[Start Date],MATCH($A56,Tbl_Project_List[Project Name],0),1)-1,0),IFERROR(INDEX($K$9:$K$158,MATCH($E56,$G$9:$G$158,0),1),0),IFERROR(INDEX($K$9:$K$158,MATCH($F56,$G$9:$G$158,0),1),0)),0)), IFERROR(MIN($D56-SUM($O56:V56), INDEX(Tbl_Resource_List[Hours Available per Day], MATCH($C56,Tbl_Resource_List[Resource Name],0),1)-SUMIF($C$8:$C55,$C56,W$8:W55)),0),0)</f>
        <v>0</v>
      </c>
      <c r="X56" s="93">
        <f>IF((X$7&gt;IFERROR(MAX(IFERROR(INDEX(Tbl_Project_List[Start Date],MATCH($A56,Tbl_Project_List[Project Name],0),1)-1,0),IFERROR(INDEX($K$9:$K$158,MATCH($E56,$G$9:$G$158,0),1),0),IFERROR(INDEX($K$9:$K$158,MATCH($F56,$G$9:$G$158,0),1),0)),0)), IFERROR(MIN($D56-SUM($O56:W56), INDEX(Tbl_Resource_List[Hours Available per Day], MATCH($C56,Tbl_Resource_List[Resource Name],0),1)-SUMIF($C$8:$C55,$C56,X$8:X55)),0),0)</f>
        <v>0</v>
      </c>
      <c r="Y56" s="93">
        <f>IF((Y$7&gt;IFERROR(MAX(IFERROR(INDEX(Tbl_Project_List[Start Date],MATCH($A56,Tbl_Project_List[Project Name],0),1)-1,0),IFERROR(INDEX($K$9:$K$158,MATCH($E56,$G$9:$G$158,0),1),0),IFERROR(INDEX($K$9:$K$158,MATCH($F56,$G$9:$G$158,0),1),0)),0)), IFERROR(MIN($D56-SUM($O56:X56), INDEX(Tbl_Resource_List[Hours Available per Day], MATCH($C56,Tbl_Resource_List[Resource Name],0),1)-SUMIF($C$8:$C55,$C56,Y$8:Y55)),0),0)</f>
        <v>0</v>
      </c>
      <c r="Z56" s="93">
        <f>IF((Z$7&gt;IFERROR(MAX(IFERROR(INDEX(Tbl_Project_List[Start Date],MATCH($A56,Tbl_Project_List[Project Name],0),1)-1,0),IFERROR(INDEX($K$9:$K$158,MATCH($E56,$G$9:$G$158,0),1),0),IFERROR(INDEX($K$9:$K$158,MATCH($F56,$G$9:$G$158,0),1),0)),0)), IFERROR(MIN($D56-SUM($O56:Y56), INDEX(Tbl_Resource_List[Hours Available per Day], MATCH($C56,Tbl_Resource_List[Resource Name],0),1)-SUMIF($C$8:$C55,$C56,Z$8:Z55)),0),0)</f>
        <v>0</v>
      </c>
      <c r="AA56" s="93">
        <f>IF((AA$7&gt;IFERROR(MAX(IFERROR(INDEX(Tbl_Project_List[Start Date],MATCH($A56,Tbl_Project_List[Project Name],0),1)-1,0),IFERROR(INDEX($K$9:$K$158,MATCH($E56,$G$9:$G$158,0),1),0),IFERROR(INDEX($K$9:$K$158,MATCH($F56,$G$9:$G$158,0),1),0)),0)), IFERROR(MIN($D56-SUM($O56:Z56), INDEX(Tbl_Resource_List[Hours Available per Day], MATCH($C56,Tbl_Resource_List[Resource Name],0),1)-SUMIF($C$8:$C55,$C56,AA$8:AA55)),0),0)</f>
        <v>0</v>
      </c>
      <c r="AB56" s="93">
        <f>IF((AB$7&gt;IFERROR(MAX(IFERROR(INDEX(Tbl_Project_List[Start Date],MATCH($A56,Tbl_Project_List[Project Name],0),1)-1,0),IFERROR(INDEX($K$9:$K$158,MATCH($E56,$G$9:$G$158,0),1),0),IFERROR(INDEX($K$9:$K$158,MATCH($F56,$G$9:$G$158,0),1),0)),0)), IFERROR(MIN($D56-SUM($O56:AA56), INDEX(Tbl_Resource_List[Hours Available per Day], MATCH($C56,Tbl_Resource_List[Resource Name],0),1)-SUMIF($C$8:$C55,$C56,AB$8:AB55)),0),0)</f>
        <v>0</v>
      </c>
      <c r="AC56" s="93">
        <f>IF((AC$7&gt;IFERROR(MAX(IFERROR(INDEX(Tbl_Project_List[Start Date],MATCH($A56,Tbl_Project_List[Project Name],0),1)-1,0),IFERROR(INDEX($K$9:$K$158,MATCH($E56,$G$9:$G$158,0),1),0),IFERROR(INDEX($K$9:$K$158,MATCH($F56,$G$9:$G$158,0),1),0)),0)), IFERROR(MIN($D56-SUM($O56:AB56), INDEX(Tbl_Resource_List[Hours Available per Day], MATCH($C56,Tbl_Resource_List[Resource Name],0),1)-SUMIF($C$8:$C55,$C56,AC$8:AC55)),0),0)</f>
        <v>0</v>
      </c>
      <c r="AD56" s="93">
        <f>IF((AD$7&gt;IFERROR(MAX(IFERROR(INDEX(Tbl_Project_List[Start Date],MATCH($A56,Tbl_Project_List[Project Name],0),1)-1,0),IFERROR(INDEX($K$9:$K$158,MATCH($E56,$G$9:$G$158,0),1),0),IFERROR(INDEX($K$9:$K$158,MATCH($F56,$G$9:$G$158,0),1),0)),0)), IFERROR(MIN($D56-SUM($O56:AC56), INDEX(Tbl_Resource_List[Hours Available per Day], MATCH($C56,Tbl_Resource_List[Resource Name],0),1)-SUMIF($C$8:$C55,$C56,AD$8:AD55)),0),0)</f>
        <v>0</v>
      </c>
      <c r="AE56" s="93">
        <f>IF((AE$7&gt;IFERROR(MAX(IFERROR(INDEX(Tbl_Project_List[Start Date],MATCH($A56,Tbl_Project_List[Project Name],0),1)-1,0),IFERROR(INDEX($K$9:$K$158,MATCH($E56,$G$9:$G$158,0),1),0),IFERROR(INDEX($K$9:$K$158,MATCH($F56,$G$9:$G$158,0),1),0)),0)), IFERROR(MIN($D56-SUM($O56:AD56), INDEX(Tbl_Resource_List[Hours Available per Day], MATCH($C56,Tbl_Resource_List[Resource Name],0),1)-SUMIF($C$8:$C55,$C56,AE$8:AE55)),0),0)</f>
        <v>0</v>
      </c>
      <c r="AF56" s="93">
        <f>IF((AF$7&gt;IFERROR(MAX(IFERROR(INDEX(Tbl_Project_List[Start Date],MATCH($A56,Tbl_Project_List[Project Name],0),1)-1,0),IFERROR(INDEX($K$9:$K$158,MATCH($E56,$G$9:$G$158,0),1),0),IFERROR(INDEX($K$9:$K$158,MATCH($F56,$G$9:$G$158,0),1),0)),0)), IFERROR(MIN($D56-SUM($O56:AE56), INDEX(Tbl_Resource_List[Hours Available per Day], MATCH($C56,Tbl_Resource_List[Resource Name],0),1)-SUMIF($C$8:$C55,$C56,AF$8:AF55)),0),0)</f>
        <v>0</v>
      </c>
      <c r="AG56" s="93">
        <f>IF((AG$7&gt;IFERROR(MAX(IFERROR(INDEX(Tbl_Project_List[Start Date],MATCH($A56,Tbl_Project_List[Project Name],0),1)-1,0),IFERROR(INDEX($K$9:$K$158,MATCH($E56,$G$9:$G$158,0),1),0),IFERROR(INDEX($K$9:$K$158,MATCH($F56,$G$9:$G$158,0),1),0)),0)), IFERROR(MIN($D56-SUM($O56:AF56), INDEX(Tbl_Resource_List[Hours Available per Day], MATCH($C56,Tbl_Resource_List[Resource Name],0),1)-SUMIF($C$8:$C55,$C56,AG$8:AG55)),0),0)</f>
        <v>0</v>
      </c>
      <c r="AH56" s="93">
        <f>IF((AH$7&gt;IFERROR(MAX(IFERROR(INDEX(Tbl_Project_List[Start Date],MATCH($A56,Tbl_Project_List[Project Name],0),1)-1,0),IFERROR(INDEX($K$9:$K$158,MATCH($E56,$G$9:$G$158,0),1),0),IFERROR(INDEX($K$9:$K$158,MATCH($F56,$G$9:$G$158,0),1),0)),0)), IFERROR(MIN($D56-SUM($O56:AG56), INDEX(Tbl_Resource_List[Hours Available per Day], MATCH($C56,Tbl_Resource_List[Resource Name],0),1)-SUMIF($C$8:$C55,$C56,AH$8:AH55)),0),0)</f>
        <v>0</v>
      </c>
      <c r="AI56" s="93">
        <f>IF((AI$7&gt;IFERROR(MAX(IFERROR(INDEX(Tbl_Project_List[Start Date],MATCH($A56,Tbl_Project_List[Project Name],0),1)-1,0),IFERROR(INDEX($K$9:$K$158,MATCH($E56,$G$9:$G$158,0),1),0),IFERROR(INDEX($K$9:$K$158,MATCH($F56,$G$9:$G$158,0),1),0)),0)), IFERROR(MIN($D56-SUM($O56:AH56), INDEX(Tbl_Resource_List[Hours Available per Day], MATCH($C56,Tbl_Resource_List[Resource Name],0),1)-SUMIF($C$8:$C55,$C56,AI$8:AI55)),0),0)</f>
        <v>0</v>
      </c>
      <c r="AJ56" s="93">
        <f>IF((AJ$7&gt;IFERROR(MAX(IFERROR(INDEX(Tbl_Project_List[Start Date],MATCH($A56,Tbl_Project_List[Project Name],0),1)-1,0),IFERROR(INDEX($K$9:$K$158,MATCH($E56,$G$9:$G$158,0),1),0),IFERROR(INDEX($K$9:$K$158,MATCH($F56,$G$9:$G$158,0),1),0)),0)), IFERROR(MIN($D56-SUM($O56:AI56), INDEX(Tbl_Resource_List[Hours Available per Day], MATCH($C56,Tbl_Resource_List[Resource Name],0),1)-SUMIF($C$8:$C55,$C56,AJ$8:AJ55)),0),0)</f>
        <v>0</v>
      </c>
      <c r="AK56" s="93">
        <f>IF((AK$7&gt;IFERROR(MAX(IFERROR(INDEX(Tbl_Project_List[Start Date],MATCH($A56,Tbl_Project_List[Project Name],0),1)-1,0),IFERROR(INDEX($K$9:$K$158,MATCH($E56,$G$9:$G$158,0),1),0),IFERROR(INDEX($K$9:$K$158,MATCH($F56,$G$9:$G$158,0),1),0)),0)), IFERROR(MIN($D56-SUM($O56:AJ56), INDEX(Tbl_Resource_List[Hours Available per Day], MATCH($C56,Tbl_Resource_List[Resource Name],0),1)-SUMIF($C$8:$C55,$C56,AK$8:AK55)),0),0)</f>
        <v>0</v>
      </c>
      <c r="AL56" s="93">
        <f>IF((AL$7&gt;IFERROR(MAX(IFERROR(INDEX(Tbl_Project_List[Start Date],MATCH($A56,Tbl_Project_List[Project Name],0),1)-1,0),IFERROR(INDEX($K$9:$K$158,MATCH($E56,$G$9:$G$158,0),1),0),IFERROR(INDEX($K$9:$K$158,MATCH($F56,$G$9:$G$158,0),1),0)),0)), IFERROR(MIN($D56-SUM($O56:AK56), INDEX(Tbl_Resource_List[Hours Available per Day], MATCH($C56,Tbl_Resource_List[Resource Name],0),1)-SUMIF($C$8:$C55,$C56,AL$8:AL55)),0),0)</f>
        <v>0</v>
      </c>
      <c r="AM56" s="93">
        <f>IF((AM$7&gt;IFERROR(MAX(IFERROR(INDEX(Tbl_Project_List[Start Date],MATCH($A56,Tbl_Project_List[Project Name],0),1)-1,0),IFERROR(INDEX($K$9:$K$158,MATCH($E56,$G$9:$G$158,0),1),0),IFERROR(INDEX($K$9:$K$158,MATCH($F56,$G$9:$G$158,0),1),0)),0)), IFERROR(MIN($D56-SUM($O56:AL56), INDEX(Tbl_Resource_List[Hours Available per Day], MATCH($C56,Tbl_Resource_List[Resource Name],0),1)-SUMIF($C$8:$C55,$C56,AM$8:AM55)),0),0)</f>
        <v>0</v>
      </c>
      <c r="AN56" s="93">
        <f>IF((AN$7&gt;IFERROR(MAX(IFERROR(INDEX(Tbl_Project_List[Start Date],MATCH($A56,Tbl_Project_List[Project Name],0),1)-1,0),IFERROR(INDEX($K$9:$K$158,MATCH($E56,$G$9:$G$158,0),1),0),IFERROR(INDEX($K$9:$K$158,MATCH($F56,$G$9:$G$158,0),1),0)),0)), IFERROR(MIN($D56-SUM($O56:AM56), INDEX(Tbl_Resource_List[Hours Available per Day], MATCH($C56,Tbl_Resource_List[Resource Name],0),1)-SUMIF($C$8:$C55,$C56,AN$8:AN55)),0),0)</f>
        <v>0</v>
      </c>
      <c r="AO56" s="93">
        <f>IF((AO$7&gt;IFERROR(MAX(IFERROR(INDEX(Tbl_Project_List[Start Date],MATCH($A56,Tbl_Project_List[Project Name],0),1)-1,0),IFERROR(INDEX($K$9:$K$158,MATCH($E56,$G$9:$G$158,0),1),0),IFERROR(INDEX($K$9:$K$158,MATCH($F56,$G$9:$G$158,0),1),0)),0)), IFERROR(MIN($D56-SUM($O56:AN56), INDEX(Tbl_Resource_List[Hours Available per Day], MATCH($C56,Tbl_Resource_List[Resource Name],0),1)-SUMIF($C$8:$C55,$C56,AO$8:AO55)),0),0)</f>
        <v>0</v>
      </c>
      <c r="AP56" s="93">
        <f>IF((AP$7&gt;IFERROR(MAX(IFERROR(INDEX(Tbl_Project_List[Start Date],MATCH($A56,Tbl_Project_List[Project Name],0),1)-1,0),IFERROR(INDEX($K$9:$K$158,MATCH($E56,$G$9:$G$158,0),1),0),IFERROR(INDEX($K$9:$K$158,MATCH($F56,$G$9:$G$158,0),1),0)),0)), IFERROR(MIN($D56-SUM($O56:AO56), INDEX(Tbl_Resource_List[Hours Available per Day], MATCH($C56,Tbl_Resource_List[Resource Name],0),1)-SUMIF($C$8:$C55,$C56,AP$8:AP55)),0),0)</f>
        <v>0</v>
      </c>
      <c r="AQ56" s="93">
        <f>IF((AQ$7&gt;IFERROR(MAX(IFERROR(INDEX(Tbl_Project_List[Start Date],MATCH($A56,Tbl_Project_List[Project Name],0),1)-1,0),IFERROR(INDEX($K$9:$K$158,MATCH($E56,$G$9:$G$158,0),1),0),IFERROR(INDEX($K$9:$K$158,MATCH($F56,$G$9:$G$158,0),1),0)),0)), IFERROR(MIN($D56-SUM($O56:AP56), INDEX(Tbl_Resource_List[Hours Available per Day], MATCH($C56,Tbl_Resource_List[Resource Name],0),1)-SUMIF($C$8:$C55,$C56,AQ$8:AQ55)),0),0)</f>
        <v>0</v>
      </c>
      <c r="AR56" s="93">
        <f>IF((AR$7&gt;IFERROR(MAX(IFERROR(INDEX(Tbl_Project_List[Start Date],MATCH($A56,Tbl_Project_List[Project Name],0),1)-1,0),IFERROR(INDEX($K$9:$K$158,MATCH($E56,$G$9:$G$158,0),1),0),IFERROR(INDEX($K$9:$K$158,MATCH($F56,$G$9:$G$158,0),1),0)),0)), IFERROR(MIN($D56-SUM($O56:AQ56), INDEX(Tbl_Resource_List[Hours Available per Day], MATCH($C56,Tbl_Resource_List[Resource Name],0),1)-SUMIF($C$8:$C55,$C56,AR$8:AR55)),0),0)</f>
        <v>0</v>
      </c>
      <c r="AS56" s="93">
        <f>IF((AS$7&gt;IFERROR(MAX(IFERROR(INDEX(Tbl_Project_List[Start Date],MATCH($A56,Tbl_Project_List[Project Name],0),1)-1,0),IFERROR(INDEX($K$9:$K$158,MATCH($E56,$G$9:$G$158,0),1),0),IFERROR(INDEX($K$9:$K$158,MATCH($F56,$G$9:$G$158,0),1),0)),0)), IFERROR(MIN($D56-SUM($O56:AR56), INDEX(Tbl_Resource_List[Hours Available per Day], MATCH($C56,Tbl_Resource_List[Resource Name],0),1)-SUMIF($C$8:$C55,$C56,AS$8:AS55)),0),0)</f>
        <v>0</v>
      </c>
      <c r="AT56" s="93">
        <f>IF((AT$7&gt;IFERROR(MAX(IFERROR(INDEX(Tbl_Project_List[Start Date],MATCH($A56,Tbl_Project_List[Project Name],0),1)-1,0),IFERROR(INDEX($K$9:$K$158,MATCH($E56,$G$9:$G$158,0),1),0),IFERROR(INDEX($K$9:$K$158,MATCH($F56,$G$9:$G$158,0),1),0)),0)), IFERROR(MIN($D56-SUM($O56:AS56), INDEX(Tbl_Resource_List[Hours Available per Day], MATCH($C56,Tbl_Resource_List[Resource Name],0),1)-SUMIF($C$8:$C55,$C56,AT$8:AT55)),0),0)</f>
        <v>0</v>
      </c>
      <c r="AU56" s="93">
        <f>IF((AU$7&gt;IFERROR(MAX(IFERROR(INDEX(Tbl_Project_List[Start Date],MATCH($A56,Tbl_Project_List[Project Name],0),1)-1,0),IFERROR(INDEX($K$9:$K$158,MATCH($E56,$G$9:$G$158,0),1),0),IFERROR(INDEX($K$9:$K$158,MATCH($F56,$G$9:$G$158,0),1),0)),0)), IFERROR(MIN($D56-SUM($O56:AT56), INDEX(Tbl_Resource_List[Hours Available per Day], MATCH($C56,Tbl_Resource_List[Resource Name],0),1)-SUMIF($C$8:$C55,$C56,AU$8:AU55)),0),0)</f>
        <v>0</v>
      </c>
      <c r="AV56" s="93">
        <f>IF((AV$7&gt;IFERROR(MAX(IFERROR(INDEX(Tbl_Project_List[Start Date],MATCH($A56,Tbl_Project_List[Project Name],0),1)-1,0),IFERROR(INDEX($K$9:$K$158,MATCH($E56,$G$9:$G$158,0),1),0),IFERROR(INDEX($K$9:$K$158,MATCH($F56,$G$9:$G$158,0),1),0)),0)), IFERROR(MIN($D56-SUM($O56:AU56), INDEX(Tbl_Resource_List[Hours Available per Day], MATCH($C56,Tbl_Resource_List[Resource Name],0),1)-SUMIF($C$8:$C55,$C56,AV$8:AV55)),0),0)</f>
        <v>0</v>
      </c>
      <c r="AW56" s="93">
        <f>IF((AW$7&gt;IFERROR(MAX(IFERROR(INDEX(Tbl_Project_List[Start Date],MATCH($A56,Tbl_Project_List[Project Name],0),1)-1,0),IFERROR(INDEX($K$9:$K$158,MATCH($E56,$G$9:$G$158,0),1),0),IFERROR(INDEX($K$9:$K$158,MATCH($F56,$G$9:$G$158,0),1),0)),0)), IFERROR(MIN($D56-SUM($O56:AV56), INDEX(Tbl_Resource_List[Hours Available per Day], MATCH($C56,Tbl_Resource_List[Resource Name],0),1)-SUMIF($C$8:$C55,$C56,AW$8:AW55)),0),0)</f>
        <v>0</v>
      </c>
      <c r="AX56" s="93">
        <f>IF((AX$7&gt;IFERROR(MAX(IFERROR(INDEX(Tbl_Project_List[Start Date],MATCH($A56,Tbl_Project_List[Project Name],0),1)-1,0),IFERROR(INDEX($K$9:$K$158,MATCH($E56,$G$9:$G$158,0),1),0),IFERROR(INDEX($K$9:$K$158,MATCH($F56,$G$9:$G$158,0),1),0)),0)), IFERROR(MIN($D56-SUM($O56:AW56), INDEX(Tbl_Resource_List[Hours Available per Day], MATCH($C56,Tbl_Resource_List[Resource Name],0),1)-SUMIF($C$8:$C55,$C56,AX$8:AX55)),0),0)</f>
        <v>0</v>
      </c>
      <c r="AY56" s="93">
        <f>IF((AY$7&gt;IFERROR(MAX(IFERROR(INDEX(Tbl_Project_List[Start Date],MATCH($A56,Tbl_Project_List[Project Name],0),1)-1,0),IFERROR(INDEX($K$9:$K$158,MATCH($E56,$G$9:$G$158,0),1),0),IFERROR(INDEX($K$9:$K$158,MATCH($F56,$G$9:$G$158,0),1),0)),0)), IFERROR(MIN($D56-SUM($O56:AX56), INDEX(Tbl_Resource_List[Hours Available per Day], MATCH($C56,Tbl_Resource_List[Resource Name],0),1)-SUMIF($C$8:$C55,$C56,AY$8:AY55)),0),0)</f>
        <v>0</v>
      </c>
      <c r="AZ56" s="93">
        <f>IF((AZ$7&gt;IFERROR(MAX(IFERROR(INDEX(Tbl_Project_List[Start Date],MATCH($A56,Tbl_Project_List[Project Name],0),1)-1,0),IFERROR(INDEX($K$9:$K$158,MATCH($E56,$G$9:$G$158,0),1),0),IFERROR(INDEX($K$9:$K$158,MATCH($F56,$G$9:$G$158,0),1),0)),0)), IFERROR(MIN($D56-SUM($O56:AY56), INDEX(Tbl_Resource_List[Hours Available per Day], MATCH($C56,Tbl_Resource_List[Resource Name],0),1)-SUMIF($C$8:$C55,$C56,AZ$8:AZ55)),0),0)</f>
        <v>0</v>
      </c>
      <c r="BA56" s="93">
        <f>IF((BA$7&gt;IFERROR(MAX(IFERROR(INDEX(Tbl_Project_List[Start Date],MATCH($A56,Tbl_Project_List[Project Name],0),1)-1,0),IFERROR(INDEX($K$9:$K$158,MATCH($E56,$G$9:$G$158,0),1),0),IFERROR(INDEX($K$9:$K$158,MATCH($F56,$G$9:$G$158,0),1),0)),0)), IFERROR(MIN($D56-SUM($O56:AZ56), INDEX(Tbl_Resource_List[Hours Available per Day], MATCH($C56,Tbl_Resource_List[Resource Name],0),1)-SUMIF($C$8:$C55,$C56,BA$8:BA55)),0),0)</f>
        <v>0</v>
      </c>
      <c r="BB56" s="93">
        <f>IF((BB$7&gt;IFERROR(MAX(IFERROR(INDEX(Tbl_Project_List[Start Date],MATCH($A56,Tbl_Project_List[Project Name],0),1)-1,0),IFERROR(INDEX($K$9:$K$158,MATCH($E56,$G$9:$G$158,0),1),0),IFERROR(INDEX($K$9:$K$158,MATCH($F56,$G$9:$G$158,0),1),0)),0)), IFERROR(MIN($D56-SUM($O56:BA56), INDEX(Tbl_Resource_List[Hours Available per Day], MATCH($C56,Tbl_Resource_List[Resource Name],0),1)-SUMIF($C$8:$C55,$C56,BB$8:BB55)),0),0)</f>
        <v>0</v>
      </c>
      <c r="BC56" s="93">
        <f>IF((BC$7&gt;IFERROR(MAX(IFERROR(INDEX(Tbl_Project_List[Start Date],MATCH($A56,Tbl_Project_List[Project Name],0),1)-1,0),IFERROR(INDEX($K$9:$K$158,MATCH($E56,$G$9:$G$158,0),1),0),IFERROR(INDEX($K$9:$K$158,MATCH($F56,$G$9:$G$158,0),1),0)),0)), IFERROR(MIN($D56-SUM($O56:BB56), INDEX(Tbl_Resource_List[Hours Available per Day], MATCH($C56,Tbl_Resource_List[Resource Name],0),1)-SUMIF($C$8:$C55,$C56,BC$8:BC55)),0),0)</f>
        <v>0</v>
      </c>
      <c r="BD56" s="93">
        <f>IF((BD$7&gt;IFERROR(MAX(IFERROR(INDEX(Tbl_Project_List[Start Date],MATCH($A56,Tbl_Project_List[Project Name],0),1)-1,0),IFERROR(INDEX($K$9:$K$158,MATCH($E56,$G$9:$G$158,0),1),0),IFERROR(INDEX($K$9:$K$158,MATCH($F56,$G$9:$G$158,0),1),0)),0)), IFERROR(MIN($D56-SUM($O56:BC56), INDEX(Tbl_Resource_List[Hours Available per Day], MATCH($C56,Tbl_Resource_List[Resource Name],0),1)-SUMIF($C$8:$C55,$C56,BD$8:BD55)),0),0)</f>
        <v>0</v>
      </c>
      <c r="BE56" s="93">
        <f>IF((BE$7&gt;IFERROR(MAX(IFERROR(INDEX(Tbl_Project_List[Start Date],MATCH($A56,Tbl_Project_List[Project Name],0),1)-1,0),IFERROR(INDEX($K$9:$K$158,MATCH($E56,$G$9:$G$158,0),1),0),IFERROR(INDEX($K$9:$K$158,MATCH($F56,$G$9:$G$158,0),1),0)),0)), IFERROR(MIN($D56-SUM($O56:BD56), INDEX(Tbl_Resource_List[Hours Available per Day], MATCH($C56,Tbl_Resource_List[Resource Name],0),1)-SUMIF($C$8:$C55,$C56,BE$8:BE55)),0),0)</f>
        <v>0</v>
      </c>
      <c r="BF56" s="93">
        <f>IF((BF$7&gt;IFERROR(MAX(IFERROR(INDEX(Tbl_Project_List[Start Date],MATCH($A56,Tbl_Project_List[Project Name],0),1)-1,0),IFERROR(INDEX($K$9:$K$158,MATCH($E56,$G$9:$G$158,0),1),0),IFERROR(INDEX($K$9:$K$158,MATCH($F56,$G$9:$G$158,0),1),0)),0)), IFERROR(MIN($D56-SUM($O56:BE56), INDEX(Tbl_Resource_List[Hours Available per Day], MATCH($C56,Tbl_Resource_List[Resource Name],0),1)-SUMIF($C$8:$C55,$C56,BF$8:BF55)),0),0)</f>
        <v>0</v>
      </c>
      <c r="BG56" s="93">
        <f>IF((BG$7&gt;IFERROR(MAX(IFERROR(INDEX(Tbl_Project_List[Start Date],MATCH($A56,Tbl_Project_List[Project Name],0),1)-1,0),IFERROR(INDEX($K$9:$K$158,MATCH($E56,$G$9:$G$158,0),1),0),IFERROR(INDEX($K$9:$K$158,MATCH($F56,$G$9:$G$158,0),1),0)),0)), IFERROR(MIN($D56-SUM($O56:BF56), INDEX(Tbl_Resource_List[Hours Available per Day], MATCH($C56,Tbl_Resource_List[Resource Name],0),1)-SUMIF($C$8:$C55,$C56,BG$8:BG55)),0),0)</f>
        <v>0</v>
      </c>
      <c r="BH56" s="93">
        <f>IF((BH$7&gt;IFERROR(MAX(IFERROR(INDEX(Tbl_Project_List[Start Date],MATCH($A56,Tbl_Project_List[Project Name],0),1)-1,0),IFERROR(INDEX($K$9:$K$158,MATCH($E56,$G$9:$G$158,0),1),0),IFERROR(INDEX($K$9:$K$158,MATCH($F56,$G$9:$G$158,0),1),0)),0)), IFERROR(MIN($D56-SUM($O56:BG56), INDEX(Tbl_Resource_List[Hours Available per Day], MATCH($C56,Tbl_Resource_List[Resource Name],0),1)-SUMIF($C$8:$C55,$C56,BH$8:BH55)),0),0)</f>
        <v>0</v>
      </c>
      <c r="BI56" s="93">
        <f>IF((BI$7&gt;IFERROR(MAX(IFERROR(INDEX(Tbl_Project_List[Start Date],MATCH($A56,Tbl_Project_List[Project Name],0),1)-1,0),IFERROR(INDEX($K$9:$K$158,MATCH($E56,$G$9:$G$158,0),1),0),IFERROR(INDEX($K$9:$K$158,MATCH($F56,$G$9:$G$158,0),1),0)),0)), IFERROR(MIN($D56-SUM($O56:BH56), INDEX(Tbl_Resource_List[Hours Available per Day], MATCH($C56,Tbl_Resource_List[Resource Name],0),1)-SUMIF($C$8:$C55,$C56,BI$8:BI55)),0),0)</f>
        <v>0</v>
      </c>
      <c r="BJ56" s="93">
        <f>IF((BJ$7&gt;IFERROR(MAX(IFERROR(INDEX(Tbl_Project_List[Start Date],MATCH($A56,Tbl_Project_List[Project Name],0),1)-1,0),IFERROR(INDEX($K$9:$K$158,MATCH($E56,$G$9:$G$158,0),1),0),IFERROR(INDEX($K$9:$K$158,MATCH($F56,$G$9:$G$158,0),1),0)),0)), IFERROR(MIN($D56-SUM($O56:BI56), INDEX(Tbl_Resource_List[Hours Available per Day], MATCH($C56,Tbl_Resource_List[Resource Name],0),1)-SUMIF($C$8:$C55,$C56,BJ$8:BJ55)),0),0)</f>
        <v>0</v>
      </c>
      <c r="BK56" s="93">
        <f>IF((BK$7&gt;IFERROR(MAX(IFERROR(INDEX(Tbl_Project_List[Start Date],MATCH($A56,Tbl_Project_List[Project Name],0),1)-1,0),IFERROR(INDEX($K$9:$K$158,MATCH($E56,$G$9:$G$158,0),1),0),IFERROR(INDEX($K$9:$K$158,MATCH($F56,$G$9:$G$158,0),1),0)),0)), IFERROR(MIN($D56-SUM($O56:BJ56), INDEX(Tbl_Resource_List[Hours Available per Day], MATCH($C56,Tbl_Resource_List[Resource Name],0),1)-SUMIF($C$8:$C55,$C56,BK$8:BK55)),0),0)</f>
        <v>0</v>
      </c>
      <c r="BL56" s="93">
        <f>IF((BL$7&gt;IFERROR(MAX(IFERROR(INDEX(Tbl_Project_List[Start Date],MATCH($A56,Tbl_Project_List[Project Name],0),1)-1,0),IFERROR(INDEX($K$9:$K$158,MATCH($E56,$G$9:$G$158,0),1),0),IFERROR(INDEX($K$9:$K$158,MATCH($F56,$G$9:$G$158,0),1),0)),0)), IFERROR(MIN($D56-SUM($O56:BK56), INDEX(Tbl_Resource_List[Hours Available per Day], MATCH($C56,Tbl_Resource_List[Resource Name],0),1)-SUMIF($C$8:$C55,$C56,BL$8:BL55)),0),0)</f>
        <v>0</v>
      </c>
      <c r="BM56" s="93">
        <f>IF((BM$7&gt;IFERROR(MAX(IFERROR(INDEX(Tbl_Project_List[Start Date],MATCH($A56,Tbl_Project_List[Project Name],0),1)-1,0),IFERROR(INDEX($K$9:$K$158,MATCH($E56,$G$9:$G$158,0),1),0),IFERROR(INDEX($K$9:$K$158,MATCH($F56,$G$9:$G$158,0),1),0)),0)), IFERROR(MIN($D56-SUM($O56:BL56), INDEX(Tbl_Resource_List[Hours Available per Day], MATCH($C56,Tbl_Resource_List[Resource Name],0),1)-SUMIF($C$8:$C55,$C56,BM$8:BM55)),0),0)</f>
        <v>0</v>
      </c>
      <c r="BN56" s="93">
        <f>IF((BN$7&gt;IFERROR(MAX(IFERROR(INDEX(Tbl_Project_List[Start Date],MATCH($A56,Tbl_Project_List[Project Name],0),1)-1,0),IFERROR(INDEX($K$9:$K$158,MATCH($E56,$G$9:$G$158,0),1),0),IFERROR(INDEX($K$9:$K$158,MATCH($F56,$G$9:$G$158,0),1),0)),0)), IFERROR(MIN($D56-SUM($O56:BM56), INDEX(Tbl_Resource_List[Hours Available per Day], MATCH($C56,Tbl_Resource_List[Resource Name],0),1)-SUMIF($C$8:$C55,$C56,BN$8:BN55)),0),0)</f>
        <v>0</v>
      </c>
      <c r="BO56" s="93">
        <f>IF((BO$7&gt;IFERROR(MAX(IFERROR(INDEX(Tbl_Project_List[Start Date],MATCH($A56,Tbl_Project_List[Project Name],0),1)-1,0),IFERROR(INDEX($K$9:$K$158,MATCH($E56,$G$9:$G$158,0),1),0),IFERROR(INDEX($K$9:$K$158,MATCH($F56,$G$9:$G$158,0),1),0)),0)), IFERROR(MIN($D56-SUM($O56:BN56), INDEX(Tbl_Resource_List[Hours Available per Day], MATCH($C56,Tbl_Resource_List[Resource Name],0),1)-SUMIF($C$8:$C55,$C56,BO$8:BO55)),0),0)</f>
        <v>0</v>
      </c>
      <c r="BP56" s="93">
        <f>IF((BP$7&gt;IFERROR(MAX(IFERROR(INDEX(Tbl_Project_List[Start Date],MATCH($A56,Tbl_Project_List[Project Name],0),1)-1,0),IFERROR(INDEX($K$9:$K$158,MATCH($E56,$G$9:$G$158,0),1),0),IFERROR(INDEX($K$9:$K$158,MATCH($F56,$G$9:$G$158,0),1),0)),0)), IFERROR(MIN($D56-SUM($O56:BO56), INDEX(Tbl_Resource_List[Hours Available per Day], MATCH($C56,Tbl_Resource_List[Resource Name],0),1)-SUMIF($C$8:$C55,$C56,BP$8:BP55)),0),0)</f>
        <v>0</v>
      </c>
      <c r="BQ56" s="93">
        <f>IF((BQ$7&gt;IFERROR(MAX(IFERROR(INDEX(Tbl_Project_List[Start Date],MATCH($A56,Tbl_Project_List[Project Name],0),1)-1,0),IFERROR(INDEX($K$9:$K$158,MATCH($E56,$G$9:$G$158,0),1),0),IFERROR(INDEX($K$9:$K$158,MATCH($F56,$G$9:$G$158,0),1),0)),0)), IFERROR(MIN($D56-SUM($O56:BP56), INDEX(Tbl_Resource_List[Hours Available per Day], MATCH($C56,Tbl_Resource_List[Resource Name],0),1)-SUMIF($C$8:$C55,$C56,BQ$8:BQ55)),0),0)</f>
        <v>0</v>
      </c>
      <c r="BR56" s="93">
        <f>IF((BR$7&gt;IFERROR(MAX(IFERROR(INDEX(Tbl_Project_List[Start Date],MATCH($A56,Tbl_Project_List[Project Name],0),1)-1,0),IFERROR(INDEX($K$9:$K$158,MATCH($E56,$G$9:$G$158,0),1),0),IFERROR(INDEX($K$9:$K$158,MATCH($F56,$G$9:$G$158,0),1),0)),0)), IFERROR(MIN($D56-SUM($O56:BQ56), INDEX(Tbl_Resource_List[Hours Available per Day], MATCH($C56,Tbl_Resource_List[Resource Name],0),1)-SUMIF($C$8:$C55,$C56,BR$8:BR55)),0),0)</f>
        <v>0</v>
      </c>
      <c r="BS56" s="93">
        <f>IF((BS$7&gt;IFERROR(MAX(IFERROR(INDEX(Tbl_Project_List[Start Date],MATCH($A56,Tbl_Project_List[Project Name],0),1)-1,0),IFERROR(INDEX($K$9:$K$158,MATCH($E56,$G$9:$G$158,0),1),0),IFERROR(INDEX($K$9:$K$158,MATCH($F56,$G$9:$G$158,0),1),0)),0)), IFERROR(MIN($D56-SUM($O56:BR56), INDEX(Tbl_Resource_List[Hours Available per Day], MATCH($C56,Tbl_Resource_List[Resource Name],0),1)-SUMIF($C$8:$C55,$C56,BS$8:BS55)),0),0)</f>
        <v>0</v>
      </c>
      <c r="BT56" s="93">
        <f>IF((BT$7&gt;IFERROR(MAX(IFERROR(INDEX(Tbl_Project_List[Start Date],MATCH($A56,Tbl_Project_List[Project Name],0),1)-1,0),IFERROR(INDEX($K$9:$K$158,MATCH($E56,$G$9:$G$158,0),1),0),IFERROR(INDEX($K$9:$K$158,MATCH($F56,$G$9:$G$158,0),1),0)),0)), IFERROR(MIN($D56-SUM($O56:BS56), INDEX(Tbl_Resource_List[Hours Available per Day], MATCH($C56,Tbl_Resource_List[Resource Name],0),1)-SUMIF($C$8:$C55,$C56,BT$8:BT55)),0),0)</f>
        <v>0</v>
      </c>
      <c r="BU56" s="93">
        <f>IF((BU$7&gt;IFERROR(MAX(IFERROR(INDEX(Tbl_Project_List[Start Date],MATCH($A56,Tbl_Project_List[Project Name],0),1)-1,0),IFERROR(INDEX($K$9:$K$158,MATCH($E56,$G$9:$G$158,0),1),0),IFERROR(INDEX($K$9:$K$158,MATCH($F56,$G$9:$G$158,0),1),0)),0)), IFERROR(MIN($D56-SUM($O56:BT56), INDEX(Tbl_Resource_List[Hours Available per Day], MATCH($C56,Tbl_Resource_List[Resource Name],0),1)-SUMIF($C$8:$C55,$C56,BU$8:BU55)),0),0)</f>
        <v>0</v>
      </c>
      <c r="BV56" s="93">
        <f>IF((BV$7&gt;IFERROR(MAX(IFERROR(INDEX(Tbl_Project_List[Start Date],MATCH($A56,Tbl_Project_List[Project Name],0),1)-1,0),IFERROR(INDEX($K$9:$K$158,MATCH($E56,$G$9:$G$158,0),1),0),IFERROR(INDEX($K$9:$K$158,MATCH($F56,$G$9:$G$158,0),1),0)),0)), IFERROR(MIN($D56-SUM($O56:BU56), INDEX(Tbl_Resource_List[Hours Available per Day], MATCH($C56,Tbl_Resource_List[Resource Name],0),1)-SUMIF($C$8:$C55,$C56,BV$8:BV55)),0),0)</f>
        <v>0</v>
      </c>
      <c r="BW56" s="94">
        <f>IF((BW$7&gt;IFERROR(MAX(IFERROR(INDEX(Tbl_Project_List[Start Date],MATCH($A56,Tbl_Project_List[Project Name],0),1)-1,0),IFERROR(INDEX($K$9:$K$158,MATCH($E56,$G$9:$G$158,0),1),0),IFERROR(INDEX($K$9:$K$158,MATCH($F56,$G$9:$G$158,0),1),0)),0)), IFERROR(MIN($D56-SUM($O56:BV56), INDEX(Tbl_Resource_List[Hours Available per Day], MATCH($C56,Tbl_Resource_List[Resource Name],0),1)-SUMIF($C$8:$C55,$C56,BW$8:BW55)),0),0)</f>
        <v>0</v>
      </c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</row>
    <row r="57" spans="1:105" x14ac:dyDescent="0.25">
      <c r="A57" s="89" t="str">
        <f>IFERROR(IF(ROW(A56)-ROW($A$8)&gt;=COUNTA(Tbl_Task_List[Task Name]),"",INDEX(Tbl_Project_List[],MATCH(SMALL(Tbl_Project_List[[#Data],[Priority]],ROUND(SUMPRODUCT(1/COUNTIF($A$9:A56,$A$9:A56)),0)+((COUNTIF(Tbl_Task_List[[#Data],[Project Name]],A56)=COUNTIF($A$9:$A56,A56))*1)),Tbl_Project_List[[#Data],[Priority]],0),1)),"")</f>
        <v/>
      </c>
      <c r="B57" s="89" t="str">
        <f t="array" ref="B57">IFERROR(INDEX((Tbl_Task_List[[#Data],[Task Name]]), SMALL(IF(A57=(Tbl_Task_List[[#Data],[Project Name]]),ROW(Tbl_Task_List[[#Data],[Project Name]]),""),COUNTIF($A$9:$A57,A57))-ROW(Tbl_Task_List[[#Headers],[Task Name]]),1),"")</f>
        <v/>
      </c>
      <c r="C57" s="90" t="str">
        <f t="array" ref="C57">IFERROR(INDEX((Tbl_Task_List[[#Data],[Resource Name]]), SMALL(IF(A57=(Tbl_Task_List[[#Data],[Project Name]]),ROW(Tbl_Task_List[[#Data],[Project Name]]),""),COUNTIF($A$9:$A57,A57))-ROW(Tbl_Task_List[[#Headers],[Resource Name]]),1),"")</f>
        <v/>
      </c>
      <c r="D57" s="91" t="str">
        <f t="array" ref="D57">IFERROR(INDEX((Tbl_Task_List[[#Data],[Planned Duration (Hours)]]), SMALL(IF(A57=(Tbl_Task_List[[#Data],[Project Name]]),ROW(Tbl_Task_List[[#Data],[Project Name]]),""),COUNTIF($A$9:$A57,A57))-ROW(Tbl_Task_List[[#Headers],[Planned Duration (Hours)]]),1),"")</f>
        <v/>
      </c>
      <c r="E57" s="70" t="str">
        <f t="array" ref="E57">IFERROR(INDEX((Tbl_Task_List[[#Data],[Predecessor 1]]), SMALL(IF(A57=(Tbl_Task_List[[#Data],[Project Name]]),ROW(Tbl_Task_List[[#Data],[Project Name]]),""),COUNTIF($A$9:$A57,A57))-ROW(Tbl_Task_List[[#Headers],[Predecessor 1]]),1),"")</f>
        <v/>
      </c>
      <c r="F57" s="70" t="str">
        <f t="array" ref="F57">IFERROR(INDEX((Tbl_Task_List[[#Data],[Predecessor 2]]), SMALL(IF(A57=(Tbl_Task_List[[#Data],[Project Name]]),ROW(Tbl_Task_List[[#Data],[Project Name]]),""),COUNTIF($A$9:$A57,A57))-ROW(Tbl_Task_List[[#Headers],[Predecessor 2]]),1),"")</f>
        <v/>
      </c>
      <c r="G57" s="70" t="str">
        <f t="shared" si="7"/>
        <v xml:space="preserve"> </v>
      </c>
      <c r="H57" s="75" t="str">
        <f>IFERROR(MAX(INDEX(Tbl_Project_List[Start Date],MATCH($A57,Tbl_Project_List[Project Name],0),1), StartDate, IFERROR(WORKDAY(INDEX($K$9:$K$158,MATCH($E57,$G$9:$G$158,0),1),1,Holidays),0),IFERROR(WORKDAY( INDEX($K$9:$K$158,MATCH($F57,$G$9:$G$158,0),1),1,Holidays),0)),"")</f>
        <v/>
      </c>
      <c r="I57" s="92" t="str">
        <f t="shared" si="4"/>
        <v/>
      </c>
      <c r="J57" s="75" t="str">
        <f t="array" ref="J57">IF(ISNUMBER(D57),IFERROR(INDEX($A$7:$BW$7,1,SMALL(IF(P57:BW57&gt;0,COLUMN(P57:BW57),""),1)),WORKDAY($BW$7,2,Holidays)),"")</f>
        <v/>
      </c>
      <c r="K57" s="75" t="str">
        <f t="array" ref="K57">IF(ISNUMBER(D57),IF(SUM(P57:BW57)=D57,IFERROR(INDEX($A$7:$BW$7,1,LARGE(IF(P57:BW57&gt;0,COLUMN(P57:BW57),""),1)),""),WORKDAY($BW$7,1,Holidays)),"")</f>
        <v/>
      </c>
      <c r="L57" s="92" t="str">
        <f ca="1">IFERROR(COUNTIF(INDIRECT(ADDRESS(ROW($L57),MATCH($J57,$A$7:$BW$7,0),1,1,)):INDIRECT(ADDRESS(ROW($L57),MATCH(MIN($K57,$BW$7),$A$7:$BW$7,0),1,1,)),0),"")</f>
        <v/>
      </c>
      <c r="M57" s="92" t="str">
        <f t="shared" si="5"/>
        <v/>
      </c>
      <c r="N57" s="93" t="str">
        <f t="shared" si="6"/>
        <v/>
      </c>
      <c r="O57" s="86"/>
      <c r="P57" s="93">
        <f>IF((P$7&gt;IFERROR(MAX(IFERROR(INDEX(Tbl_Project_List[Start Date],MATCH($A57,Tbl_Project_List[Project Name],0),1)-1,0),IFERROR(INDEX($K$9:$K$158,MATCH($E57,$G$9:$G$158,0),1),0),IFERROR(INDEX($K$9:$K$158,MATCH($F57,$G$9:$G$158,0),1),0)),0)), IFERROR(MIN($D57-SUM($O57:O57), INDEX(Tbl_Resource_List[Hours Available per Day], MATCH($C57,Tbl_Resource_List[Resource Name],0),1)-SUMIF($C$8:$C56,$C57,P$8:P56)),0),0)</f>
        <v>0</v>
      </c>
      <c r="Q57" s="93">
        <f>IF((Q$7&gt;IFERROR(MAX(IFERROR(INDEX(Tbl_Project_List[Start Date],MATCH($A57,Tbl_Project_List[Project Name],0),1)-1,0),IFERROR(INDEX($K$9:$K$158,MATCH($E57,$G$9:$G$158,0),1),0),IFERROR(INDEX($K$9:$K$158,MATCH($F57,$G$9:$G$158,0),1),0)),0)), IFERROR(MIN($D57-SUM($O57:P57), INDEX(Tbl_Resource_List[Hours Available per Day], MATCH($C57,Tbl_Resource_List[Resource Name],0),1)-SUMIF($C$8:$C56,$C57,Q$8:Q56)),0),0)</f>
        <v>0</v>
      </c>
      <c r="R57" s="93">
        <f>IF((R$7&gt;IFERROR(MAX(IFERROR(INDEX(Tbl_Project_List[Start Date],MATCH($A57,Tbl_Project_List[Project Name],0),1)-1,0),IFERROR(INDEX($K$9:$K$158,MATCH($E57,$G$9:$G$158,0),1),0),IFERROR(INDEX($K$9:$K$158,MATCH($F57,$G$9:$G$158,0),1),0)),0)), IFERROR(MIN($D57-SUM($O57:Q57), INDEX(Tbl_Resource_List[Hours Available per Day], MATCH($C57,Tbl_Resource_List[Resource Name],0),1)-SUMIF($C$8:$C56,$C57,R$8:R56)),0),0)</f>
        <v>0</v>
      </c>
      <c r="S57" s="93">
        <f>IF((S$7&gt;IFERROR(MAX(IFERROR(INDEX(Tbl_Project_List[Start Date],MATCH($A57,Tbl_Project_List[Project Name],0),1)-1,0),IFERROR(INDEX($K$9:$K$158,MATCH($E57,$G$9:$G$158,0),1),0),IFERROR(INDEX($K$9:$K$158,MATCH($F57,$G$9:$G$158,0),1),0)),0)), IFERROR(MIN($D57-SUM($O57:R57), INDEX(Tbl_Resource_List[Hours Available per Day], MATCH($C57,Tbl_Resource_List[Resource Name],0),1)-SUMIF($C$8:$C56,$C57,S$8:S56)),0),0)</f>
        <v>0</v>
      </c>
      <c r="T57" s="93">
        <f>IF((T$7&gt;IFERROR(MAX(IFERROR(INDEX(Tbl_Project_List[Start Date],MATCH($A57,Tbl_Project_List[Project Name],0),1)-1,0),IFERROR(INDEX($K$9:$K$158,MATCH($E57,$G$9:$G$158,0),1),0),IFERROR(INDEX($K$9:$K$158,MATCH($F57,$G$9:$G$158,0),1),0)),0)), IFERROR(MIN($D57-SUM($O57:S57), INDEX(Tbl_Resource_List[Hours Available per Day], MATCH($C57,Tbl_Resource_List[Resource Name],0),1)-SUMIF($C$8:$C56,$C57,T$8:T56)),0),0)</f>
        <v>0</v>
      </c>
      <c r="U57" s="93">
        <f>IF((U$7&gt;IFERROR(MAX(IFERROR(INDEX(Tbl_Project_List[Start Date],MATCH($A57,Tbl_Project_List[Project Name],0),1)-1,0),IFERROR(INDEX($K$9:$K$158,MATCH($E57,$G$9:$G$158,0),1),0),IFERROR(INDEX($K$9:$K$158,MATCH($F57,$G$9:$G$158,0),1),0)),0)), IFERROR(MIN($D57-SUM($O57:T57), INDEX(Tbl_Resource_List[Hours Available per Day], MATCH($C57,Tbl_Resource_List[Resource Name],0),1)-SUMIF($C$8:$C56,$C57,U$8:U56)),0),0)</f>
        <v>0</v>
      </c>
      <c r="V57" s="93">
        <f>IF((V$7&gt;IFERROR(MAX(IFERROR(INDEX(Tbl_Project_List[Start Date],MATCH($A57,Tbl_Project_List[Project Name],0),1)-1,0),IFERROR(INDEX($K$9:$K$158,MATCH($E57,$G$9:$G$158,0),1),0),IFERROR(INDEX($K$9:$K$158,MATCH($F57,$G$9:$G$158,0),1),0)),0)), IFERROR(MIN($D57-SUM($O57:U57), INDEX(Tbl_Resource_List[Hours Available per Day], MATCH($C57,Tbl_Resource_List[Resource Name],0),1)-SUMIF($C$8:$C56,$C57,V$8:V56)),0),0)</f>
        <v>0</v>
      </c>
      <c r="W57" s="93">
        <f>IF((W$7&gt;IFERROR(MAX(IFERROR(INDEX(Tbl_Project_List[Start Date],MATCH($A57,Tbl_Project_List[Project Name],0),1)-1,0),IFERROR(INDEX($K$9:$K$158,MATCH($E57,$G$9:$G$158,0),1),0),IFERROR(INDEX($K$9:$K$158,MATCH($F57,$G$9:$G$158,0),1),0)),0)), IFERROR(MIN($D57-SUM($O57:V57), INDEX(Tbl_Resource_List[Hours Available per Day], MATCH($C57,Tbl_Resource_List[Resource Name],0),1)-SUMIF($C$8:$C56,$C57,W$8:W56)),0),0)</f>
        <v>0</v>
      </c>
      <c r="X57" s="93">
        <f>IF((X$7&gt;IFERROR(MAX(IFERROR(INDEX(Tbl_Project_List[Start Date],MATCH($A57,Tbl_Project_List[Project Name],0),1)-1,0),IFERROR(INDEX($K$9:$K$158,MATCH($E57,$G$9:$G$158,0),1),0),IFERROR(INDEX($K$9:$K$158,MATCH($F57,$G$9:$G$158,0),1),0)),0)), IFERROR(MIN($D57-SUM($O57:W57), INDEX(Tbl_Resource_List[Hours Available per Day], MATCH($C57,Tbl_Resource_List[Resource Name],0),1)-SUMIF($C$8:$C56,$C57,X$8:X56)),0),0)</f>
        <v>0</v>
      </c>
      <c r="Y57" s="93">
        <f>IF((Y$7&gt;IFERROR(MAX(IFERROR(INDEX(Tbl_Project_List[Start Date],MATCH($A57,Tbl_Project_List[Project Name],0),1)-1,0),IFERROR(INDEX($K$9:$K$158,MATCH($E57,$G$9:$G$158,0),1),0),IFERROR(INDEX($K$9:$K$158,MATCH($F57,$G$9:$G$158,0),1),0)),0)), IFERROR(MIN($D57-SUM($O57:X57), INDEX(Tbl_Resource_List[Hours Available per Day], MATCH($C57,Tbl_Resource_List[Resource Name],0),1)-SUMIF($C$8:$C56,$C57,Y$8:Y56)),0),0)</f>
        <v>0</v>
      </c>
      <c r="Z57" s="93">
        <f>IF((Z$7&gt;IFERROR(MAX(IFERROR(INDEX(Tbl_Project_List[Start Date],MATCH($A57,Tbl_Project_List[Project Name],0),1)-1,0),IFERROR(INDEX($K$9:$K$158,MATCH($E57,$G$9:$G$158,0),1),0),IFERROR(INDEX($K$9:$K$158,MATCH($F57,$G$9:$G$158,0),1),0)),0)), IFERROR(MIN($D57-SUM($O57:Y57), INDEX(Tbl_Resource_List[Hours Available per Day], MATCH($C57,Tbl_Resource_List[Resource Name],0),1)-SUMIF($C$8:$C56,$C57,Z$8:Z56)),0),0)</f>
        <v>0</v>
      </c>
      <c r="AA57" s="93">
        <f>IF((AA$7&gt;IFERROR(MAX(IFERROR(INDEX(Tbl_Project_List[Start Date],MATCH($A57,Tbl_Project_List[Project Name],0),1)-1,0),IFERROR(INDEX($K$9:$K$158,MATCH($E57,$G$9:$G$158,0),1),0),IFERROR(INDEX($K$9:$K$158,MATCH($F57,$G$9:$G$158,0),1),0)),0)), IFERROR(MIN($D57-SUM($O57:Z57), INDEX(Tbl_Resource_List[Hours Available per Day], MATCH($C57,Tbl_Resource_List[Resource Name],0),1)-SUMIF($C$8:$C56,$C57,AA$8:AA56)),0),0)</f>
        <v>0</v>
      </c>
      <c r="AB57" s="93">
        <f>IF((AB$7&gt;IFERROR(MAX(IFERROR(INDEX(Tbl_Project_List[Start Date],MATCH($A57,Tbl_Project_List[Project Name],0),1)-1,0),IFERROR(INDEX($K$9:$K$158,MATCH($E57,$G$9:$G$158,0),1),0),IFERROR(INDEX($K$9:$K$158,MATCH($F57,$G$9:$G$158,0),1),0)),0)), IFERROR(MIN($D57-SUM($O57:AA57), INDEX(Tbl_Resource_List[Hours Available per Day], MATCH($C57,Tbl_Resource_List[Resource Name],0),1)-SUMIF($C$8:$C56,$C57,AB$8:AB56)),0),0)</f>
        <v>0</v>
      </c>
      <c r="AC57" s="93">
        <f>IF((AC$7&gt;IFERROR(MAX(IFERROR(INDEX(Tbl_Project_List[Start Date],MATCH($A57,Tbl_Project_List[Project Name],0),1)-1,0),IFERROR(INDEX($K$9:$K$158,MATCH($E57,$G$9:$G$158,0),1),0),IFERROR(INDEX($K$9:$K$158,MATCH($F57,$G$9:$G$158,0),1),0)),0)), IFERROR(MIN($D57-SUM($O57:AB57), INDEX(Tbl_Resource_List[Hours Available per Day], MATCH($C57,Tbl_Resource_List[Resource Name],0),1)-SUMIF($C$8:$C56,$C57,AC$8:AC56)),0),0)</f>
        <v>0</v>
      </c>
      <c r="AD57" s="93">
        <f>IF((AD$7&gt;IFERROR(MAX(IFERROR(INDEX(Tbl_Project_List[Start Date],MATCH($A57,Tbl_Project_List[Project Name],0),1)-1,0),IFERROR(INDEX($K$9:$K$158,MATCH($E57,$G$9:$G$158,0),1),0),IFERROR(INDEX($K$9:$K$158,MATCH($F57,$G$9:$G$158,0),1),0)),0)), IFERROR(MIN($D57-SUM($O57:AC57), INDEX(Tbl_Resource_List[Hours Available per Day], MATCH($C57,Tbl_Resource_List[Resource Name],0),1)-SUMIF($C$8:$C56,$C57,AD$8:AD56)),0),0)</f>
        <v>0</v>
      </c>
      <c r="AE57" s="93">
        <f>IF((AE$7&gt;IFERROR(MAX(IFERROR(INDEX(Tbl_Project_List[Start Date],MATCH($A57,Tbl_Project_List[Project Name],0),1)-1,0),IFERROR(INDEX($K$9:$K$158,MATCH($E57,$G$9:$G$158,0),1),0),IFERROR(INDEX($K$9:$K$158,MATCH($F57,$G$9:$G$158,0),1),0)),0)), IFERROR(MIN($D57-SUM($O57:AD57), INDEX(Tbl_Resource_List[Hours Available per Day], MATCH($C57,Tbl_Resource_List[Resource Name],0),1)-SUMIF($C$8:$C56,$C57,AE$8:AE56)),0),0)</f>
        <v>0</v>
      </c>
      <c r="AF57" s="93">
        <f>IF((AF$7&gt;IFERROR(MAX(IFERROR(INDEX(Tbl_Project_List[Start Date],MATCH($A57,Tbl_Project_List[Project Name],0),1)-1,0),IFERROR(INDEX($K$9:$K$158,MATCH($E57,$G$9:$G$158,0),1),0),IFERROR(INDEX($K$9:$K$158,MATCH($F57,$G$9:$G$158,0),1),0)),0)), IFERROR(MIN($D57-SUM($O57:AE57), INDEX(Tbl_Resource_List[Hours Available per Day], MATCH($C57,Tbl_Resource_List[Resource Name],0),1)-SUMIF($C$8:$C56,$C57,AF$8:AF56)),0),0)</f>
        <v>0</v>
      </c>
      <c r="AG57" s="93">
        <f>IF((AG$7&gt;IFERROR(MAX(IFERROR(INDEX(Tbl_Project_List[Start Date],MATCH($A57,Tbl_Project_List[Project Name],0),1)-1,0),IFERROR(INDEX($K$9:$K$158,MATCH($E57,$G$9:$G$158,0),1),0),IFERROR(INDEX($K$9:$K$158,MATCH($F57,$G$9:$G$158,0),1),0)),0)), IFERROR(MIN($D57-SUM($O57:AF57), INDEX(Tbl_Resource_List[Hours Available per Day], MATCH($C57,Tbl_Resource_List[Resource Name],0),1)-SUMIF($C$8:$C56,$C57,AG$8:AG56)),0),0)</f>
        <v>0</v>
      </c>
      <c r="AH57" s="93">
        <f>IF((AH$7&gt;IFERROR(MAX(IFERROR(INDEX(Tbl_Project_List[Start Date],MATCH($A57,Tbl_Project_List[Project Name],0),1)-1,0),IFERROR(INDEX($K$9:$K$158,MATCH($E57,$G$9:$G$158,0),1),0),IFERROR(INDEX($K$9:$K$158,MATCH($F57,$G$9:$G$158,0),1),0)),0)), IFERROR(MIN($D57-SUM($O57:AG57), INDEX(Tbl_Resource_List[Hours Available per Day], MATCH($C57,Tbl_Resource_List[Resource Name],0),1)-SUMIF($C$8:$C56,$C57,AH$8:AH56)),0),0)</f>
        <v>0</v>
      </c>
      <c r="AI57" s="93">
        <f>IF((AI$7&gt;IFERROR(MAX(IFERROR(INDEX(Tbl_Project_List[Start Date],MATCH($A57,Tbl_Project_List[Project Name],0),1)-1,0),IFERROR(INDEX($K$9:$K$158,MATCH($E57,$G$9:$G$158,0),1),0),IFERROR(INDEX($K$9:$K$158,MATCH($F57,$G$9:$G$158,0),1),0)),0)), IFERROR(MIN($D57-SUM($O57:AH57), INDEX(Tbl_Resource_List[Hours Available per Day], MATCH($C57,Tbl_Resource_List[Resource Name],0),1)-SUMIF($C$8:$C56,$C57,AI$8:AI56)),0),0)</f>
        <v>0</v>
      </c>
      <c r="AJ57" s="93">
        <f>IF((AJ$7&gt;IFERROR(MAX(IFERROR(INDEX(Tbl_Project_List[Start Date],MATCH($A57,Tbl_Project_List[Project Name],0),1)-1,0),IFERROR(INDEX($K$9:$K$158,MATCH($E57,$G$9:$G$158,0),1),0),IFERROR(INDEX($K$9:$K$158,MATCH($F57,$G$9:$G$158,0),1),0)),0)), IFERROR(MIN($D57-SUM($O57:AI57), INDEX(Tbl_Resource_List[Hours Available per Day], MATCH($C57,Tbl_Resource_List[Resource Name],0),1)-SUMIF($C$8:$C56,$C57,AJ$8:AJ56)),0),0)</f>
        <v>0</v>
      </c>
      <c r="AK57" s="93">
        <f>IF((AK$7&gt;IFERROR(MAX(IFERROR(INDEX(Tbl_Project_List[Start Date],MATCH($A57,Tbl_Project_List[Project Name],0),1)-1,0),IFERROR(INDEX($K$9:$K$158,MATCH($E57,$G$9:$G$158,0),1),0),IFERROR(INDEX($K$9:$K$158,MATCH($F57,$G$9:$G$158,0),1),0)),0)), IFERROR(MIN($D57-SUM($O57:AJ57), INDEX(Tbl_Resource_List[Hours Available per Day], MATCH($C57,Tbl_Resource_List[Resource Name],0),1)-SUMIF($C$8:$C56,$C57,AK$8:AK56)),0),0)</f>
        <v>0</v>
      </c>
      <c r="AL57" s="93">
        <f>IF((AL$7&gt;IFERROR(MAX(IFERROR(INDEX(Tbl_Project_List[Start Date],MATCH($A57,Tbl_Project_List[Project Name],0),1)-1,0),IFERROR(INDEX($K$9:$K$158,MATCH($E57,$G$9:$G$158,0),1),0),IFERROR(INDEX($K$9:$K$158,MATCH($F57,$G$9:$G$158,0),1),0)),0)), IFERROR(MIN($D57-SUM($O57:AK57), INDEX(Tbl_Resource_List[Hours Available per Day], MATCH($C57,Tbl_Resource_List[Resource Name],0),1)-SUMIF($C$8:$C56,$C57,AL$8:AL56)),0),0)</f>
        <v>0</v>
      </c>
      <c r="AM57" s="93">
        <f>IF((AM$7&gt;IFERROR(MAX(IFERROR(INDEX(Tbl_Project_List[Start Date],MATCH($A57,Tbl_Project_List[Project Name],0),1)-1,0),IFERROR(INDEX($K$9:$K$158,MATCH($E57,$G$9:$G$158,0),1),0),IFERROR(INDEX($K$9:$K$158,MATCH($F57,$G$9:$G$158,0),1),0)),0)), IFERROR(MIN($D57-SUM($O57:AL57), INDEX(Tbl_Resource_List[Hours Available per Day], MATCH($C57,Tbl_Resource_List[Resource Name],0),1)-SUMIF($C$8:$C56,$C57,AM$8:AM56)),0),0)</f>
        <v>0</v>
      </c>
      <c r="AN57" s="93">
        <f>IF((AN$7&gt;IFERROR(MAX(IFERROR(INDEX(Tbl_Project_List[Start Date],MATCH($A57,Tbl_Project_List[Project Name],0),1)-1,0),IFERROR(INDEX($K$9:$K$158,MATCH($E57,$G$9:$G$158,0),1),0),IFERROR(INDEX($K$9:$K$158,MATCH($F57,$G$9:$G$158,0),1),0)),0)), IFERROR(MIN($D57-SUM($O57:AM57), INDEX(Tbl_Resource_List[Hours Available per Day], MATCH($C57,Tbl_Resource_List[Resource Name],0),1)-SUMIF($C$8:$C56,$C57,AN$8:AN56)),0),0)</f>
        <v>0</v>
      </c>
      <c r="AO57" s="93">
        <f>IF((AO$7&gt;IFERROR(MAX(IFERROR(INDEX(Tbl_Project_List[Start Date],MATCH($A57,Tbl_Project_List[Project Name],0),1)-1,0),IFERROR(INDEX($K$9:$K$158,MATCH($E57,$G$9:$G$158,0),1),0),IFERROR(INDEX($K$9:$K$158,MATCH($F57,$G$9:$G$158,0),1),0)),0)), IFERROR(MIN($D57-SUM($O57:AN57), INDEX(Tbl_Resource_List[Hours Available per Day], MATCH($C57,Tbl_Resource_List[Resource Name],0),1)-SUMIF($C$8:$C56,$C57,AO$8:AO56)),0),0)</f>
        <v>0</v>
      </c>
      <c r="AP57" s="93">
        <f>IF((AP$7&gt;IFERROR(MAX(IFERROR(INDEX(Tbl_Project_List[Start Date],MATCH($A57,Tbl_Project_List[Project Name],0),1)-1,0),IFERROR(INDEX($K$9:$K$158,MATCH($E57,$G$9:$G$158,0),1),0),IFERROR(INDEX($K$9:$K$158,MATCH($F57,$G$9:$G$158,0),1),0)),0)), IFERROR(MIN($D57-SUM($O57:AO57), INDEX(Tbl_Resource_List[Hours Available per Day], MATCH($C57,Tbl_Resource_List[Resource Name],0),1)-SUMIF($C$8:$C56,$C57,AP$8:AP56)),0),0)</f>
        <v>0</v>
      </c>
      <c r="AQ57" s="93">
        <f>IF((AQ$7&gt;IFERROR(MAX(IFERROR(INDEX(Tbl_Project_List[Start Date],MATCH($A57,Tbl_Project_List[Project Name],0),1)-1,0),IFERROR(INDEX($K$9:$K$158,MATCH($E57,$G$9:$G$158,0),1),0),IFERROR(INDEX($K$9:$K$158,MATCH($F57,$G$9:$G$158,0),1),0)),0)), IFERROR(MIN($D57-SUM($O57:AP57), INDEX(Tbl_Resource_List[Hours Available per Day], MATCH($C57,Tbl_Resource_List[Resource Name],0),1)-SUMIF($C$8:$C56,$C57,AQ$8:AQ56)),0),0)</f>
        <v>0</v>
      </c>
      <c r="AR57" s="93">
        <f>IF((AR$7&gt;IFERROR(MAX(IFERROR(INDEX(Tbl_Project_List[Start Date],MATCH($A57,Tbl_Project_List[Project Name],0),1)-1,0),IFERROR(INDEX($K$9:$K$158,MATCH($E57,$G$9:$G$158,0),1),0),IFERROR(INDEX($K$9:$K$158,MATCH($F57,$G$9:$G$158,0),1),0)),0)), IFERROR(MIN($D57-SUM($O57:AQ57), INDEX(Tbl_Resource_List[Hours Available per Day], MATCH($C57,Tbl_Resource_List[Resource Name],0),1)-SUMIF($C$8:$C56,$C57,AR$8:AR56)),0),0)</f>
        <v>0</v>
      </c>
      <c r="AS57" s="93">
        <f>IF((AS$7&gt;IFERROR(MAX(IFERROR(INDEX(Tbl_Project_List[Start Date],MATCH($A57,Tbl_Project_List[Project Name],0),1)-1,0),IFERROR(INDEX($K$9:$K$158,MATCH($E57,$G$9:$G$158,0),1),0),IFERROR(INDEX($K$9:$K$158,MATCH($F57,$G$9:$G$158,0),1),0)),0)), IFERROR(MIN($D57-SUM($O57:AR57), INDEX(Tbl_Resource_List[Hours Available per Day], MATCH($C57,Tbl_Resource_List[Resource Name],0),1)-SUMIF($C$8:$C56,$C57,AS$8:AS56)),0),0)</f>
        <v>0</v>
      </c>
      <c r="AT57" s="93">
        <f>IF((AT$7&gt;IFERROR(MAX(IFERROR(INDEX(Tbl_Project_List[Start Date],MATCH($A57,Tbl_Project_List[Project Name],0),1)-1,0),IFERROR(INDEX($K$9:$K$158,MATCH($E57,$G$9:$G$158,0),1),0),IFERROR(INDEX($K$9:$K$158,MATCH($F57,$G$9:$G$158,0),1),0)),0)), IFERROR(MIN($D57-SUM($O57:AS57), INDEX(Tbl_Resource_List[Hours Available per Day], MATCH($C57,Tbl_Resource_List[Resource Name],0),1)-SUMIF($C$8:$C56,$C57,AT$8:AT56)),0),0)</f>
        <v>0</v>
      </c>
      <c r="AU57" s="93">
        <f>IF((AU$7&gt;IFERROR(MAX(IFERROR(INDEX(Tbl_Project_List[Start Date],MATCH($A57,Tbl_Project_List[Project Name],0),1)-1,0),IFERROR(INDEX($K$9:$K$158,MATCH($E57,$G$9:$G$158,0),1),0),IFERROR(INDEX($K$9:$K$158,MATCH($F57,$G$9:$G$158,0),1),0)),0)), IFERROR(MIN($D57-SUM($O57:AT57), INDEX(Tbl_Resource_List[Hours Available per Day], MATCH($C57,Tbl_Resource_List[Resource Name],0),1)-SUMIF($C$8:$C56,$C57,AU$8:AU56)),0),0)</f>
        <v>0</v>
      </c>
      <c r="AV57" s="93">
        <f>IF((AV$7&gt;IFERROR(MAX(IFERROR(INDEX(Tbl_Project_List[Start Date],MATCH($A57,Tbl_Project_List[Project Name],0),1)-1,0),IFERROR(INDEX($K$9:$K$158,MATCH($E57,$G$9:$G$158,0),1),0),IFERROR(INDEX($K$9:$K$158,MATCH($F57,$G$9:$G$158,0),1),0)),0)), IFERROR(MIN($D57-SUM($O57:AU57), INDEX(Tbl_Resource_List[Hours Available per Day], MATCH($C57,Tbl_Resource_List[Resource Name],0),1)-SUMIF($C$8:$C56,$C57,AV$8:AV56)),0),0)</f>
        <v>0</v>
      </c>
      <c r="AW57" s="93">
        <f>IF((AW$7&gt;IFERROR(MAX(IFERROR(INDEX(Tbl_Project_List[Start Date],MATCH($A57,Tbl_Project_List[Project Name],0),1)-1,0),IFERROR(INDEX($K$9:$K$158,MATCH($E57,$G$9:$G$158,0),1),0),IFERROR(INDEX($K$9:$K$158,MATCH($F57,$G$9:$G$158,0),1),0)),0)), IFERROR(MIN($D57-SUM($O57:AV57), INDEX(Tbl_Resource_List[Hours Available per Day], MATCH($C57,Tbl_Resource_List[Resource Name],0),1)-SUMIF($C$8:$C56,$C57,AW$8:AW56)),0),0)</f>
        <v>0</v>
      </c>
      <c r="AX57" s="93">
        <f>IF((AX$7&gt;IFERROR(MAX(IFERROR(INDEX(Tbl_Project_List[Start Date],MATCH($A57,Tbl_Project_List[Project Name],0),1)-1,0),IFERROR(INDEX($K$9:$K$158,MATCH($E57,$G$9:$G$158,0),1),0),IFERROR(INDEX($K$9:$K$158,MATCH($F57,$G$9:$G$158,0),1),0)),0)), IFERROR(MIN($D57-SUM($O57:AW57), INDEX(Tbl_Resource_List[Hours Available per Day], MATCH($C57,Tbl_Resource_List[Resource Name],0),1)-SUMIF($C$8:$C56,$C57,AX$8:AX56)),0),0)</f>
        <v>0</v>
      </c>
      <c r="AY57" s="93">
        <f>IF((AY$7&gt;IFERROR(MAX(IFERROR(INDEX(Tbl_Project_List[Start Date],MATCH($A57,Tbl_Project_List[Project Name],0),1)-1,0),IFERROR(INDEX($K$9:$K$158,MATCH($E57,$G$9:$G$158,0),1),0),IFERROR(INDEX($K$9:$K$158,MATCH($F57,$G$9:$G$158,0),1),0)),0)), IFERROR(MIN($D57-SUM($O57:AX57), INDEX(Tbl_Resource_List[Hours Available per Day], MATCH($C57,Tbl_Resource_List[Resource Name],0),1)-SUMIF($C$8:$C56,$C57,AY$8:AY56)),0),0)</f>
        <v>0</v>
      </c>
      <c r="AZ57" s="93">
        <f>IF((AZ$7&gt;IFERROR(MAX(IFERROR(INDEX(Tbl_Project_List[Start Date],MATCH($A57,Tbl_Project_List[Project Name],0),1)-1,0),IFERROR(INDEX($K$9:$K$158,MATCH($E57,$G$9:$G$158,0),1),0),IFERROR(INDEX($K$9:$K$158,MATCH($F57,$G$9:$G$158,0),1),0)),0)), IFERROR(MIN($D57-SUM($O57:AY57), INDEX(Tbl_Resource_List[Hours Available per Day], MATCH($C57,Tbl_Resource_List[Resource Name],0),1)-SUMIF($C$8:$C56,$C57,AZ$8:AZ56)),0),0)</f>
        <v>0</v>
      </c>
      <c r="BA57" s="93">
        <f>IF((BA$7&gt;IFERROR(MAX(IFERROR(INDEX(Tbl_Project_List[Start Date],MATCH($A57,Tbl_Project_List[Project Name],0),1)-1,0),IFERROR(INDEX($K$9:$K$158,MATCH($E57,$G$9:$G$158,0),1),0),IFERROR(INDEX($K$9:$K$158,MATCH($F57,$G$9:$G$158,0),1),0)),0)), IFERROR(MIN($D57-SUM($O57:AZ57), INDEX(Tbl_Resource_List[Hours Available per Day], MATCH($C57,Tbl_Resource_List[Resource Name],0),1)-SUMIF($C$8:$C56,$C57,BA$8:BA56)),0),0)</f>
        <v>0</v>
      </c>
      <c r="BB57" s="93">
        <f>IF((BB$7&gt;IFERROR(MAX(IFERROR(INDEX(Tbl_Project_List[Start Date],MATCH($A57,Tbl_Project_List[Project Name],0),1)-1,0),IFERROR(INDEX($K$9:$K$158,MATCH($E57,$G$9:$G$158,0),1),0),IFERROR(INDEX($K$9:$K$158,MATCH($F57,$G$9:$G$158,0),1),0)),0)), IFERROR(MIN($D57-SUM($O57:BA57), INDEX(Tbl_Resource_List[Hours Available per Day], MATCH($C57,Tbl_Resource_List[Resource Name],0),1)-SUMIF($C$8:$C56,$C57,BB$8:BB56)),0),0)</f>
        <v>0</v>
      </c>
      <c r="BC57" s="93">
        <f>IF((BC$7&gt;IFERROR(MAX(IFERROR(INDEX(Tbl_Project_List[Start Date],MATCH($A57,Tbl_Project_List[Project Name],0),1)-1,0),IFERROR(INDEX($K$9:$K$158,MATCH($E57,$G$9:$G$158,0),1),0),IFERROR(INDEX($K$9:$K$158,MATCH($F57,$G$9:$G$158,0),1),0)),0)), IFERROR(MIN($D57-SUM($O57:BB57), INDEX(Tbl_Resource_List[Hours Available per Day], MATCH($C57,Tbl_Resource_List[Resource Name],0),1)-SUMIF($C$8:$C56,$C57,BC$8:BC56)),0),0)</f>
        <v>0</v>
      </c>
      <c r="BD57" s="93">
        <f>IF((BD$7&gt;IFERROR(MAX(IFERROR(INDEX(Tbl_Project_List[Start Date],MATCH($A57,Tbl_Project_List[Project Name],0),1)-1,0),IFERROR(INDEX($K$9:$K$158,MATCH($E57,$G$9:$G$158,0),1),0),IFERROR(INDEX($K$9:$K$158,MATCH($F57,$G$9:$G$158,0),1),0)),0)), IFERROR(MIN($D57-SUM($O57:BC57), INDEX(Tbl_Resource_List[Hours Available per Day], MATCH($C57,Tbl_Resource_List[Resource Name],0),1)-SUMIF($C$8:$C56,$C57,BD$8:BD56)),0),0)</f>
        <v>0</v>
      </c>
      <c r="BE57" s="93">
        <f>IF((BE$7&gt;IFERROR(MAX(IFERROR(INDEX(Tbl_Project_List[Start Date],MATCH($A57,Tbl_Project_List[Project Name],0),1)-1,0),IFERROR(INDEX($K$9:$K$158,MATCH($E57,$G$9:$G$158,0),1),0),IFERROR(INDEX($K$9:$K$158,MATCH($F57,$G$9:$G$158,0),1),0)),0)), IFERROR(MIN($D57-SUM($O57:BD57), INDEX(Tbl_Resource_List[Hours Available per Day], MATCH($C57,Tbl_Resource_List[Resource Name],0),1)-SUMIF($C$8:$C56,$C57,BE$8:BE56)),0),0)</f>
        <v>0</v>
      </c>
      <c r="BF57" s="93">
        <f>IF((BF$7&gt;IFERROR(MAX(IFERROR(INDEX(Tbl_Project_List[Start Date],MATCH($A57,Tbl_Project_List[Project Name],0),1)-1,0),IFERROR(INDEX($K$9:$K$158,MATCH($E57,$G$9:$G$158,0),1),0),IFERROR(INDEX($K$9:$K$158,MATCH($F57,$G$9:$G$158,0),1),0)),0)), IFERROR(MIN($D57-SUM($O57:BE57), INDEX(Tbl_Resource_List[Hours Available per Day], MATCH($C57,Tbl_Resource_List[Resource Name],0),1)-SUMIF($C$8:$C56,$C57,BF$8:BF56)),0),0)</f>
        <v>0</v>
      </c>
      <c r="BG57" s="93">
        <f>IF((BG$7&gt;IFERROR(MAX(IFERROR(INDEX(Tbl_Project_List[Start Date],MATCH($A57,Tbl_Project_List[Project Name],0),1)-1,0),IFERROR(INDEX($K$9:$K$158,MATCH($E57,$G$9:$G$158,0),1),0),IFERROR(INDEX($K$9:$K$158,MATCH($F57,$G$9:$G$158,0),1),0)),0)), IFERROR(MIN($D57-SUM($O57:BF57), INDEX(Tbl_Resource_List[Hours Available per Day], MATCH($C57,Tbl_Resource_List[Resource Name],0),1)-SUMIF($C$8:$C56,$C57,BG$8:BG56)),0),0)</f>
        <v>0</v>
      </c>
      <c r="BH57" s="93">
        <f>IF((BH$7&gt;IFERROR(MAX(IFERROR(INDEX(Tbl_Project_List[Start Date],MATCH($A57,Tbl_Project_List[Project Name],0),1)-1,0),IFERROR(INDEX($K$9:$K$158,MATCH($E57,$G$9:$G$158,0),1),0),IFERROR(INDEX($K$9:$K$158,MATCH($F57,$G$9:$G$158,0),1),0)),0)), IFERROR(MIN($D57-SUM($O57:BG57), INDEX(Tbl_Resource_List[Hours Available per Day], MATCH($C57,Tbl_Resource_List[Resource Name],0),1)-SUMIF($C$8:$C56,$C57,BH$8:BH56)),0),0)</f>
        <v>0</v>
      </c>
      <c r="BI57" s="93">
        <f>IF((BI$7&gt;IFERROR(MAX(IFERROR(INDEX(Tbl_Project_List[Start Date],MATCH($A57,Tbl_Project_List[Project Name],0),1)-1,0),IFERROR(INDEX($K$9:$K$158,MATCH($E57,$G$9:$G$158,0),1),0),IFERROR(INDEX($K$9:$K$158,MATCH($F57,$G$9:$G$158,0),1),0)),0)), IFERROR(MIN($D57-SUM($O57:BH57), INDEX(Tbl_Resource_List[Hours Available per Day], MATCH($C57,Tbl_Resource_List[Resource Name],0),1)-SUMIF($C$8:$C56,$C57,BI$8:BI56)),0),0)</f>
        <v>0</v>
      </c>
      <c r="BJ57" s="93">
        <f>IF((BJ$7&gt;IFERROR(MAX(IFERROR(INDEX(Tbl_Project_List[Start Date],MATCH($A57,Tbl_Project_List[Project Name],0),1)-1,0),IFERROR(INDEX($K$9:$K$158,MATCH($E57,$G$9:$G$158,0),1),0),IFERROR(INDEX($K$9:$K$158,MATCH($F57,$G$9:$G$158,0),1),0)),0)), IFERROR(MIN($D57-SUM($O57:BI57), INDEX(Tbl_Resource_List[Hours Available per Day], MATCH($C57,Tbl_Resource_List[Resource Name],0),1)-SUMIF($C$8:$C56,$C57,BJ$8:BJ56)),0),0)</f>
        <v>0</v>
      </c>
      <c r="BK57" s="93">
        <f>IF((BK$7&gt;IFERROR(MAX(IFERROR(INDEX(Tbl_Project_List[Start Date],MATCH($A57,Tbl_Project_List[Project Name],0),1)-1,0),IFERROR(INDEX($K$9:$K$158,MATCH($E57,$G$9:$G$158,0),1),0),IFERROR(INDEX($K$9:$K$158,MATCH($F57,$G$9:$G$158,0),1),0)),0)), IFERROR(MIN($D57-SUM($O57:BJ57), INDEX(Tbl_Resource_List[Hours Available per Day], MATCH($C57,Tbl_Resource_List[Resource Name],0),1)-SUMIF($C$8:$C56,$C57,BK$8:BK56)),0),0)</f>
        <v>0</v>
      </c>
      <c r="BL57" s="93">
        <f>IF((BL$7&gt;IFERROR(MAX(IFERROR(INDEX(Tbl_Project_List[Start Date],MATCH($A57,Tbl_Project_List[Project Name],0),1)-1,0),IFERROR(INDEX($K$9:$K$158,MATCH($E57,$G$9:$G$158,0),1),0),IFERROR(INDEX($K$9:$K$158,MATCH($F57,$G$9:$G$158,0),1),0)),0)), IFERROR(MIN($D57-SUM($O57:BK57), INDEX(Tbl_Resource_List[Hours Available per Day], MATCH($C57,Tbl_Resource_List[Resource Name],0),1)-SUMIF($C$8:$C56,$C57,BL$8:BL56)),0),0)</f>
        <v>0</v>
      </c>
      <c r="BM57" s="93">
        <f>IF((BM$7&gt;IFERROR(MAX(IFERROR(INDEX(Tbl_Project_List[Start Date],MATCH($A57,Tbl_Project_List[Project Name],0),1)-1,0),IFERROR(INDEX($K$9:$K$158,MATCH($E57,$G$9:$G$158,0),1),0),IFERROR(INDEX($K$9:$K$158,MATCH($F57,$G$9:$G$158,0),1),0)),0)), IFERROR(MIN($D57-SUM($O57:BL57), INDEX(Tbl_Resource_List[Hours Available per Day], MATCH($C57,Tbl_Resource_List[Resource Name],0),1)-SUMIF($C$8:$C56,$C57,BM$8:BM56)),0),0)</f>
        <v>0</v>
      </c>
      <c r="BN57" s="93">
        <f>IF((BN$7&gt;IFERROR(MAX(IFERROR(INDEX(Tbl_Project_List[Start Date],MATCH($A57,Tbl_Project_List[Project Name],0),1)-1,0),IFERROR(INDEX($K$9:$K$158,MATCH($E57,$G$9:$G$158,0),1),0),IFERROR(INDEX($K$9:$K$158,MATCH($F57,$G$9:$G$158,0),1),0)),0)), IFERROR(MIN($D57-SUM($O57:BM57), INDEX(Tbl_Resource_List[Hours Available per Day], MATCH($C57,Tbl_Resource_List[Resource Name],0),1)-SUMIF($C$8:$C56,$C57,BN$8:BN56)),0),0)</f>
        <v>0</v>
      </c>
      <c r="BO57" s="93">
        <f>IF((BO$7&gt;IFERROR(MAX(IFERROR(INDEX(Tbl_Project_List[Start Date],MATCH($A57,Tbl_Project_List[Project Name],0),1)-1,0),IFERROR(INDEX($K$9:$K$158,MATCH($E57,$G$9:$G$158,0),1),0),IFERROR(INDEX($K$9:$K$158,MATCH($F57,$G$9:$G$158,0),1),0)),0)), IFERROR(MIN($D57-SUM($O57:BN57), INDEX(Tbl_Resource_List[Hours Available per Day], MATCH($C57,Tbl_Resource_List[Resource Name],0),1)-SUMIF($C$8:$C56,$C57,BO$8:BO56)),0),0)</f>
        <v>0</v>
      </c>
      <c r="BP57" s="93">
        <f>IF((BP$7&gt;IFERROR(MAX(IFERROR(INDEX(Tbl_Project_List[Start Date],MATCH($A57,Tbl_Project_List[Project Name],0),1)-1,0),IFERROR(INDEX($K$9:$K$158,MATCH($E57,$G$9:$G$158,0),1),0),IFERROR(INDEX($K$9:$K$158,MATCH($F57,$G$9:$G$158,0),1),0)),0)), IFERROR(MIN($D57-SUM($O57:BO57), INDEX(Tbl_Resource_List[Hours Available per Day], MATCH($C57,Tbl_Resource_List[Resource Name],0),1)-SUMIF($C$8:$C56,$C57,BP$8:BP56)),0),0)</f>
        <v>0</v>
      </c>
      <c r="BQ57" s="93">
        <f>IF((BQ$7&gt;IFERROR(MAX(IFERROR(INDEX(Tbl_Project_List[Start Date],MATCH($A57,Tbl_Project_List[Project Name],0),1)-1,0),IFERROR(INDEX($K$9:$K$158,MATCH($E57,$G$9:$G$158,0),1),0),IFERROR(INDEX($K$9:$K$158,MATCH($F57,$G$9:$G$158,0),1),0)),0)), IFERROR(MIN($D57-SUM($O57:BP57), INDEX(Tbl_Resource_List[Hours Available per Day], MATCH($C57,Tbl_Resource_List[Resource Name],0),1)-SUMIF($C$8:$C56,$C57,BQ$8:BQ56)),0),0)</f>
        <v>0</v>
      </c>
      <c r="BR57" s="93">
        <f>IF((BR$7&gt;IFERROR(MAX(IFERROR(INDEX(Tbl_Project_List[Start Date],MATCH($A57,Tbl_Project_List[Project Name],0),1)-1,0),IFERROR(INDEX($K$9:$K$158,MATCH($E57,$G$9:$G$158,0),1),0),IFERROR(INDEX($K$9:$K$158,MATCH($F57,$G$9:$G$158,0),1),0)),0)), IFERROR(MIN($D57-SUM($O57:BQ57), INDEX(Tbl_Resource_List[Hours Available per Day], MATCH($C57,Tbl_Resource_List[Resource Name],0),1)-SUMIF($C$8:$C56,$C57,BR$8:BR56)),0),0)</f>
        <v>0</v>
      </c>
      <c r="BS57" s="93">
        <f>IF((BS$7&gt;IFERROR(MAX(IFERROR(INDEX(Tbl_Project_List[Start Date],MATCH($A57,Tbl_Project_List[Project Name],0),1)-1,0),IFERROR(INDEX($K$9:$K$158,MATCH($E57,$G$9:$G$158,0),1),0),IFERROR(INDEX($K$9:$K$158,MATCH($F57,$G$9:$G$158,0),1),0)),0)), IFERROR(MIN($D57-SUM($O57:BR57), INDEX(Tbl_Resource_List[Hours Available per Day], MATCH($C57,Tbl_Resource_List[Resource Name],0),1)-SUMIF($C$8:$C56,$C57,BS$8:BS56)),0),0)</f>
        <v>0</v>
      </c>
      <c r="BT57" s="93">
        <f>IF((BT$7&gt;IFERROR(MAX(IFERROR(INDEX(Tbl_Project_List[Start Date],MATCH($A57,Tbl_Project_List[Project Name],0),1)-1,0),IFERROR(INDEX($K$9:$K$158,MATCH($E57,$G$9:$G$158,0),1),0),IFERROR(INDEX($K$9:$K$158,MATCH($F57,$G$9:$G$158,0),1),0)),0)), IFERROR(MIN($D57-SUM($O57:BS57), INDEX(Tbl_Resource_List[Hours Available per Day], MATCH($C57,Tbl_Resource_List[Resource Name],0),1)-SUMIF($C$8:$C56,$C57,BT$8:BT56)),0),0)</f>
        <v>0</v>
      </c>
      <c r="BU57" s="93">
        <f>IF((BU$7&gt;IFERROR(MAX(IFERROR(INDEX(Tbl_Project_List[Start Date],MATCH($A57,Tbl_Project_List[Project Name],0),1)-1,0),IFERROR(INDEX($K$9:$K$158,MATCH($E57,$G$9:$G$158,0),1),0),IFERROR(INDEX($K$9:$K$158,MATCH($F57,$G$9:$G$158,0),1),0)),0)), IFERROR(MIN($D57-SUM($O57:BT57), INDEX(Tbl_Resource_List[Hours Available per Day], MATCH($C57,Tbl_Resource_List[Resource Name],0),1)-SUMIF($C$8:$C56,$C57,BU$8:BU56)),0),0)</f>
        <v>0</v>
      </c>
      <c r="BV57" s="93">
        <f>IF((BV$7&gt;IFERROR(MAX(IFERROR(INDEX(Tbl_Project_List[Start Date],MATCH($A57,Tbl_Project_List[Project Name],0),1)-1,0),IFERROR(INDEX($K$9:$K$158,MATCH($E57,$G$9:$G$158,0),1),0),IFERROR(INDEX($K$9:$K$158,MATCH($F57,$G$9:$G$158,0),1),0)),0)), IFERROR(MIN($D57-SUM($O57:BU57), INDEX(Tbl_Resource_List[Hours Available per Day], MATCH($C57,Tbl_Resource_List[Resource Name],0),1)-SUMIF($C$8:$C56,$C57,BV$8:BV56)),0),0)</f>
        <v>0</v>
      </c>
      <c r="BW57" s="94">
        <f>IF((BW$7&gt;IFERROR(MAX(IFERROR(INDEX(Tbl_Project_List[Start Date],MATCH($A57,Tbl_Project_List[Project Name],0),1)-1,0),IFERROR(INDEX($K$9:$K$158,MATCH($E57,$G$9:$G$158,0),1),0),IFERROR(INDEX($K$9:$K$158,MATCH($F57,$G$9:$G$158,0),1),0)),0)), IFERROR(MIN($D57-SUM($O57:BV57), INDEX(Tbl_Resource_List[Hours Available per Day], MATCH($C57,Tbl_Resource_List[Resource Name],0),1)-SUMIF($C$8:$C56,$C57,BW$8:BW56)),0),0)</f>
        <v>0</v>
      </c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</row>
    <row r="58" spans="1:105" x14ac:dyDescent="0.25">
      <c r="A58" s="89" t="str">
        <f>IFERROR(IF(ROW(A57)-ROW($A$8)&gt;=COUNTA(Tbl_Task_List[Task Name]),"",INDEX(Tbl_Project_List[],MATCH(SMALL(Tbl_Project_List[[#Data],[Priority]],ROUND(SUMPRODUCT(1/COUNTIF($A$9:A57,$A$9:A57)),0)+((COUNTIF(Tbl_Task_List[[#Data],[Project Name]],A57)=COUNTIF($A$9:$A57,A57))*1)),Tbl_Project_List[[#Data],[Priority]],0),1)),"")</f>
        <v/>
      </c>
      <c r="B58" s="89" t="str">
        <f t="array" ref="B58">IFERROR(INDEX((Tbl_Task_List[[#Data],[Task Name]]), SMALL(IF(A58=(Tbl_Task_List[[#Data],[Project Name]]),ROW(Tbl_Task_List[[#Data],[Project Name]]),""),COUNTIF($A$9:$A58,A58))-ROW(Tbl_Task_List[[#Headers],[Task Name]]),1),"")</f>
        <v/>
      </c>
      <c r="C58" s="90" t="str">
        <f t="array" ref="C58">IFERROR(INDEX((Tbl_Task_List[[#Data],[Resource Name]]), SMALL(IF(A58=(Tbl_Task_List[[#Data],[Project Name]]),ROW(Tbl_Task_List[[#Data],[Project Name]]),""),COUNTIF($A$9:$A58,A58))-ROW(Tbl_Task_List[[#Headers],[Resource Name]]),1),"")</f>
        <v/>
      </c>
      <c r="D58" s="91" t="str">
        <f t="array" ref="D58">IFERROR(INDEX((Tbl_Task_List[[#Data],[Planned Duration (Hours)]]), SMALL(IF(A58=(Tbl_Task_List[[#Data],[Project Name]]),ROW(Tbl_Task_List[[#Data],[Project Name]]),""),COUNTIF($A$9:$A58,A58))-ROW(Tbl_Task_List[[#Headers],[Planned Duration (Hours)]]),1),"")</f>
        <v/>
      </c>
      <c r="E58" s="70" t="str">
        <f t="array" ref="E58">IFERROR(INDEX((Tbl_Task_List[[#Data],[Predecessor 1]]), SMALL(IF(A58=(Tbl_Task_List[[#Data],[Project Name]]),ROW(Tbl_Task_List[[#Data],[Project Name]]),""),COUNTIF($A$9:$A58,A58))-ROW(Tbl_Task_List[[#Headers],[Predecessor 1]]),1),"")</f>
        <v/>
      </c>
      <c r="F58" s="70" t="str">
        <f t="array" ref="F58">IFERROR(INDEX((Tbl_Task_List[[#Data],[Predecessor 2]]), SMALL(IF(A58=(Tbl_Task_List[[#Data],[Project Name]]),ROW(Tbl_Task_List[[#Data],[Project Name]]),""),COUNTIF($A$9:$A58,A58))-ROW(Tbl_Task_List[[#Headers],[Predecessor 2]]),1),"")</f>
        <v/>
      </c>
      <c r="G58" s="70" t="str">
        <f t="shared" si="7"/>
        <v xml:space="preserve"> </v>
      </c>
      <c r="H58" s="75" t="str">
        <f>IFERROR(MAX(INDEX(Tbl_Project_List[Start Date],MATCH($A58,Tbl_Project_List[Project Name],0),1), StartDate, IFERROR(WORKDAY(INDEX($K$9:$K$158,MATCH($E58,$G$9:$G$158,0),1),1,Holidays),0),IFERROR(WORKDAY( INDEX($K$9:$K$158,MATCH($F58,$G$9:$G$158,0),1),1,Holidays),0)),"")</f>
        <v/>
      </c>
      <c r="I58" s="92" t="str">
        <f t="shared" si="4"/>
        <v/>
      </c>
      <c r="J58" s="75" t="str">
        <f t="array" ref="J58">IF(ISNUMBER(D58),IFERROR(INDEX($A$7:$BW$7,1,SMALL(IF(P58:BW58&gt;0,COLUMN(P58:BW58),""),1)),WORKDAY($BW$7,2,Holidays)),"")</f>
        <v/>
      </c>
      <c r="K58" s="75" t="str">
        <f t="array" ref="K58">IF(ISNUMBER(D58),IF(SUM(P58:BW58)=D58,IFERROR(INDEX($A$7:$BW$7,1,LARGE(IF(P58:BW58&gt;0,COLUMN(P58:BW58),""),1)),""),WORKDAY($BW$7,1,Holidays)),"")</f>
        <v/>
      </c>
      <c r="L58" s="92" t="str">
        <f ca="1">IFERROR(COUNTIF(INDIRECT(ADDRESS(ROW($L58),MATCH($J58,$A$7:$BW$7,0),1,1,)):INDIRECT(ADDRESS(ROW($L58),MATCH(MIN($K58,$BW$7),$A$7:$BW$7,0),1,1,)),0),"")</f>
        <v/>
      </c>
      <c r="M58" s="92" t="str">
        <f t="shared" si="5"/>
        <v/>
      </c>
      <c r="N58" s="93" t="str">
        <f t="shared" si="6"/>
        <v/>
      </c>
      <c r="O58" s="86"/>
      <c r="P58" s="93">
        <f>IF((P$7&gt;IFERROR(MAX(IFERROR(INDEX(Tbl_Project_List[Start Date],MATCH($A58,Tbl_Project_List[Project Name],0),1)-1,0),IFERROR(INDEX($K$9:$K$158,MATCH($E58,$G$9:$G$158,0),1),0),IFERROR(INDEX($K$9:$K$158,MATCH($F58,$G$9:$G$158,0),1),0)),0)), IFERROR(MIN($D58-SUM($O58:O58), INDEX(Tbl_Resource_List[Hours Available per Day], MATCH($C58,Tbl_Resource_List[Resource Name],0),1)-SUMIF($C$8:$C57,$C58,P$8:P57)),0),0)</f>
        <v>0</v>
      </c>
      <c r="Q58" s="93">
        <f>IF((Q$7&gt;IFERROR(MAX(IFERROR(INDEX(Tbl_Project_List[Start Date],MATCH($A58,Tbl_Project_List[Project Name],0),1)-1,0),IFERROR(INDEX($K$9:$K$158,MATCH($E58,$G$9:$G$158,0),1),0),IFERROR(INDEX($K$9:$K$158,MATCH($F58,$G$9:$G$158,0),1),0)),0)), IFERROR(MIN($D58-SUM($O58:P58), INDEX(Tbl_Resource_List[Hours Available per Day], MATCH($C58,Tbl_Resource_List[Resource Name],0),1)-SUMIF($C$8:$C57,$C58,Q$8:Q57)),0),0)</f>
        <v>0</v>
      </c>
      <c r="R58" s="93">
        <f>IF((R$7&gt;IFERROR(MAX(IFERROR(INDEX(Tbl_Project_List[Start Date],MATCH($A58,Tbl_Project_List[Project Name],0),1)-1,0),IFERROR(INDEX($K$9:$K$158,MATCH($E58,$G$9:$G$158,0),1),0),IFERROR(INDEX($K$9:$K$158,MATCH($F58,$G$9:$G$158,0),1),0)),0)), IFERROR(MIN($D58-SUM($O58:Q58), INDEX(Tbl_Resource_List[Hours Available per Day], MATCH($C58,Tbl_Resource_List[Resource Name],0),1)-SUMIF($C$8:$C57,$C58,R$8:R57)),0),0)</f>
        <v>0</v>
      </c>
      <c r="S58" s="93">
        <f>IF((S$7&gt;IFERROR(MAX(IFERROR(INDEX(Tbl_Project_List[Start Date],MATCH($A58,Tbl_Project_List[Project Name],0),1)-1,0),IFERROR(INDEX($K$9:$K$158,MATCH($E58,$G$9:$G$158,0),1),0),IFERROR(INDEX($K$9:$K$158,MATCH($F58,$G$9:$G$158,0),1),0)),0)), IFERROR(MIN($D58-SUM($O58:R58), INDEX(Tbl_Resource_List[Hours Available per Day], MATCH($C58,Tbl_Resource_List[Resource Name],0),1)-SUMIF($C$8:$C57,$C58,S$8:S57)),0),0)</f>
        <v>0</v>
      </c>
      <c r="T58" s="93">
        <f>IF((T$7&gt;IFERROR(MAX(IFERROR(INDEX(Tbl_Project_List[Start Date],MATCH($A58,Tbl_Project_List[Project Name],0),1)-1,0),IFERROR(INDEX($K$9:$K$158,MATCH($E58,$G$9:$G$158,0),1),0),IFERROR(INDEX($K$9:$K$158,MATCH($F58,$G$9:$G$158,0),1),0)),0)), IFERROR(MIN($D58-SUM($O58:S58), INDEX(Tbl_Resource_List[Hours Available per Day], MATCH($C58,Tbl_Resource_List[Resource Name],0),1)-SUMIF($C$8:$C57,$C58,T$8:T57)),0),0)</f>
        <v>0</v>
      </c>
      <c r="U58" s="93">
        <f>IF((U$7&gt;IFERROR(MAX(IFERROR(INDEX(Tbl_Project_List[Start Date],MATCH($A58,Tbl_Project_List[Project Name],0),1)-1,0),IFERROR(INDEX($K$9:$K$158,MATCH($E58,$G$9:$G$158,0),1),0),IFERROR(INDEX($K$9:$K$158,MATCH($F58,$G$9:$G$158,0),1),0)),0)), IFERROR(MIN($D58-SUM($O58:T58), INDEX(Tbl_Resource_List[Hours Available per Day], MATCH($C58,Tbl_Resource_List[Resource Name],0),1)-SUMIF($C$8:$C57,$C58,U$8:U57)),0),0)</f>
        <v>0</v>
      </c>
      <c r="V58" s="93">
        <f>IF((V$7&gt;IFERROR(MAX(IFERROR(INDEX(Tbl_Project_List[Start Date],MATCH($A58,Tbl_Project_List[Project Name],0),1)-1,0),IFERROR(INDEX($K$9:$K$158,MATCH($E58,$G$9:$G$158,0),1),0),IFERROR(INDEX($K$9:$K$158,MATCH($F58,$G$9:$G$158,0),1),0)),0)), IFERROR(MIN($D58-SUM($O58:U58), INDEX(Tbl_Resource_List[Hours Available per Day], MATCH($C58,Tbl_Resource_List[Resource Name],0),1)-SUMIF($C$8:$C57,$C58,V$8:V57)),0),0)</f>
        <v>0</v>
      </c>
      <c r="W58" s="93">
        <f>IF((W$7&gt;IFERROR(MAX(IFERROR(INDEX(Tbl_Project_List[Start Date],MATCH($A58,Tbl_Project_List[Project Name],0),1)-1,0),IFERROR(INDEX($K$9:$K$158,MATCH($E58,$G$9:$G$158,0),1),0),IFERROR(INDEX($K$9:$K$158,MATCH($F58,$G$9:$G$158,0),1),0)),0)), IFERROR(MIN($D58-SUM($O58:V58), INDEX(Tbl_Resource_List[Hours Available per Day], MATCH($C58,Tbl_Resource_List[Resource Name],0),1)-SUMIF($C$8:$C57,$C58,W$8:W57)),0),0)</f>
        <v>0</v>
      </c>
      <c r="X58" s="93">
        <f>IF((X$7&gt;IFERROR(MAX(IFERROR(INDEX(Tbl_Project_List[Start Date],MATCH($A58,Tbl_Project_List[Project Name],0),1)-1,0),IFERROR(INDEX($K$9:$K$158,MATCH($E58,$G$9:$G$158,0),1),0),IFERROR(INDEX($K$9:$K$158,MATCH($F58,$G$9:$G$158,0),1),0)),0)), IFERROR(MIN($D58-SUM($O58:W58), INDEX(Tbl_Resource_List[Hours Available per Day], MATCH($C58,Tbl_Resource_List[Resource Name],0),1)-SUMIF($C$8:$C57,$C58,X$8:X57)),0),0)</f>
        <v>0</v>
      </c>
      <c r="Y58" s="93">
        <f>IF((Y$7&gt;IFERROR(MAX(IFERROR(INDEX(Tbl_Project_List[Start Date],MATCH($A58,Tbl_Project_List[Project Name],0),1)-1,0),IFERROR(INDEX($K$9:$K$158,MATCH($E58,$G$9:$G$158,0),1),0),IFERROR(INDEX($K$9:$K$158,MATCH($F58,$G$9:$G$158,0),1),0)),0)), IFERROR(MIN($D58-SUM($O58:X58), INDEX(Tbl_Resource_List[Hours Available per Day], MATCH($C58,Tbl_Resource_List[Resource Name],0),1)-SUMIF($C$8:$C57,$C58,Y$8:Y57)),0),0)</f>
        <v>0</v>
      </c>
      <c r="Z58" s="93">
        <f>IF((Z$7&gt;IFERROR(MAX(IFERROR(INDEX(Tbl_Project_List[Start Date],MATCH($A58,Tbl_Project_List[Project Name],0),1)-1,0),IFERROR(INDEX($K$9:$K$158,MATCH($E58,$G$9:$G$158,0),1),0),IFERROR(INDEX($K$9:$K$158,MATCH($F58,$G$9:$G$158,0),1),0)),0)), IFERROR(MIN($D58-SUM($O58:Y58), INDEX(Tbl_Resource_List[Hours Available per Day], MATCH($C58,Tbl_Resource_List[Resource Name],0),1)-SUMIF($C$8:$C57,$C58,Z$8:Z57)),0),0)</f>
        <v>0</v>
      </c>
      <c r="AA58" s="93">
        <f>IF((AA$7&gt;IFERROR(MAX(IFERROR(INDEX(Tbl_Project_List[Start Date],MATCH($A58,Tbl_Project_List[Project Name],0),1)-1,0),IFERROR(INDEX($K$9:$K$158,MATCH($E58,$G$9:$G$158,0),1),0),IFERROR(INDEX($K$9:$K$158,MATCH($F58,$G$9:$G$158,0),1),0)),0)), IFERROR(MIN($D58-SUM($O58:Z58), INDEX(Tbl_Resource_List[Hours Available per Day], MATCH($C58,Tbl_Resource_List[Resource Name],0),1)-SUMIF($C$8:$C57,$C58,AA$8:AA57)),0),0)</f>
        <v>0</v>
      </c>
      <c r="AB58" s="93">
        <f>IF((AB$7&gt;IFERROR(MAX(IFERROR(INDEX(Tbl_Project_List[Start Date],MATCH($A58,Tbl_Project_List[Project Name],0),1)-1,0),IFERROR(INDEX($K$9:$K$158,MATCH($E58,$G$9:$G$158,0),1),0),IFERROR(INDEX($K$9:$K$158,MATCH($F58,$G$9:$G$158,0),1),0)),0)), IFERROR(MIN($D58-SUM($O58:AA58), INDEX(Tbl_Resource_List[Hours Available per Day], MATCH($C58,Tbl_Resource_List[Resource Name],0),1)-SUMIF($C$8:$C57,$C58,AB$8:AB57)),0),0)</f>
        <v>0</v>
      </c>
      <c r="AC58" s="93">
        <f>IF((AC$7&gt;IFERROR(MAX(IFERROR(INDEX(Tbl_Project_List[Start Date],MATCH($A58,Tbl_Project_List[Project Name],0),1)-1,0),IFERROR(INDEX($K$9:$K$158,MATCH($E58,$G$9:$G$158,0),1),0),IFERROR(INDEX($K$9:$K$158,MATCH($F58,$G$9:$G$158,0),1),0)),0)), IFERROR(MIN($D58-SUM($O58:AB58), INDEX(Tbl_Resource_List[Hours Available per Day], MATCH($C58,Tbl_Resource_List[Resource Name],0),1)-SUMIF($C$8:$C57,$C58,AC$8:AC57)),0),0)</f>
        <v>0</v>
      </c>
      <c r="AD58" s="93">
        <f>IF((AD$7&gt;IFERROR(MAX(IFERROR(INDEX(Tbl_Project_List[Start Date],MATCH($A58,Tbl_Project_List[Project Name],0),1)-1,0),IFERROR(INDEX($K$9:$K$158,MATCH($E58,$G$9:$G$158,0),1),0),IFERROR(INDEX($K$9:$K$158,MATCH($F58,$G$9:$G$158,0),1),0)),0)), IFERROR(MIN($D58-SUM($O58:AC58), INDEX(Tbl_Resource_List[Hours Available per Day], MATCH($C58,Tbl_Resource_List[Resource Name],0),1)-SUMIF($C$8:$C57,$C58,AD$8:AD57)),0),0)</f>
        <v>0</v>
      </c>
      <c r="AE58" s="93">
        <f>IF((AE$7&gt;IFERROR(MAX(IFERROR(INDEX(Tbl_Project_List[Start Date],MATCH($A58,Tbl_Project_List[Project Name],0),1)-1,0),IFERROR(INDEX($K$9:$K$158,MATCH($E58,$G$9:$G$158,0),1),0),IFERROR(INDEX($K$9:$K$158,MATCH($F58,$G$9:$G$158,0),1),0)),0)), IFERROR(MIN($D58-SUM($O58:AD58), INDEX(Tbl_Resource_List[Hours Available per Day], MATCH($C58,Tbl_Resource_List[Resource Name],0),1)-SUMIF($C$8:$C57,$C58,AE$8:AE57)),0),0)</f>
        <v>0</v>
      </c>
      <c r="AF58" s="93">
        <f>IF((AF$7&gt;IFERROR(MAX(IFERROR(INDEX(Tbl_Project_List[Start Date],MATCH($A58,Tbl_Project_List[Project Name],0),1)-1,0),IFERROR(INDEX($K$9:$K$158,MATCH($E58,$G$9:$G$158,0),1),0),IFERROR(INDEX($K$9:$K$158,MATCH($F58,$G$9:$G$158,0),1),0)),0)), IFERROR(MIN($D58-SUM($O58:AE58), INDEX(Tbl_Resource_List[Hours Available per Day], MATCH($C58,Tbl_Resource_List[Resource Name],0),1)-SUMIF($C$8:$C57,$C58,AF$8:AF57)),0),0)</f>
        <v>0</v>
      </c>
      <c r="AG58" s="93">
        <f>IF((AG$7&gt;IFERROR(MAX(IFERROR(INDEX(Tbl_Project_List[Start Date],MATCH($A58,Tbl_Project_List[Project Name],0),1)-1,0),IFERROR(INDEX($K$9:$K$158,MATCH($E58,$G$9:$G$158,0),1),0),IFERROR(INDEX($K$9:$K$158,MATCH($F58,$G$9:$G$158,0),1),0)),0)), IFERROR(MIN($D58-SUM($O58:AF58), INDEX(Tbl_Resource_List[Hours Available per Day], MATCH($C58,Tbl_Resource_List[Resource Name],0),1)-SUMIF($C$8:$C57,$C58,AG$8:AG57)),0),0)</f>
        <v>0</v>
      </c>
      <c r="AH58" s="93">
        <f>IF((AH$7&gt;IFERROR(MAX(IFERROR(INDEX(Tbl_Project_List[Start Date],MATCH($A58,Tbl_Project_List[Project Name],0),1)-1,0),IFERROR(INDEX($K$9:$K$158,MATCH($E58,$G$9:$G$158,0),1),0),IFERROR(INDEX($K$9:$K$158,MATCH($F58,$G$9:$G$158,0),1),0)),0)), IFERROR(MIN($D58-SUM($O58:AG58), INDEX(Tbl_Resource_List[Hours Available per Day], MATCH($C58,Tbl_Resource_List[Resource Name],0),1)-SUMIF($C$8:$C57,$C58,AH$8:AH57)),0),0)</f>
        <v>0</v>
      </c>
      <c r="AI58" s="93">
        <f>IF((AI$7&gt;IFERROR(MAX(IFERROR(INDEX(Tbl_Project_List[Start Date],MATCH($A58,Tbl_Project_List[Project Name],0),1)-1,0),IFERROR(INDEX($K$9:$K$158,MATCH($E58,$G$9:$G$158,0),1),0),IFERROR(INDEX($K$9:$K$158,MATCH($F58,$G$9:$G$158,0),1),0)),0)), IFERROR(MIN($D58-SUM($O58:AH58), INDEX(Tbl_Resource_List[Hours Available per Day], MATCH($C58,Tbl_Resource_List[Resource Name],0),1)-SUMIF($C$8:$C57,$C58,AI$8:AI57)),0),0)</f>
        <v>0</v>
      </c>
      <c r="AJ58" s="93">
        <f>IF((AJ$7&gt;IFERROR(MAX(IFERROR(INDEX(Tbl_Project_List[Start Date],MATCH($A58,Tbl_Project_List[Project Name],0),1)-1,0),IFERROR(INDEX($K$9:$K$158,MATCH($E58,$G$9:$G$158,0),1),0),IFERROR(INDEX($K$9:$K$158,MATCH($F58,$G$9:$G$158,0),1),0)),0)), IFERROR(MIN($D58-SUM($O58:AI58), INDEX(Tbl_Resource_List[Hours Available per Day], MATCH($C58,Tbl_Resource_List[Resource Name],0),1)-SUMIF($C$8:$C57,$C58,AJ$8:AJ57)),0),0)</f>
        <v>0</v>
      </c>
      <c r="AK58" s="93">
        <f>IF((AK$7&gt;IFERROR(MAX(IFERROR(INDEX(Tbl_Project_List[Start Date],MATCH($A58,Tbl_Project_List[Project Name],0),1)-1,0),IFERROR(INDEX($K$9:$K$158,MATCH($E58,$G$9:$G$158,0),1),0),IFERROR(INDEX($K$9:$K$158,MATCH($F58,$G$9:$G$158,0),1),0)),0)), IFERROR(MIN($D58-SUM($O58:AJ58), INDEX(Tbl_Resource_List[Hours Available per Day], MATCH($C58,Tbl_Resource_List[Resource Name],0),1)-SUMIF($C$8:$C57,$C58,AK$8:AK57)),0),0)</f>
        <v>0</v>
      </c>
      <c r="AL58" s="93">
        <f>IF((AL$7&gt;IFERROR(MAX(IFERROR(INDEX(Tbl_Project_List[Start Date],MATCH($A58,Tbl_Project_List[Project Name],0),1)-1,0),IFERROR(INDEX($K$9:$K$158,MATCH($E58,$G$9:$G$158,0),1),0),IFERROR(INDEX($K$9:$K$158,MATCH($F58,$G$9:$G$158,0),1),0)),0)), IFERROR(MIN($D58-SUM($O58:AK58), INDEX(Tbl_Resource_List[Hours Available per Day], MATCH($C58,Tbl_Resource_List[Resource Name],0),1)-SUMIF($C$8:$C57,$C58,AL$8:AL57)),0),0)</f>
        <v>0</v>
      </c>
      <c r="AM58" s="93">
        <f>IF((AM$7&gt;IFERROR(MAX(IFERROR(INDEX(Tbl_Project_List[Start Date],MATCH($A58,Tbl_Project_List[Project Name],0),1)-1,0),IFERROR(INDEX($K$9:$K$158,MATCH($E58,$G$9:$G$158,0),1),0),IFERROR(INDEX($K$9:$K$158,MATCH($F58,$G$9:$G$158,0),1),0)),0)), IFERROR(MIN($D58-SUM($O58:AL58), INDEX(Tbl_Resource_List[Hours Available per Day], MATCH($C58,Tbl_Resource_List[Resource Name],0),1)-SUMIF($C$8:$C57,$C58,AM$8:AM57)),0),0)</f>
        <v>0</v>
      </c>
      <c r="AN58" s="93">
        <f>IF((AN$7&gt;IFERROR(MAX(IFERROR(INDEX(Tbl_Project_List[Start Date],MATCH($A58,Tbl_Project_List[Project Name],0),1)-1,0),IFERROR(INDEX($K$9:$K$158,MATCH($E58,$G$9:$G$158,0),1),0),IFERROR(INDEX($K$9:$K$158,MATCH($F58,$G$9:$G$158,0),1),0)),0)), IFERROR(MIN($D58-SUM($O58:AM58), INDEX(Tbl_Resource_List[Hours Available per Day], MATCH($C58,Tbl_Resource_List[Resource Name],0),1)-SUMIF($C$8:$C57,$C58,AN$8:AN57)),0),0)</f>
        <v>0</v>
      </c>
      <c r="AO58" s="93">
        <f>IF((AO$7&gt;IFERROR(MAX(IFERROR(INDEX(Tbl_Project_List[Start Date],MATCH($A58,Tbl_Project_List[Project Name],0),1)-1,0),IFERROR(INDEX($K$9:$K$158,MATCH($E58,$G$9:$G$158,0),1),0),IFERROR(INDEX($K$9:$K$158,MATCH($F58,$G$9:$G$158,0),1),0)),0)), IFERROR(MIN($D58-SUM($O58:AN58), INDEX(Tbl_Resource_List[Hours Available per Day], MATCH($C58,Tbl_Resource_List[Resource Name],0),1)-SUMIF($C$8:$C57,$C58,AO$8:AO57)),0),0)</f>
        <v>0</v>
      </c>
      <c r="AP58" s="93">
        <f>IF((AP$7&gt;IFERROR(MAX(IFERROR(INDEX(Tbl_Project_List[Start Date],MATCH($A58,Tbl_Project_List[Project Name],0),1)-1,0),IFERROR(INDEX($K$9:$K$158,MATCH($E58,$G$9:$G$158,0),1),0),IFERROR(INDEX($K$9:$K$158,MATCH($F58,$G$9:$G$158,0),1),0)),0)), IFERROR(MIN($D58-SUM($O58:AO58), INDEX(Tbl_Resource_List[Hours Available per Day], MATCH($C58,Tbl_Resource_List[Resource Name],0),1)-SUMIF($C$8:$C57,$C58,AP$8:AP57)),0),0)</f>
        <v>0</v>
      </c>
      <c r="AQ58" s="93">
        <f>IF((AQ$7&gt;IFERROR(MAX(IFERROR(INDEX(Tbl_Project_List[Start Date],MATCH($A58,Tbl_Project_List[Project Name],0),1)-1,0),IFERROR(INDEX($K$9:$K$158,MATCH($E58,$G$9:$G$158,0),1),0),IFERROR(INDEX($K$9:$K$158,MATCH($F58,$G$9:$G$158,0),1),0)),0)), IFERROR(MIN($D58-SUM($O58:AP58), INDEX(Tbl_Resource_List[Hours Available per Day], MATCH($C58,Tbl_Resource_List[Resource Name],0),1)-SUMIF($C$8:$C57,$C58,AQ$8:AQ57)),0),0)</f>
        <v>0</v>
      </c>
      <c r="AR58" s="93">
        <f>IF((AR$7&gt;IFERROR(MAX(IFERROR(INDEX(Tbl_Project_List[Start Date],MATCH($A58,Tbl_Project_List[Project Name],0),1)-1,0),IFERROR(INDEX($K$9:$K$158,MATCH($E58,$G$9:$G$158,0),1),0),IFERROR(INDEX($K$9:$K$158,MATCH($F58,$G$9:$G$158,0),1),0)),0)), IFERROR(MIN($D58-SUM($O58:AQ58), INDEX(Tbl_Resource_List[Hours Available per Day], MATCH($C58,Tbl_Resource_List[Resource Name],0),1)-SUMIF($C$8:$C57,$C58,AR$8:AR57)),0),0)</f>
        <v>0</v>
      </c>
      <c r="AS58" s="93">
        <f>IF((AS$7&gt;IFERROR(MAX(IFERROR(INDEX(Tbl_Project_List[Start Date],MATCH($A58,Tbl_Project_List[Project Name],0),1)-1,0),IFERROR(INDEX($K$9:$K$158,MATCH($E58,$G$9:$G$158,0),1),0),IFERROR(INDEX($K$9:$K$158,MATCH($F58,$G$9:$G$158,0),1),0)),0)), IFERROR(MIN($D58-SUM($O58:AR58), INDEX(Tbl_Resource_List[Hours Available per Day], MATCH($C58,Tbl_Resource_List[Resource Name],0),1)-SUMIF($C$8:$C57,$C58,AS$8:AS57)),0),0)</f>
        <v>0</v>
      </c>
      <c r="AT58" s="93">
        <f>IF((AT$7&gt;IFERROR(MAX(IFERROR(INDEX(Tbl_Project_List[Start Date],MATCH($A58,Tbl_Project_List[Project Name],0),1)-1,0),IFERROR(INDEX($K$9:$K$158,MATCH($E58,$G$9:$G$158,0),1),0),IFERROR(INDEX($K$9:$K$158,MATCH($F58,$G$9:$G$158,0),1),0)),0)), IFERROR(MIN($D58-SUM($O58:AS58), INDEX(Tbl_Resource_List[Hours Available per Day], MATCH($C58,Tbl_Resource_List[Resource Name],0),1)-SUMIF($C$8:$C57,$C58,AT$8:AT57)),0),0)</f>
        <v>0</v>
      </c>
      <c r="AU58" s="93">
        <f>IF((AU$7&gt;IFERROR(MAX(IFERROR(INDEX(Tbl_Project_List[Start Date],MATCH($A58,Tbl_Project_List[Project Name],0),1)-1,0),IFERROR(INDEX($K$9:$K$158,MATCH($E58,$G$9:$G$158,0),1),0),IFERROR(INDEX($K$9:$K$158,MATCH($F58,$G$9:$G$158,0),1),0)),0)), IFERROR(MIN($D58-SUM($O58:AT58), INDEX(Tbl_Resource_List[Hours Available per Day], MATCH($C58,Tbl_Resource_List[Resource Name],0),1)-SUMIF($C$8:$C57,$C58,AU$8:AU57)),0),0)</f>
        <v>0</v>
      </c>
      <c r="AV58" s="93">
        <f>IF((AV$7&gt;IFERROR(MAX(IFERROR(INDEX(Tbl_Project_List[Start Date],MATCH($A58,Tbl_Project_List[Project Name],0),1)-1,0),IFERROR(INDEX($K$9:$K$158,MATCH($E58,$G$9:$G$158,0),1),0),IFERROR(INDEX($K$9:$K$158,MATCH($F58,$G$9:$G$158,0),1),0)),0)), IFERROR(MIN($D58-SUM($O58:AU58), INDEX(Tbl_Resource_List[Hours Available per Day], MATCH($C58,Tbl_Resource_List[Resource Name],0),1)-SUMIF($C$8:$C57,$C58,AV$8:AV57)),0),0)</f>
        <v>0</v>
      </c>
      <c r="AW58" s="93">
        <f>IF((AW$7&gt;IFERROR(MAX(IFERROR(INDEX(Tbl_Project_List[Start Date],MATCH($A58,Tbl_Project_List[Project Name],0),1)-1,0),IFERROR(INDEX($K$9:$K$158,MATCH($E58,$G$9:$G$158,0),1),0),IFERROR(INDEX($K$9:$K$158,MATCH($F58,$G$9:$G$158,0),1),0)),0)), IFERROR(MIN($D58-SUM($O58:AV58), INDEX(Tbl_Resource_List[Hours Available per Day], MATCH($C58,Tbl_Resource_List[Resource Name],0),1)-SUMIF($C$8:$C57,$C58,AW$8:AW57)),0),0)</f>
        <v>0</v>
      </c>
      <c r="AX58" s="93">
        <f>IF((AX$7&gt;IFERROR(MAX(IFERROR(INDEX(Tbl_Project_List[Start Date],MATCH($A58,Tbl_Project_List[Project Name],0),1)-1,0),IFERROR(INDEX($K$9:$K$158,MATCH($E58,$G$9:$G$158,0),1),0),IFERROR(INDEX($K$9:$K$158,MATCH($F58,$G$9:$G$158,0),1),0)),0)), IFERROR(MIN($D58-SUM($O58:AW58), INDEX(Tbl_Resource_List[Hours Available per Day], MATCH($C58,Tbl_Resource_List[Resource Name],0),1)-SUMIF($C$8:$C57,$C58,AX$8:AX57)),0),0)</f>
        <v>0</v>
      </c>
      <c r="AY58" s="93">
        <f>IF((AY$7&gt;IFERROR(MAX(IFERROR(INDEX(Tbl_Project_List[Start Date],MATCH($A58,Tbl_Project_List[Project Name],0),1)-1,0),IFERROR(INDEX($K$9:$K$158,MATCH($E58,$G$9:$G$158,0),1),0),IFERROR(INDEX($K$9:$K$158,MATCH($F58,$G$9:$G$158,0),1),0)),0)), IFERROR(MIN($D58-SUM($O58:AX58), INDEX(Tbl_Resource_List[Hours Available per Day], MATCH($C58,Tbl_Resource_List[Resource Name],0),1)-SUMIF($C$8:$C57,$C58,AY$8:AY57)),0),0)</f>
        <v>0</v>
      </c>
      <c r="AZ58" s="93">
        <f>IF((AZ$7&gt;IFERROR(MAX(IFERROR(INDEX(Tbl_Project_List[Start Date],MATCH($A58,Tbl_Project_List[Project Name],0),1)-1,0),IFERROR(INDEX($K$9:$K$158,MATCH($E58,$G$9:$G$158,0),1),0),IFERROR(INDEX($K$9:$K$158,MATCH($F58,$G$9:$G$158,0),1),0)),0)), IFERROR(MIN($D58-SUM($O58:AY58), INDEX(Tbl_Resource_List[Hours Available per Day], MATCH($C58,Tbl_Resource_List[Resource Name],0),1)-SUMIF($C$8:$C57,$C58,AZ$8:AZ57)),0),0)</f>
        <v>0</v>
      </c>
      <c r="BA58" s="93">
        <f>IF((BA$7&gt;IFERROR(MAX(IFERROR(INDEX(Tbl_Project_List[Start Date],MATCH($A58,Tbl_Project_List[Project Name],0),1)-1,0),IFERROR(INDEX($K$9:$K$158,MATCH($E58,$G$9:$G$158,0),1),0),IFERROR(INDEX($K$9:$K$158,MATCH($F58,$G$9:$G$158,0),1),0)),0)), IFERROR(MIN($D58-SUM($O58:AZ58), INDEX(Tbl_Resource_List[Hours Available per Day], MATCH($C58,Tbl_Resource_List[Resource Name],0),1)-SUMIF($C$8:$C57,$C58,BA$8:BA57)),0),0)</f>
        <v>0</v>
      </c>
      <c r="BB58" s="93">
        <f>IF((BB$7&gt;IFERROR(MAX(IFERROR(INDEX(Tbl_Project_List[Start Date],MATCH($A58,Tbl_Project_List[Project Name],0),1)-1,0),IFERROR(INDEX($K$9:$K$158,MATCH($E58,$G$9:$G$158,0),1),0),IFERROR(INDEX($K$9:$K$158,MATCH($F58,$G$9:$G$158,0),1),0)),0)), IFERROR(MIN($D58-SUM($O58:BA58), INDEX(Tbl_Resource_List[Hours Available per Day], MATCH($C58,Tbl_Resource_List[Resource Name],0),1)-SUMIF($C$8:$C57,$C58,BB$8:BB57)),0),0)</f>
        <v>0</v>
      </c>
      <c r="BC58" s="93">
        <f>IF((BC$7&gt;IFERROR(MAX(IFERROR(INDEX(Tbl_Project_List[Start Date],MATCH($A58,Tbl_Project_List[Project Name],0),1)-1,0),IFERROR(INDEX($K$9:$K$158,MATCH($E58,$G$9:$G$158,0),1),0),IFERROR(INDEX($K$9:$K$158,MATCH($F58,$G$9:$G$158,0),1),0)),0)), IFERROR(MIN($D58-SUM($O58:BB58), INDEX(Tbl_Resource_List[Hours Available per Day], MATCH($C58,Tbl_Resource_List[Resource Name],0),1)-SUMIF($C$8:$C57,$C58,BC$8:BC57)),0),0)</f>
        <v>0</v>
      </c>
      <c r="BD58" s="93">
        <f>IF((BD$7&gt;IFERROR(MAX(IFERROR(INDEX(Tbl_Project_List[Start Date],MATCH($A58,Tbl_Project_List[Project Name],0),1)-1,0),IFERROR(INDEX($K$9:$K$158,MATCH($E58,$G$9:$G$158,0),1),0),IFERROR(INDEX($K$9:$K$158,MATCH($F58,$G$9:$G$158,0),1),0)),0)), IFERROR(MIN($D58-SUM($O58:BC58), INDEX(Tbl_Resource_List[Hours Available per Day], MATCH($C58,Tbl_Resource_List[Resource Name],0),1)-SUMIF($C$8:$C57,$C58,BD$8:BD57)),0),0)</f>
        <v>0</v>
      </c>
      <c r="BE58" s="93">
        <f>IF((BE$7&gt;IFERROR(MAX(IFERROR(INDEX(Tbl_Project_List[Start Date],MATCH($A58,Tbl_Project_List[Project Name],0),1)-1,0),IFERROR(INDEX($K$9:$K$158,MATCH($E58,$G$9:$G$158,0),1),0),IFERROR(INDEX($K$9:$K$158,MATCH($F58,$G$9:$G$158,0),1),0)),0)), IFERROR(MIN($D58-SUM($O58:BD58), INDEX(Tbl_Resource_List[Hours Available per Day], MATCH($C58,Tbl_Resource_List[Resource Name],0),1)-SUMIF($C$8:$C57,$C58,BE$8:BE57)),0),0)</f>
        <v>0</v>
      </c>
      <c r="BF58" s="93">
        <f>IF((BF$7&gt;IFERROR(MAX(IFERROR(INDEX(Tbl_Project_List[Start Date],MATCH($A58,Tbl_Project_List[Project Name],0),1)-1,0),IFERROR(INDEX($K$9:$K$158,MATCH($E58,$G$9:$G$158,0),1),0),IFERROR(INDEX($K$9:$K$158,MATCH($F58,$G$9:$G$158,0),1),0)),0)), IFERROR(MIN($D58-SUM($O58:BE58), INDEX(Tbl_Resource_List[Hours Available per Day], MATCH($C58,Tbl_Resource_List[Resource Name],0),1)-SUMIF($C$8:$C57,$C58,BF$8:BF57)),0),0)</f>
        <v>0</v>
      </c>
      <c r="BG58" s="93">
        <f>IF((BG$7&gt;IFERROR(MAX(IFERROR(INDEX(Tbl_Project_List[Start Date],MATCH($A58,Tbl_Project_List[Project Name],0),1)-1,0),IFERROR(INDEX($K$9:$K$158,MATCH($E58,$G$9:$G$158,0),1),0),IFERROR(INDEX($K$9:$K$158,MATCH($F58,$G$9:$G$158,0),1),0)),0)), IFERROR(MIN($D58-SUM($O58:BF58), INDEX(Tbl_Resource_List[Hours Available per Day], MATCH($C58,Tbl_Resource_List[Resource Name],0),1)-SUMIF($C$8:$C57,$C58,BG$8:BG57)),0),0)</f>
        <v>0</v>
      </c>
      <c r="BH58" s="93">
        <f>IF((BH$7&gt;IFERROR(MAX(IFERROR(INDEX(Tbl_Project_List[Start Date],MATCH($A58,Tbl_Project_List[Project Name],0),1)-1,0),IFERROR(INDEX($K$9:$K$158,MATCH($E58,$G$9:$G$158,0),1),0),IFERROR(INDEX($K$9:$K$158,MATCH($F58,$G$9:$G$158,0),1),0)),0)), IFERROR(MIN($D58-SUM($O58:BG58), INDEX(Tbl_Resource_List[Hours Available per Day], MATCH($C58,Tbl_Resource_List[Resource Name],0),1)-SUMIF($C$8:$C57,$C58,BH$8:BH57)),0),0)</f>
        <v>0</v>
      </c>
      <c r="BI58" s="93">
        <f>IF((BI$7&gt;IFERROR(MAX(IFERROR(INDEX(Tbl_Project_List[Start Date],MATCH($A58,Tbl_Project_List[Project Name],0),1)-1,0),IFERROR(INDEX($K$9:$K$158,MATCH($E58,$G$9:$G$158,0),1),0),IFERROR(INDEX($K$9:$K$158,MATCH($F58,$G$9:$G$158,0),1),0)),0)), IFERROR(MIN($D58-SUM($O58:BH58), INDEX(Tbl_Resource_List[Hours Available per Day], MATCH($C58,Tbl_Resource_List[Resource Name],0),1)-SUMIF($C$8:$C57,$C58,BI$8:BI57)),0),0)</f>
        <v>0</v>
      </c>
      <c r="BJ58" s="93">
        <f>IF((BJ$7&gt;IFERROR(MAX(IFERROR(INDEX(Tbl_Project_List[Start Date],MATCH($A58,Tbl_Project_List[Project Name],0),1)-1,0),IFERROR(INDEX($K$9:$K$158,MATCH($E58,$G$9:$G$158,0),1),0),IFERROR(INDEX($K$9:$K$158,MATCH($F58,$G$9:$G$158,0),1),0)),0)), IFERROR(MIN($D58-SUM($O58:BI58), INDEX(Tbl_Resource_List[Hours Available per Day], MATCH($C58,Tbl_Resource_List[Resource Name],0),1)-SUMIF($C$8:$C57,$C58,BJ$8:BJ57)),0),0)</f>
        <v>0</v>
      </c>
      <c r="BK58" s="93">
        <f>IF((BK$7&gt;IFERROR(MAX(IFERROR(INDEX(Tbl_Project_List[Start Date],MATCH($A58,Tbl_Project_List[Project Name],0),1)-1,0),IFERROR(INDEX($K$9:$K$158,MATCH($E58,$G$9:$G$158,0),1),0),IFERROR(INDEX($K$9:$K$158,MATCH($F58,$G$9:$G$158,0),1),0)),0)), IFERROR(MIN($D58-SUM($O58:BJ58), INDEX(Tbl_Resource_List[Hours Available per Day], MATCH($C58,Tbl_Resource_List[Resource Name],0),1)-SUMIF($C$8:$C57,$C58,BK$8:BK57)),0),0)</f>
        <v>0</v>
      </c>
      <c r="BL58" s="93">
        <f>IF((BL$7&gt;IFERROR(MAX(IFERROR(INDEX(Tbl_Project_List[Start Date],MATCH($A58,Tbl_Project_List[Project Name],0),1)-1,0),IFERROR(INDEX($K$9:$K$158,MATCH($E58,$G$9:$G$158,0),1),0),IFERROR(INDEX($K$9:$K$158,MATCH($F58,$G$9:$G$158,0),1),0)),0)), IFERROR(MIN($D58-SUM($O58:BK58), INDEX(Tbl_Resource_List[Hours Available per Day], MATCH($C58,Tbl_Resource_List[Resource Name],0),1)-SUMIF($C$8:$C57,$C58,BL$8:BL57)),0),0)</f>
        <v>0</v>
      </c>
      <c r="BM58" s="93">
        <f>IF((BM$7&gt;IFERROR(MAX(IFERROR(INDEX(Tbl_Project_List[Start Date],MATCH($A58,Tbl_Project_List[Project Name],0),1)-1,0),IFERROR(INDEX($K$9:$K$158,MATCH($E58,$G$9:$G$158,0),1),0),IFERROR(INDEX($K$9:$K$158,MATCH($F58,$G$9:$G$158,0),1),0)),0)), IFERROR(MIN($D58-SUM($O58:BL58), INDEX(Tbl_Resource_List[Hours Available per Day], MATCH($C58,Tbl_Resource_List[Resource Name],0),1)-SUMIF($C$8:$C57,$C58,BM$8:BM57)),0),0)</f>
        <v>0</v>
      </c>
      <c r="BN58" s="93">
        <f>IF((BN$7&gt;IFERROR(MAX(IFERROR(INDEX(Tbl_Project_List[Start Date],MATCH($A58,Tbl_Project_List[Project Name],0),1)-1,0),IFERROR(INDEX($K$9:$K$158,MATCH($E58,$G$9:$G$158,0),1),0),IFERROR(INDEX($K$9:$K$158,MATCH($F58,$G$9:$G$158,0),1),0)),0)), IFERROR(MIN($D58-SUM($O58:BM58), INDEX(Tbl_Resource_List[Hours Available per Day], MATCH($C58,Tbl_Resource_List[Resource Name],0),1)-SUMIF($C$8:$C57,$C58,BN$8:BN57)),0),0)</f>
        <v>0</v>
      </c>
      <c r="BO58" s="93">
        <f>IF((BO$7&gt;IFERROR(MAX(IFERROR(INDEX(Tbl_Project_List[Start Date],MATCH($A58,Tbl_Project_List[Project Name],0),1)-1,0),IFERROR(INDEX($K$9:$K$158,MATCH($E58,$G$9:$G$158,0),1),0),IFERROR(INDEX($K$9:$K$158,MATCH($F58,$G$9:$G$158,0),1),0)),0)), IFERROR(MIN($D58-SUM($O58:BN58), INDEX(Tbl_Resource_List[Hours Available per Day], MATCH($C58,Tbl_Resource_List[Resource Name],0),1)-SUMIF($C$8:$C57,$C58,BO$8:BO57)),0),0)</f>
        <v>0</v>
      </c>
      <c r="BP58" s="93">
        <f>IF((BP$7&gt;IFERROR(MAX(IFERROR(INDEX(Tbl_Project_List[Start Date],MATCH($A58,Tbl_Project_List[Project Name],0),1)-1,0),IFERROR(INDEX($K$9:$K$158,MATCH($E58,$G$9:$G$158,0),1),0),IFERROR(INDEX($K$9:$K$158,MATCH($F58,$G$9:$G$158,0),1),0)),0)), IFERROR(MIN($D58-SUM($O58:BO58), INDEX(Tbl_Resource_List[Hours Available per Day], MATCH($C58,Tbl_Resource_List[Resource Name],0),1)-SUMIF($C$8:$C57,$C58,BP$8:BP57)),0),0)</f>
        <v>0</v>
      </c>
      <c r="BQ58" s="93">
        <f>IF((BQ$7&gt;IFERROR(MAX(IFERROR(INDEX(Tbl_Project_List[Start Date],MATCH($A58,Tbl_Project_List[Project Name],0),1)-1,0),IFERROR(INDEX($K$9:$K$158,MATCH($E58,$G$9:$G$158,0),1),0),IFERROR(INDEX($K$9:$K$158,MATCH($F58,$G$9:$G$158,0),1),0)),0)), IFERROR(MIN($D58-SUM($O58:BP58), INDEX(Tbl_Resource_List[Hours Available per Day], MATCH($C58,Tbl_Resource_List[Resource Name],0),1)-SUMIF($C$8:$C57,$C58,BQ$8:BQ57)),0),0)</f>
        <v>0</v>
      </c>
      <c r="BR58" s="93">
        <f>IF((BR$7&gt;IFERROR(MAX(IFERROR(INDEX(Tbl_Project_List[Start Date],MATCH($A58,Tbl_Project_List[Project Name],0),1)-1,0),IFERROR(INDEX($K$9:$K$158,MATCH($E58,$G$9:$G$158,0),1),0),IFERROR(INDEX($K$9:$K$158,MATCH($F58,$G$9:$G$158,0),1),0)),0)), IFERROR(MIN($D58-SUM($O58:BQ58), INDEX(Tbl_Resource_List[Hours Available per Day], MATCH($C58,Tbl_Resource_List[Resource Name],0),1)-SUMIF($C$8:$C57,$C58,BR$8:BR57)),0),0)</f>
        <v>0</v>
      </c>
      <c r="BS58" s="93">
        <f>IF((BS$7&gt;IFERROR(MAX(IFERROR(INDEX(Tbl_Project_List[Start Date],MATCH($A58,Tbl_Project_List[Project Name],0),1)-1,0),IFERROR(INDEX($K$9:$K$158,MATCH($E58,$G$9:$G$158,0),1),0),IFERROR(INDEX($K$9:$K$158,MATCH($F58,$G$9:$G$158,0),1),0)),0)), IFERROR(MIN($D58-SUM($O58:BR58), INDEX(Tbl_Resource_List[Hours Available per Day], MATCH($C58,Tbl_Resource_List[Resource Name],0),1)-SUMIF($C$8:$C57,$C58,BS$8:BS57)),0),0)</f>
        <v>0</v>
      </c>
      <c r="BT58" s="93">
        <f>IF((BT$7&gt;IFERROR(MAX(IFERROR(INDEX(Tbl_Project_List[Start Date],MATCH($A58,Tbl_Project_List[Project Name],0),1)-1,0),IFERROR(INDEX($K$9:$K$158,MATCH($E58,$G$9:$G$158,0),1),0),IFERROR(INDEX($K$9:$K$158,MATCH($F58,$G$9:$G$158,0),1),0)),0)), IFERROR(MIN($D58-SUM($O58:BS58), INDEX(Tbl_Resource_List[Hours Available per Day], MATCH($C58,Tbl_Resource_List[Resource Name],0),1)-SUMIF($C$8:$C57,$C58,BT$8:BT57)),0),0)</f>
        <v>0</v>
      </c>
      <c r="BU58" s="93">
        <f>IF((BU$7&gt;IFERROR(MAX(IFERROR(INDEX(Tbl_Project_List[Start Date],MATCH($A58,Tbl_Project_List[Project Name],0),1)-1,0),IFERROR(INDEX($K$9:$K$158,MATCH($E58,$G$9:$G$158,0),1),0),IFERROR(INDEX($K$9:$K$158,MATCH($F58,$G$9:$G$158,0),1),0)),0)), IFERROR(MIN($D58-SUM($O58:BT58), INDEX(Tbl_Resource_List[Hours Available per Day], MATCH($C58,Tbl_Resource_List[Resource Name],0),1)-SUMIF($C$8:$C57,$C58,BU$8:BU57)),0),0)</f>
        <v>0</v>
      </c>
      <c r="BV58" s="93">
        <f>IF((BV$7&gt;IFERROR(MAX(IFERROR(INDEX(Tbl_Project_List[Start Date],MATCH($A58,Tbl_Project_List[Project Name],0),1)-1,0),IFERROR(INDEX($K$9:$K$158,MATCH($E58,$G$9:$G$158,0),1),0),IFERROR(INDEX($K$9:$K$158,MATCH($F58,$G$9:$G$158,0),1),0)),0)), IFERROR(MIN($D58-SUM($O58:BU58), INDEX(Tbl_Resource_List[Hours Available per Day], MATCH($C58,Tbl_Resource_List[Resource Name],0),1)-SUMIF($C$8:$C57,$C58,BV$8:BV57)),0),0)</f>
        <v>0</v>
      </c>
      <c r="BW58" s="94">
        <f>IF((BW$7&gt;IFERROR(MAX(IFERROR(INDEX(Tbl_Project_List[Start Date],MATCH($A58,Tbl_Project_List[Project Name],0),1)-1,0),IFERROR(INDEX($K$9:$K$158,MATCH($E58,$G$9:$G$158,0),1),0),IFERROR(INDEX($K$9:$K$158,MATCH($F58,$G$9:$G$158,0),1),0)),0)), IFERROR(MIN($D58-SUM($O58:BV58), INDEX(Tbl_Resource_List[Hours Available per Day], MATCH($C58,Tbl_Resource_List[Resource Name],0),1)-SUMIF($C$8:$C57,$C58,BW$8:BW57)),0),0)</f>
        <v>0</v>
      </c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</row>
    <row r="59" spans="1:105" x14ac:dyDescent="0.25">
      <c r="A59" s="89" t="str">
        <f>IFERROR(IF(ROW(A58)-ROW($A$8)&gt;=COUNTA(Tbl_Task_List[Task Name]),"",INDEX(Tbl_Project_List[],MATCH(SMALL(Tbl_Project_List[[#Data],[Priority]],ROUND(SUMPRODUCT(1/COUNTIF($A$9:A58,$A$9:A58)),0)+((COUNTIF(Tbl_Task_List[[#Data],[Project Name]],A58)=COUNTIF($A$9:$A58,A58))*1)),Tbl_Project_List[[#Data],[Priority]],0),1)),"")</f>
        <v/>
      </c>
      <c r="B59" s="89" t="str">
        <f t="array" ref="B59">IFERROR(INDEX((Tbl_Task_List[[#Data],[Task Name]]), SMALL(IF(A59=(Tbl_Task_List[[#Data],[Project Name]]),ROW(Tbl_Task_List[[#Data],[Project Name]]),""),COUNTIF($A$9:$A59,A59))-ROW(Tbl_Task_List[[#Headers],[Task Name]]),1),"")</f>
        <v/>
      </c>
      <c r="C59" s="90" t="str">
        <f t="array" ref="C59">IFERROR(INDEX((Tbl_Task_List[[#Data],[Resource Name]]), SMALL(IF(A59=(Tbl_Task_List[[#Data],[Project Name]]),ROW(Tbl_Task_List[[#Data],[Project Name]]),""),COUNTIF($A$9:$A59,A59))-ROW(Tbl_Task_List[[#Headers],[Resource Name]]),1),"")</f>
        <v/>
      </c>
      <c r="D59" s="91" t="str">
        <f t="array" ref="D59">IFERROR(INDEX((Tbl_Task_List[[#Data],[Planned Duration (Hours)]]), SMALL(IF(A59=(Tbl_Task_List[[#Data],[Project Name]]),ROW(Tbl_Task_List[[#Data],[Project Name]]),""),COUNTIF($A$9:$A59,A59))-ROW(Tbl_Task_List[[#Headers],[Planned Duration (Hours)]]),1),"")</f>
        <v/>
      </c>
      <c r="E59" s="70" t="str">
        <f t="array" ref="E59">IFERROR(INDEX((Tbl_Task_List[[#Data],[Predecessor 1]]), SMALL(IF(A59=(Tbl_Task_List[[#Data],[Project Name]]),ROW(Tbl_Task_List[[#Data],[Project Name]]),""),COUNTIF($A$9:$A59,A59))-ROW(Tbl_Task_List[[#Headers],[Predecessor 1]]),1),"")</f>
        <v/>
      </c>
      <c r="F59" s="70" t="str">
        <f t="array" ref="F59">IFERROR(INDEX((Tbl_Task_List[[#Data],[Predecessor 2]]), SMALL(IF(A59=(Tbl_Task_List[[#Data],[Project Name]]),ROW(Tbl_Task_List[[#Data],[Project Name]]),""),COUNTIF($A$9:$A59,A59))-ROW(Tbl_Task_List[[#Headers],[Predecessor 2]]),1),"")</f>
        <v/>
      </c>
      <c r="G59" s="70" t="str">
        <f t="shared" si="7"/>
        <v xml:space="preserve"> </v>
      </c>
      <c r="H59" s="75" t="str">
        <f>IFERROR(MAX(INDEX(Tbl_Project_List[Start Date],MATCH($A59,Tbl_Project_List[Project Name],0),1), StartDate, IFERROR(WORKDAY(INDEX($K$9:$K$158,MATCH($E59,$G$9:$G$158,0),1),1,Holidays),0),IFERROR(WORKDAY( INDEX($K$9:$K$158,MATCH($F59,$G$9:$G$158,0),1),1,Holidays),0)),"")</f>
        <v/>
      </c>
      <c r="I59" s="92" t="str">
        <f t="shared" si="4"/>
        <v/>
      </c>
      <c r="J59" s="75" t="str">
        <f t="array" ref="J59">IF(ISNUMBER(D59),IFERROR(INDEX($A$7:$BW$7,1,SMALL(IF(P59:BW59&gt;0,COLUMN(P59:BW59),""),1)),WORKDAY($BW$7,2,Holidays)),"")</f>
        <v/>
      </c>
      <c r="K59" s="75" t="str">
        <f t="array" ref="K59">IF(ISNUMBER(D59),IF(SUM(P59:BW59)=D59,IFERROR(INDEX($A$7:$BW$7,1,LARGE(IF(P59:BW59&gt;0,COLUMN(P59:BW59),""),1)),""),WORKDAY($BW$7,1,Holidays)),"")</f>
        <v/>
      </c>
      <c r="L59" s="92" t="str">
        <f ca="1">IFERROR(COUNTIF(INDIRECT(ADDRESS(ROW($L59),MATCH($J59,$A$7:$BW$7,0),1,1,)):INDIRECT(ADDRESS(ROW($L59),MATCH(MIN($K59,$BW$7),$A$7:$BW$7,0),1,1,)),0),"")</f>
        <v/>
      </c>
      <c r="M59" s="92" t="str">
        <f t="shared" si="5"/>
        <v/>
      </c>
      <c r="N59" s="93" t="str">
        <f t="shared" si="6"/>
        <v/>
      </c>
      <c r="O59" s="86"/>
      <c r="P59" s="93">
        <f>IF((P$7&gt;IFERROR(MAX(IFERROR(INDEX(Tbl_Project_List[Start Date],MATCH($A59,Tbl_Project_List[Project Name],0),1)-1,0),IFERROR(INDEX($K$9:$K$158,MATCH($E59,$G$9:$G$158,0),1),0),IFERROR(INDEX($K$9:$K$158,MATCH($F59,$G$9:$G$158,0),1),0)),0)), IFERROR(MIN($D59-SUM($O59:O59), INDEX(Tbl_Resource_List[Hours Available per Day], MATCH($C59,Tbl_Resource_List[Resource Name],0),1)-SUMIF($C$8:$C58,$C59,P$8:P58)),0),0)</f>
        <v>0</v>
      </c>
      <c r="Q59" s="93">
        <f>IF((Q$7&gt;IFERROR(MAX(IFERROR(INDEX(Tbl_Project_List[Start Date],MATCH($A59,Tbl_Project_List[Project Name],0),1)-1,0),IFERROR(INDEX($K$9:$K$158,MATCH($E59,$G$9:$G$158,0),1),0),IFERROR(INDEX($K$9:$K$158,MATCH($F59,$G$9:$G$158,0),1),0)),0)), IFERROR(MIN($D59-SUM($O59:P59), INDEX(Tbl_Resource_List[Hours Available per Day], MATCH($C59,Tbl_Resource_List[Resource Name],0),1)-SUMIF($C$8:$C58,$C59,Q$8:Q58)),0),0)</f>
        <v>0</v>
      </c>
      <c r="R59" s="93">
        <f>IF((R$7&gt;IFERROR(MAX(IFERROR(INDEX(Tbl_Project_List[Start Date],MATCH($A59,Tbl_Project_List[Project Name],0),1)-1,0),IFERROR(INDEX($K$9:$K$158,MATCH($E59,$G$9:$G$158,0),1),0),IFERROR(INDEX($K$9:$K$158,MATCH($F59,$G$9:$G$158,0),1),0)),0)), IFERROR(MIN($D59-SUM($O59:Q59), INDEX(Tbl_Resource_List[Hours Available per Day], MATCH($C59,Tbl_Resource_List[Resource Name],0),1)-SUMIF($C$8:$C58,$C59,R$8:R58)),0),0)</f>
        <v>0</v>
      </c>
      <c r="S59" s="93">
        <f>IF((S$7&gt;IFERROR(MAX(IFERROR(INDEX(Tbl_Project_List[Start Date],MATCH($A59,Tbl_Project_List[Project Name],0),1)-1,0),IFERROR(INDEX($K$9:$K$158,MATCH($E59,$G$9:$G$158,0),1),0),IFERROR(INDEX($K$9:$K$158,MATCH($F59,$G$9:$G$158,0),1),0)),0)), IFERROR(MIN($D59-SUM($O59:R59), INDEX(Tbl_Resource_List[Hours Available per Day], MATCH($C59,Tbl_Resource_List[Resource Name],0),1)-SUMIF($C$8:$C58,$C59,S$8:S58)),0),0)</f>
        <v>0</v>
      </c>
      <c r="T59" s="93">
        <f>IF((T$7&gt;IFERROR(MAX(IFERROR(INDEX(Tbl_Project_List[Start Date],MATCH($A59,Tbl_Project_List[Project Name],0),1)-1,0),IFERROR(INDEX($K$9:$K$158,MATCH($E59,$G$9:$G$158,0),1),0),IFERROR(INDEX($K$9:$K$158,MATCH($F59,$G$9:$G$158,0),1),0)),0)), IFERROR(MIN($D59-SUM($O59:S59), INDEX(Tbl_Resource_List[Hours Available per Day], MATCH($C59,Tbl_Resource_List[Resource Name],0),1)-SUMIF($C$8:$C58,$C59,T$8:T58)),0),0)</f>
        <v>0</v>
      </c>
      <c r="U59" s="93">
        <f>IF((U$7&gt;IFERROR(MAX(IFERROR(INDEX(Tbl_Project_List[Start Date],MATCH($A59,Tbl_Project_List[Project Name],0),1)-1,0),IFERROR(INDEX($K$9:$K$158,MATCH($E59,$G$9:$G$158,0),1),0),IFERROR(INDEX($K$9:$K$158,MATCH($F59,$G$9:$G$158,0),1),0)),0)), IFERROR(MIN($D59-SUM($O59:T59), INDEX(Tbl_Resource_List[Hours Available per Day], MATCH($C59,Tbl_Resource_List[Resource Name],0),1)-SUMIF($C$8:$C58,$C59,U$8:U58)),0),0)</f>
        <v>0</v>
      </c>
      <c r="V59" s="93">
        <f>IF((V$7&gt;IFERROR(MAX(IFERROR(INDEX(Tbl_Project_List[Start Date],MATCH($A59,Tbl_Project_List[Project Name],0),1)-1,0),IFERROR(INDEX($K$9:$K$158,MATCH($E59,$G$9:$G$158,0),1),0),IFERROR(INDEX($K$9:$K$158,MATCH($F59,$G$9:$G$158,0),1),0)),0)), IFERROR(MIN($D59-SUM($O59:U59), INDEX(Tbl_Resource_List[Hours Available per Day], MATCH($C59,Tbl_Resource_List[Resource Name],0),1)-SUMIF($C$8:$C58,$C59,V$8:V58)),0),0)</f>
        <v>0</v>
      </c>
      <c r="W59" s="93">
        <f>IF((W$7&gt;IFERROR(MAX(IFERROR(INDEX(Tbl_Project_List[Start Date],MATCH($A59,Tbl_Project_List[Project Name],0),1)-1,0),IFERROR(INDEX($K$9:$K$158,MATCH($E59,$G$9:$G$158,0),1),0),IFERROR(INDEX($K$9:$K$158,MATCH($F59,$G$9:$G$158,0),1),0)),0)), IFERROR(MIN($D59-SUM($O59:V59), INDEX(Tbl_Resource_List[Hours Available per Day], MATCH($C59,Tbl_Resource_List[Resource Name],0),1)-SUMIF($C$8:$C58,$C59,W$8:W58)),0),0)</f>
        <v>0</v>
      </c>
      <c r="X59" s="93">
        <f>IF((X$7&gt;IFERROR(MAX(IFERROR(INDEX(Tbl_Project_List[Start Date],MATCH($A59,Tbl_Project_List[Project Name],0),1)-1,0),IFERROR(INDEX($K$9:$K$158,MATCH($E59,$G$9:$G$158,0),1),0),IFERROR(INDEX($K$9:$K$158,MATCH($F59,$G$9:$G$158,0),1),0)),0)), IFERROR(MIN($D59-SUM($O59:W59), INDEX(Tbl_Resource_List[Hours Available per Day], MATCH($C59,Tbl_Resource_List[Resource Name],0),1)-SUMIF($C$8:$C58,$C59,X$8:X58)),0),0)</f>
        <v>0</v>
      </c>
      <c r="Y59" s="93">
        <f>IF((Y$7&gt;IFERROR(MAX(IFERROR(INDEX(Tbl_Project_List[Start Date],MATCH($A59,Tbl_Project_List[Project Name],0),1)-1,0),IFERROR(INDEX($K$9:$K$158,MATCH($E59,$G$9:$G$158,0),1),0),IFERROR(INDEX($K$9:$K$158,MATCH($F59,$G$9:$G$158,0),1),0)),0)), IFERROR(MIN($D59-SUM($O59:X59), INDEX(Tbl_Resource_List[Hours Available per Day], MATCH($C59,Tbl_Resource_List[Resource Name],0),1)-SUMIF($C$8:$C58,$C59,Y$8:Y58)),0),0)</f>
        <v>0</v>
      </c>
      <c r="Z59" s="93">
        <f>IF((Z$7&gt;IFERROR(MAX(IFERROR(INDEX(Tbl_Project_List[Start Date],MATCH($A59,Tbl_Project_List[Project Name],0),1)-1,0),IFERROR(INDEX($K$9:$K$158,MATCH($E59,$G$9:$G$158,0),1),0),IFERROR(INDEX($K$9:$K$158,MATCH($F59,$G$9:$G$158,0),1),0)),0)), IFERROR(MIN($D59-SUM($O59:Y59), INDEX(Tbl_Resource_List[Hours Available per Day], MATCH($C59,Tbl_Resource_List[Resource Name],0),1)-SUMIF($C$8:$C58,$C59,Z$8:Z58)),0),0)</f>
        <v>0</v>
      </c>
      <c r="AA59" s="93">
        <f>IF((AA$7&gt;IFERROR(MAX(IFERROR(INDEX(Tbl_Project_List[Start Date],MATCH($A59,Tbl_Project_List[Project Name],0),1)-1,0),IFERROR(INDEX($K$9:$K$158,MATCH($E59,$G$9:$G$158,0),1),0),IFERROR(INDEX($K$9:$K$158,MATCH($F59,$G$9:$G$158,0),1),0)),0)), IFERROR(MIN($D59-SUM($O59:Z59), INDEX(Tbl_Resource_List[Hours Available per Day], MATCH($C59,Tbl_Resource_List[Resource Name],0),1)-SUMIF($C$8:$C58,$C59,AA$8:AA58)),0),0)</f>
        <v>0</v>
      </c>
      <c r="AB59" s="93">
        <f>IF((AB$7&gt;IFERROR(MAX(IFERROR(INDEX(Tbl_Project_List[Start Date],MATCH($A59,Tbl_Project_List[Project Name],0),1)-1,0),IFERROR(INDEX($K$9:$K$158,MATCH($E59,$G$9:$G$158,0),1),0),IFERROR(INDEX($K$9:$K$158,MATCH($F59,$G$9:$G$158,0),1),0)),0)), IFERROR(MIN($D59-SUM($O59:AA59), INDEX(Tbl_Resource_List[Hours Available per Day], MATCH($C59,Tbl_Resource_List[Resource Name],0),1)-SUMIF($C$8:$C58,$C59,AB$8:AB58)),0),0)</f>
        <v>0</v>
      </c>
      <c r="AC59" s="93">
        <f>IF((AC$7&gt;IFERROR(MAX(IFERROR(INDEX(Tbl_Project_List[Start Date],MATCH($A59,Tbl_Project_List[Project Name],0),1)-1,0),IFERROR(INDEX($K$9:$K$158,MATCH($E59,$G$9:$G$158,0),1),0),IFERROR(INDEX($K$9:$K$158,MATCH($F59,$G$9:$G$158,0),1),0)),0)), IFERROR(MIN($D59-SUM($O59:AB59), INDEX(Tbl_Resource_List[Hours Available per Day], MATCH($C59,Tbl_Resource_List[Resource Name],0),1)-SUMIF($C$8:$C58,$C59,AC$8:AC58)),0),0)</f>
        <v>0</v>
      </c>
      <c r="AD59" s="93">
        <f>IF((AD$7&gt;IFERROR(MAX(IFERROR(INDEX(Tbl_Project_List[Start Date],MATCH($A59,Tbl_Project_List[Project Name],0),1)-1,0),IFERROR(INDEX($K$9:$K$158,MATCH($E59,$G$9:$G$158,0),1),0),IFERROR(INDEX($K$9:$K$158,MATCH($F59,$G$9:$G$158,0),1),0)),0)), IFERROR(MIN($D59-SUM($O59:AC59), INDEX(Tbl_Resource_List[Hours Available per Day], MATCH($C59,Tbl_Resource_List[Resource Name],0),1)-SUMIF($C$8:$C58,$C59,AD$8:AD58)),0),0)</f>
        <v>0</v>
      </c>
      <c r="AE59" s="93">
        <f>IF((AE$7&gt;IFERROR(MAX(IFERROR(INDEX(Tbl_Project_List[Start Date],MATCH($A59,Tbl_Project_List[Project Name],0),1)-1,0),IFERROR(INDEX($K$9:$K$158,MATCH($E59,$G$9:$G$158,0),1),0),IFERROR(INDEX($K$9:$K$158,MATCH($F59,$G$9:$G$158,0),1),0)),0)), IFERROR(MIN($D59-SUM($O59:AD59), INDEX(Tbl_Resource_List[Hours Available per Day], MATCH($C59,Tbl_Resource_List[Resource Name],0),1)-SUMIF($C$8:$C58,$C59,AE$8:AE58)),0),0)</f>
        <v>0</v>
      </c>
      <c r="AF59" s="93">
        <f>IF((AF$7&gt;IFERROR(MAX(IFERROR(INDEX(Tbl_Project_List[Start Date],MATCH($A59,Tbl_Project_List[Project Name],0),1)-1,0),IFERROR(INDEX($K$9:$K$158,MATCH($E59,$G$9:$G$158,0),1),0),IFERROR(INDEX($K$9:$K$158,MATCH($F59,$G$9:$G$158,0),1),0)),0)), IFERROR(MIN($D59-SUM($O59:AE59), INDEX(Tbl_Resource_List[Hours Available per Day], MATCH($C59,Tbl_Resource_List[Resource Name],0),1)-SUMIF($C$8:$C58,$C59,AF$8:AF58)),0),0)</f>
        <v>0</v>
      </c>
      <c r="AG59" s="93">
        <f>IF((AG$7&gt;IFERROR(MAX(IFERROR(INDEX(Tbl_Project_List[Start Date],MATCH($A59,Tbl_Project_List[Project Name],0),1)-1,0),IFERROR(INDEX($K$9:$K$158,MATCH($E59,$G$9:$G$158,0),1),0),IFERROR(INDEX($K$9:$K$158,MATCH($F59,$G$9:$G$158,0),1),0)),0)), IFERROR(MIN($D59-SUM($O59:AF59), INDEX(Tbl_Resource_List[Hours Available per Day], MATCH($C59,Tbl_Resource_List[Resource Name],0),1)-SUMIF($C$8:$C58,$C59,AG$8:AG58)),0),0)</f>
        <v>0</v>
      </c>
      <c r="AH59" s="93">
        <f>IF((AH$7&gt;IFERROR(MAX(IFERROR(INDEX(Tbl_Project_List[Start Date],MATCH($A59,Tbl_Project_List[Project Name],0),1)-1,0),IFERROR(INDEX($K$9:$K$158,MATCH($E59,$G$9:$G$158,0),1),0),IFERROR(INDEX($K$9:$K$158,MATCH($F59,$G$9:$G$158,0),1),0)),0)), IFERROR(MIN($D59-SUM($O59:AG59), INDEX(Tbl_Resource_List[Hours Available per Day], MATCH($C59,Tbl_Resource_List[Resource Name],0),1)-SUMIF($C$8:$C58,$C59,AH$8:AH58)),0),0)</f>
        <v>0</v>
      </c>
      <c r="AI59" s="93">
        <f>IF((AI$7&gt;IFERROR(MAX(IFERROR(INDEX(Tbl_Project_List[Start Date],MATCH($A59,Tbl_Project_List[Project Name],0),1)-1,0),IFERROR(INDEX($K$9:$K$158,MATCH($E59,$G$9:$G$158,0),1),0),IFERROR(INDEX($K$9:$K$158,MATCH($F59,$G$9:$G$158,0),1),0)),0)), IFERROR(MIN($D59-SUM($O59:AH59), INDEX(Tbl_Resource_List[Hours Available per Day], MATCH($C59,Tbl_Resource_List[Resource Name],0),1)-SUMIF($C$8:$C58,$C59,AI$8:AI58)),0),0)</f>
        <v>0</v>
      </c>
      <c r="AJ59" s="93">
        <f>IF((AJ$7&gt;IFERROR(MAX(IFERROR(INDEX(Tbl_Project_List[Start Date],MATCH($A59,Tbl_Project_List[Project Name],0),1)-1,0),IFERROR(INDEX($K$9:$K$158,MATCH($E59,$G$9:$G$158,0),1),0),IFERROR(INDEX($K$9:$K$158,MATCH($F59,$G$9:$G$158,0),1),0)),0)), IFERROR(MIN($D59-SUM($O59:AI59), INDEX(Tbl_Resource_List[Hours Available per Day], MATCH($C59,Tbl_Resource_List[Resource Name],0),1)-SUMIF($C$8:$C58,$C59,AJ$8:AJ58)),0),0)</f>
        <v>0</v>
      </c>
      <c r="AK59" s="93">
        <f>IF((AK$7&gt;IFERROR(MAX(IFERROR(INDEX(Tbl_Project_List[Start Date],MATCH($A59,Tbl_Project_List[Project Name],0),1)-1,0),IFERROR(INDEX($K$9:$K$158,MATCH($E59,$G$9:$G$158,0),1),0),IFERROR(INDEX($K$9:$K$158,MATCH($F59,$G$9:$G$158,0),1),0)),0)), IFERROR(MIN($D59-SUM($O59:AJ59), INDEX(Tbl_Resource_List[Hours Available per Day], MATCH($C59,Tbl_Resource_List[Resource Name],0),1)-SUMIF($C$8:$C58,$C59,AK$8:AK58)),0),0)</f>
        <v>0</v>
      </c>
      <c r="AL59" s="93">
        <f>IF((AL$7&gt;IFERROR(MAX(IFERROR(INDEX(Tbl_Project_List[Start Date],MATCH($A59,Tbl_Project_List[Project Name],0),1)-1,0),IFERROR(INDEX($K$9:$K$158,MATCH($E59,$G$9:$G$158,0),1),0),IFERROR(INDEX($K$9:$K$158,MATCH($F59,$G$9:$G$158,0),1),0)),0)), IFERROR(MIN($D59-SUM($O59:AK59), INDEX(Tbl_Resource_List[Hours Available per Day], MATCH($C59,Tbl_Resource_List[Resource Name],0),1)-SUMIF($C$8:$C58,$C59,AL$8:AL58)),0),0)</f>
        <v>0</v>
      </c>
      <c r="AM59" s="93">
        <f>IF((AM$7&gt;IFERROR(MAX(IFERROR(INDEX(Tbl_Project_List[Start Date],MATCH($A59,Tbl_Project_List[Project Name],0),1)-1,0),IFERROR(INDEX($K$9:$K$158,MATCH($E59,$G$9:$G$158,0),1),0),IFERROR(INDEX($K$9:$K$158,MATCH($F59,$G$9:$G$158,0),1),0)),0)), IFERROR(MIN($D59-SUM($O59:AL59), INDEX(Tbl_Resource_List[Hours Available per Day], MATCH($C59,Tbl_Resource_List[Resource Name],0),1)-SUMIF($C$8:$C58,$C59,AM$8:AM58)),0),0)</f>
        <v>0</v>
      </c>
      <c r="AN59" s="93">
        <f>IF((AN$7&gt;IFERROR(MAX(IFERROR(INDEX(Tbl_Project_List[Start Date],MATCH($A59,Tbl_Project_List[Project Name],0),1)-1,0),IFERROR(INDEX($K$9:$K$158,MATCH($E59,$G$9:$G$158,0),1),0),IFERROR(INDEX($K$9:$K$158,MATCH($F59,$G$9:$G$158,0),1),0)),0)), IFERROR(MIN($D59-SUM($O59:AM59), INDEX(Tbl_Resource_List[Hours Available per Day], MATCH($C59,Tbl_Resource_List[Resource Name],0),1)-SUMIF($C$8:$C58,$C59,AN$8:AN58)),0),0)</f>
        <v>0</v>
      </c>
      <c r="AO59" s="93">
        <f>IF((AO$7&gt;IFERROR(MAX(IFERROR(INDEX(Tbl_Project_List[Start Date],MATCH($A59,Tbl_Project_List[Project Name],0),1)-1,0),IFERROR(INDEX($K$9:$K$158,MATCH($E59,$G$9:$G$158,0),1),0),IFERROR(INDEX($K$9:$K$158,MATCH($F59,$G$9:$G$158,0),1),0)),0)), IFERROR(MIN($D59-SUM($O59:AN59), INDEX(Tbl_Resource_List[Hours Available per Day], MATCH($C59,Tbl_Resource_List[Resource Name],0),1)-SUMIF($C$8:$C58,$C59,AO$8:AO58)),0),0)</f>
        <v>0</v>
      </c>
      <c r="AP59" s="93">
        <f>IF((AP$7&gt;IFERROR(MAX(IFERROR(INDEX(Tbl_Project_List[Start Date],MATCH($A59,Tbl_Project_List[Project Name],0),1)-1,0),IFERROR(INDEX($K$9:$K$158,MATCH($E59,$G$9:$G$158,0),1),0),IFERROR(INDEX($K$9:$K$158,MATCH($F59,$G$9:$G$158,0),1),0)),0)), IFERROR(MIN($D59-SUM($O59:AO59), INDEX(Tbl_Resource_List[Hours Available per Day], MATCH($C59,Tbl_Resource_List[Resource Name],0),1)-SUMIF($C$8:$C58,$C59,AP$8:AP58)),0),0)</f>
        <v>0</v>
      </c>
      <c r="AQ59" s="93">
        <f>IF((AQ$7&gt;IFERROR(MAX(IFERROR(INDEX(Tbl_Project_List[Start Date],MATCH($A59,Tbl_Project_List[Project Name],0),1)-1,0),IFERROR(INDEX($K$9:$K$158,MATCH($E59,$G$9:$G$158,0),1),0),IFERROR(INDEX($K$9:$K$158,MATCH($F59,$G$9:$G$158,0),1),0)),0)), IFERROR(MIN($D59-SUM($O59:AP59), INDEX(Tbl_Resource_List[Hours Available per Day], MATCH($C59,Tbl_Resource_List[Resource Name],0),1)-SUMIF($C$8:$C58,$C59,AQ$8:AQ58)),0),0)</f>
        <v>0</v>
      </c>
      <c r="AR59" s="93">
        <f>IF((AR$7&gt;IFERROR(MAX(IFERROR(INDEX(Tbl_Project_List[Start Date],MATCH($A59,Tbl_Project_List[Project Name],0),1)-1,0),IFERROR(INDEX($K$9:$K$158,MATCH($E59,$G$9:$G$158,0),1),0),IFERROR(INDEX($K$9:$K$158,MATCH($F59,$G$9:$G$158,0),1),0)),0)), IFERROR(MIN($D59-SUM($O59:AQ59), INDEX(Tbl_Resource_List[Hours Available per Day], MATCH($C59,Tbl_Resource_List[Resource Name],0),1)-SUMIF($C$8:$C58,$C59,AR$8:AR58)),0),0)</f>
        <v>0</v>
      </c>
      <c r="AS59" s="93">
        <f>IF((AS$7&gt;IFERROR(MAX(IFERROR(INDEX(Tbl_Project_List[Start Date],MATCH($A59,Tbl_Project_List[Project Name],0),1)-1,0),IFERROR(INDEX($K$9:$K$158,MATCH($E59,$G$9:$G$158,0),1),0),IFERROR(INDEX($K$9:$K$158,MATCH($F59,$G$9:$G$158,0),1),0)),0)), IFERROR(MIN($D59-SUM($O59:AR59), INDEX(Tbl_Resource_List[Hours Available per Day], MATCH($C59,Tbl_Resource_List[Resource Name],0),1)-SUMIF($C$8:$C58,$C59,AS$8:AS58)),0),0)</f>
        <v>0</v>
      </c>
      <c r="AT59" s="93">
        <f>IF((AT$7&gt;IFERROR(MAX(IFERROR(INDEX(Tbl_Project_List[Start Date],MATCH($A59,Tbl_Project_List[Project Name],0),1)-1,0),IFERROR(INDEX($K$9:$K$158,MATCH($E59,$G$9:$G$158,0),1),0),IFERROR(INDEX($K$9:$K$158,MATCH($F59,$G$9:$G$158,0),1),0)),0)), IFERROR(MIN($D59-SUM($O59:AS59), INDEX(Tbl_Resource_List[Hours Available per Day], MATCH($C59,Tbl_Resource_List[Resource Name],0),1)-SUMIF($C$8:$C58,$C59,AT$8:AT58)),0),0)</f>
        <v>0</v>
      </c>
      <c r="AU59" s="93">
        <f>IF((AU$7&gt;IFERROR(MAX(IFERROR(INDEX(Tbl_Project_List[Start Date],MATCH($A59,Tbl_Project_List[Project Name],0),1)-1,0),IFERROR(INDEX($K$9:$K$158,MATCH($E59,$G$9:$G$158,0),1),0),IFERROR(INDEX($K$9:$K$158,MATCH($F59,$G$9:$G$158,0),1),0)),0)), IFERROR(MIN($D59-SUM($O59:AT59), INDEX(Tbl_Resource_List[Hours Available per Day], MATCH($C59,Tbl_Resource_List[Resource Name],0),1)-SUMIF($C$8:$C58,$C59,AU$8:AU58)),0),0)</f>
        <v>0</v>
      </c>
      <c r="AV59" s="93">
        <f>IF((AV$7&gt;IFERROR(MAX(IFERROR(INDEX(Tbl_Project_List[Start Date],MATCH($A59,Tbl_Project_List[Project Name],0),1)-1,0),IFERROR(INDEX($K$9:$K$158,MATCH($E59,$G$9:$G$158,0),1),0),IFERROR(INDEX($K$9:$K$158,MATCH($F59,$G$9:$G$158,0),1),0)),0)), IFERROR(MIN($D59-SUM($O59:AU59), INDEX(Tbl_Resource_List[Hours Available per Day], MATCH($C59,Tbl_Resource_List[Resource Name],0),1)-SUMIF($C$8:$C58,$C59,AV$8:AV58)),0),0)</f>
        <v>0</v>
      </c>
      <c r="AW59" s="93">
        <f>IF((AW$7&gt;IFERROR(MAX(IFERROR(INDEX(Tbl_Project_List[Start Date],MATCH($A59,Tbl_Project_List[Project Name],0),1)-1,0),IFERROR(INDEX($K$9:$K$158,MATCH($E59,$G$9:$G$158,0),1),0),IFERROR(INDEX($K$9:$K$158,MATCH($F59,$G$9:$G$158,0),1),0)),0)), IFERROR(MIN($D59-SUM($O59:AV59), INDEX(Tbl_Resource_List[Hours Available per Day], MATCH($C59,Tbl_Resource_List[Resource Name],0),1)-SUMIF($C$8:$C58,$C59,AW$8:AW58)),0),0)</f>
        <v>0</v>
      </c>
      <c r="AX59" s="93">
        <f>IF((AX$7&gt;IFERROR(MAX(IFERROR(INDEX(Tbl_Project_List[Start Date],MATCH($A59,Tbl_Project_List[Project Name],0),1)-1,0),IFERROR(INDEX($K$9:$K$158,MATCH($E59,$G$9:$G$158,0),1),0),IFERROR(INDEX($K$9:$K$158,MATCH($F59,$G$9:$G$158,0),1),0)),0)), IFERROR(MIN($D59-SUM($O59:AW59), INDEX(Tbl_Resource_List[Hours Available per Day], MATCH($C59,Tbl_Resource_List[Resource Name],0),1)-SUMIF($C$8:$C58,$C59,AX$8:AX58)),0),0)</f>
        <v>0</v>
      </c>
      <c r="AY59" s="93">
        <f>IF((AY$7&gt;IFERROR(MAX(IFERROR(INDEX(Tbl_Project_List[Start Date],MATCH($A59,Tbl_Project_List[Project Name],0),1)-1,0),IFERROR(INDEX($K$9:$K$158,MATCH($E59,$G$9:$G$158,0),1),0),IFERROR(INDEX($K$9:$K$158,MATCH($F59,$G$9:$G$158,0),1),0)),0)), IFERROR(MIN($D59-SUM($O59:AX59), INDEX(Tbl_Resource_List[Hours Available per Day], MATCH($C59,Tbl_Resource_List[Resource Name],0),1)-SUMIF($C$8:$C58,$C59,AY$8:AY58)),0),0)</f>
        <v>0</v>
      </c>
      <c r="AZ59" s="93">
        <f>IF((AZ$7&gt;IFERROR(MAX(IFERROR(INDEX(Tbl_Project_List[Start Date],MATCH($A59,Tbl_Project_List[Project Name],0),1)-1,0),IFERROR(INDEX($K$9:$K$158,MATCH($E59,$G$9:$G$158,0),1),0),IFERROR(INDEX($K$9:$K$158,MATCH($F59,$G$9:$G$158,0),1),0)),0)), IFERROR(MIN($D59-SUM($O59:AY59), INDEX(Tbl_Resource_List[Hours Available per Day], MATCH($C59,Tbl_Resource_List[Resource Name],0),1)-SUMIF($C$8:$C58,$C59,AZ$8:AZ58)),0),0)</f>
        <v>0</v>
      </c>
      <c r="BA59" s="93">
        <f>IF((BA$7&gt;IFERROR(MAX(IFERROR(INDEX(Tbl_Project_List[Start Date],MATCH($A59,Tbl_Project_List[Project Name],0),1)-1,0),IFERROR(INDEX($K$9:$K$158,MATCH($E59,$G$9:$G$158,0),1),0),IFERROR(INDEX($K$9:$K$158,MATCH($F59,$G$9:$G$158,0),1),0)),0)), IFERROR(MIN($D59-SUM($O59:AZ59), INDEX(Tbl_Resource_List[Hours Available per Day], MATCH($C59,Tbl_Resource_List[Resource Name],0),1)-SUMIF($C$8:$C58,$C59,BA$8:BA58)),0),0)</f>
        <v>0</v>
      </c>
      <c r="BB59" s="93">
        <f>IF((BB$7&gt;IFERROR(MAX(IFERROR(INDEX(Tbl_Project_List[Start Date],MATCH($A59,Tbl_Project_List[Project Name],0),1)-1,0),IFERROR(INDEX($K$9:$K$158,MATCH($E59,$G$9:$G$158,0),1),0),IFERROR(INDEX($K$9:$K$158,MATCH($F59,$G$9:$G$158,0),1),0)),0)), IFERROR(MIN($D59-SUM($O59:BA59), INDEX(Tbl_Resource_List[Hours Available per Day], MATCH($C59,Tbl_Resource_List[Resource Name],0),1)-SUMIF($C$8:$C58,$C59,BB$8:BB58)),0),0)</f>
        <v>0</v>
      </c>
      <c r="BC59" s="93">
        <f>IF((BC$7&gt;IFERROR(MAX(IFERROR(INDEX(Tbl_Project_List[Start Date],MATCH($A59,Tbl_Project_List[Project Name],0),1)-1,0),IFERROR(INDEX($K$9:$K$158,MATCH($E59,$G$9:$G$158,0),1),0),IFERROR(INDEX($K$9:$K$158,MATCH($F59,$G$9:$G$158,0),1),0)),0)), IFERROR(MIN($D59-SUM($O59:BB59), INDEX(Tbl_Resource_List[Hours Available per Day], MATCH($C59,Tbl_Resource_List[Resource Name],0),1)-SUMIF($C$8:$C58,$C59,BC$8:BC58)),0),0)</f>
        <v>0</v>
      </c>
      <c r="BD59" s="93">
        <f>IF((BD$7&gt;IFERROR(MAX(IFERROR(INDEX(Tbl_Project_List[Start Date],MATCH($A59,Tbl_Project_List[Project Name],0),1)-1,0),IFERROR(INDEX($K$9:$K$158,MATCH($E59,$G$9:$G$158,0),1),0),IFERROR(INDEX($K$9:$K$158,MATCH($F59,$G$9:$G$158,0),1),0)),0)), IFERROR(MIN($D59-SUM($O59:BC59), INDEX(Tbl_Resource_List[Hours Available per Day], MATCH($C59,Tbl_Resource_List[Resource Name],0),1)-SUMIF($C$8:$C58,$C59,BD$8:BD58)),0),0)</f>
        <v>0</v>
      </c>
      <c r="BE59" s="93">
        <f>IF((BE$7&gt;IFERROR(MAX(IFERROR(INDEX(Tbl_Project_List[Start Date],MATCH($A59,Tbl_Project_List[Project Name],0),1)-1,0),IFERROR(INDEX($K$9:$K$158,MATCH($E59,$G$9:$G$158,0),1),0),IFERROR(INDEX($K$9:$K$158,MATCH($F59,$G$9:$G$158,0),1),0)),0)), IFERROR(MIN($D59-SUM($O59:BD59), INDEX(Tbl_Resource_List[Hours Available per Day], MATCH($C59,Tbl_Resource_List[Resource Name],0),1)-SUMIF($C$8:$C58,$C59,BE$8:BE58)),0),0)</f>
        <v>0</v>
      </c>
      <c r="BF59" s="93">
        <f>IF((BF$7&gt;IFERROR(MAX(IFERROR(INDEX(Tbl_Project_List[Start Date],MATCH($A59,Tbl_Project_List[Project Name],0),1)-1,0),IFERROR(INDEX($K$9:$K$158,MATCH($E59,$G$9:$G$158,0),1),0),IFERROR(INDEX($K$9:$K$158,MATCH($F59,$G$9:$G$158,0),1),0)),0)), IFERROR(MIN($D59-SUM($O59:BE59), INDEX(Tbl_Resource_List[Hours Available per Day], MATCH($C59,Tbl_Resource_List[Resource Name],0),1)-SUMIF($C$8:$C58,$C59,BF$8:BF58)),0),0)</f>
        <v>0</v>
      </c>
      <c r="BG59" s="93">
        <f>IF((BG$7&gt;IFERROR(MAX(IFERROR(INDEX(Tbl_Project_List[Start Date],MATCH($A59,Tbl_Project_List[Project Name],0),1)-1,0),IFERROR(INDEX($K$9:$K$158,MATCH($E59,$G$9:$G$158,0),1),0),IFERROR(INDEX($K$9:$K$158,MATCH($F59,$G$9:$G$158,0),1),0)),0)), IFERROR(MIN($D59-SUM($O59:BF59), INDEX(Tbl_Resource_List[Hours Available per Day], MATCH($C59,Tbl_Resource_List[Resource Name],0),1)-SUMIF($C$8:$C58,$C59,BG$8:BG58)),0),0)</f>
        <v>0</v>
      </c>
      <c r="BH59" s="93">
        <f>IF((BH$7&gt;IFERROR(MAX(IFERROR(INDEX(Tbl_Project_List[Start Date],MATCH($A59,Tbl_Project_List[Project Name],0),1)-1,0),IFERROR(INDEX($K$9:$K$158,MATCH($E59,$G$9:$G$158,0),1),0),IFERROR(INDEX($K$9:$K$158,MATCH($F59,$G$9:$G$158,0),1),0)),0)), IFERROR(MIN($D59-SUM($O59:BG59), INDEX(Tbl_Resource_List[Hours Available per Day], MATCH($C59,Tbl_Resource_List[Resource Name],0),1)-SUMIF($C$8:$C58,$C59,BH$8:BH58)),0),0)</f>
        <v>0</v>
      </c>
      <c r="BI59" s="93">
        <f>IF((BI$7&gt;IFERROR(MAX(IFERROR(INDEX(Tbl_Project_List[Start Date],MATCH($A59,Tbl_Project_List[Project Name],0),1)-1,0),IFERROR(INDEX($K$9:$K$158,MATCH($E59,$G$9:$G$158,0),1),0),IFERROR(INDEX($K$9:$K$158,MATCH($F59,$G$9:$G$158,0),1),0)),0)), IFERROR(MIN($D59-SUM($O59:BH59), INDEX(Tbl_Resource_List[Hours Available per Day], MATCH($C59,Tbl_Resource_List[Resource Name],0),1)-SUMIF($C$8:$C58,$C59,BI$8:BI58)),0),0)</f>
        <v>0</v>
      </c>
      <c r="BJ59" s="93">
        <f>IF((BJ$7&gt;IFERROR(MAX(IFERROR(INDEX(Tbl_Project_List[Start Date],MATCH($A59,Tbl_Project_List[Project Name],0),1)-1,0),IFERROR(INDEX($K$9:$K$158,MATCH($E59,$G$9:$G$158,0),1),0),IFERROR(INDEX($K$9:$K$158,MATCH($F59,$G$9:$G$158,0),1),0)),0)), IFERROR(MIN($D59-SUM($O59:BI59), INDEX(Tbl_Resource_List[Hours Available per Day], MATCH($C59,Tbl_Resource_List[Resource Name],0),1)-SUMIF($C$8:$C58,$C59,BJ$8:BJ58)),0),0)</f>
        <v>0</v>
      </c>
      <c r="BK59" s="93">
        <f>IF((BK$7&gt;IFERROR(MAX(IFERROR(INDEX(Tbl_Project_List[Start Date],MATCH($A59,Tbl_Project_List[Project Name],0),1)-1,0),IFERROR(INDEX($K$9:$K$158,MATCH($E59,$G$9:$G$158,0),1),0),IFERROR(INDEX($K$9:$K$158,MATCH($F59,$G$9:$G$158,0),1),0)),0)), IFERROR(MIN($D59-SUM($O59:BJ59), INDEX(Tbl_Resource_List[Hours Available per Day], MATCH($C59,Tbl_Resource_List[Resource Name],0),1)-SUMIF($C$8:$C58,$C59,BK$8:BK58)),0),0)</f>
        <v>0</v>
      </c>
      <c r="BL59" s="93">
        <f>IF((BL$7&gt;IFERROR(MAX(IFERROR(INDEX(Tbl_Project_List[Start Date],MATCH($A59,Tbl_Project_List[Project Name],0),1)-1,0),IFERROR(INDEX($K$9:$K$158,MATCH($E59,$G$9:$G$158,0),1),0),IFERROR(INDEX($K$9:$K$158,MATCH($F59,$G$9:$G$158,0),1),0)),0)), IFERROR(MIN($D59-SUM($O59:BK59), INDEX(Tbl_Resource_List[Hours Available per Day], MATCH($C59,Tbl_Resource_List[Resource Name],0),1)-SUMIF($C$8:$C58,$C59,BL$8:BL58)),0),0)</f>
        <v>0</v>
      </c>
      <c r="BM59" s="93">
        <f>IF((BM$7&gt;IFERROR(MAX(IFERROR(INDEX(Tbl_Project_List[Start Date],MATCH($A59,Tbl_Project_List[Project Name],0),1)-1,0),IFERROR(INDEX($K$9:$K$158,MATCH($E59,$G$9:$G$158,0),1),0),IFERROR(INDEX($K$9:$K$158,MATCH($F59,$G$9:$G$158,0),1),0)),0)), IFERROR(MIN($D59-SUM($O59:BL59), INDEX(Tbl_Resource_List[Hours Available per Day], MATCH($C59,Tbl_Resource_List[Resource Name],0),1)-SUMIF($C$8:$C58,$C59,BM$8:BM58)),0),0)</f>
        <v>0</v>
      </c>
      <c r="BN59" s="93">
        <f>IF((BN$7&gt;IFERROR(MAX(IFERROR(INDEX(Tbl_Project_List[Start Date],MATCH($A59,Tbl_Project_List[Project Name],0),1)-1,0),IFERROR(INDEX($K$9:$K$158,MATCH($E59,$G$9:$G$158,0),1),0),IFERROR(INDEX($K$9:$K$158,MATCH($F59,$G$9:$G$158,0),1),0)),0)), IFERROR(MIN($D59-SUM($O59:BM59), INDEX(Tbl_Resource_List[Hours Available per Day], MATCH($C59,Tbl_Resource_List[Resource Name],0),1)-SUMIF($C$8:$C58,$C59,BN$8:BN58)),0),0)</f>
        <v>0</v>
      </c>
      <c r="BO59" s="93">
        <f>IF((BO$7&gt;IFERROR(MAX(IFERROR(INDEX(Tbl_Project_List[Start Date],MATCH($A59,Tbl_Project_List[Project Name],0),1)-1,0),IFERROR(INDEX($K$9:$K$158,MATCH($E59,$G$9:$G$158,0),1),0),IFERROR(INDEX($K$9:$K$158,MATCH($F59,$G$9:$G$158,0),1),0)),0)), IFERROR(MIN($D59-SUM($O59:BN59), INDEX(Tbl_Resource_List[Hours Available per Day], MATCH($C59,Tbl_Resource_List[Resource Name],0),1)-SUMIF($C$8:$C58,$C59,BO$8:BO58)),0),0)</f>
        <v>0</v>
      </c>
      <c r="BP59" s="93">
        <f>IF((BP$7&gt;IFERROR(MAX(IFERROR(INDEX(Tbl_Project_List[Start Date],MATCH($A59,Tbl_Project_List[Project Name],0),1)-1,0),IFERROR(INDEX($K$9:$K$158,MATCH($E59,$G$9:$G$158,0),1),0),IFERROR(INDEX($K$9:$K$158,MATCH($F59,$G$9:$G$158,0),1),0)),0)), IFERROR(MIN($D59-SUM($O59:BO59), INDEX(Tbl_Resource_List[Hours Available per Day], MATCH($C59,Tbl_Resource_List[Resource Name],0),1)-SUMIF($C$8:$C58,$C59,BP$8:BP58)),0),0)</f>
        <v>0</v>
      </c>
      <c r="BQ59" s="93">
        <f>IF((BQ$7&gt;IFERROR(MAX(IFERROR(INDEX(Tbl_Project_List[Start Date],MATCH($A59,Tbl_Project_List[Project Name],0),1)-1,0),IFERROR(INDEX($K$9:$K$158,MATCH($E59,$G$9:$G$158,0),1),0),IFERROR(INDEX($K$9:$K$158,MATCH($F59,$G$9:$G$158,0),1),0)),0)), IFERROR(MIN($D59-SUM($O59:BP59), INDEX(Tbl_Resource_List[Hours Available per Day], MATCH($C59,Tbl_Resource_List[Resource Name],0),1)-SUMIF($C$8:$C58,$C59,BQ$8:BQ58)),0),0)</f>
        <v>0</v>
      </c>
      <c r="BR59" s="93">
        <f>IF((BR$7&gt;IFERROR(MAX(IFERROR(INDEX(Tbl_Project_List[Start Date],MATCH($A59,Tbl_Project_List[Project Name],0),1)-1,0),IFERROR(INDEX($K$9:$K$158,MATCH($E59,$G$9:$G$158,0),1),0),IFERROR(INDEX($K$9:$K$158,MATCH($F59,$G$9:$G$158,0),1),0)),0)), IFERROR(MIN($D59-SUM($O59:BQ59), INDEX(Tbl_Resource_List[Hours Available per Day], MATCH($C59,Tbl_Resource_List[Resource Name],0),1)-SUMIF($C$8:$C58,$C59,BR$8:BR58)),0),0)</f>
        <v>0</v>
      </c>
      <c r="BS59" s="93">
        <f>IF((BS$7&gt;IFERROR(MAX(IFERROR(INDEX(Tbl_Project_List[Start Date],MATCH($A59,Tbl_Project_List[Project Name],0),1)-1,0),IFERROR(INDEX($K$9:$K$158,MATCH($E59,$G$9:$G$158,0),1),0),IFERROR(INDEX($K$9:$K$158,MATCH($F59,$G$9:$G$158,0),1),0)),0)), IFERROR(MIN($D59-SUM($O59:BR59), INDEX(Tbl_Resource_List[Hours Available per Day], MATCH($C59,Tbl_Resource_List[Resource Name],0),1)-SUMIF($C$8:$C58,$C59,BS$8:BS58)),0),0)</f>
        <v>0</v>
      </c>
      <c r="BT59" s="93">
        <f>IF((BT$7&gt;IFERROR(MAX(IFERROR(INDEX(Tbl_Project_List[Start Date],MATCH($A59,Tbl_Project_List[Project Name],0),1)-1,0),IFERROR(INDEX($K$9:$K$158,MATCH($E59,$G$9:$G$158,0),1),0),IFERROR(INDEX($K$9:$K$158,MATCH($F59,$G$9:$G$158,0),1),0)),0)), IFERROR(MIN($D59-SUM($O59:BS59), INDEX(Tbl_Resource_List[Hours Available per Day], MATCH($C59,Tbl_Resource_List[Resource Name],0),1)-SUMIF($C$8:$C58,$C59,BT$8:BT58)),0),0)</f>
        <v>0</v>
      </c>
      <c r="BU59" s="93">
        <f>IF((BU$7&gt;IFERROR(MAX(IFERROR(INDEX(Tbl_Project_List[Start Date],MATCH($A59,Tbl_Project_List[Project Name],0),1)-1,0),IFERROR(INDEX($K$9:$K$158,MATCH($E59,$G$9:$G$158,0),1),0),IFERROR(INDEX($K$9:$K$158,MATCH($F59,$G$9:$G$158,0),1),0)),0)), IFERROR(MIN($D59-SUM($O59:BT59), INDEX(Tbl_Resource_List[Hours Available per Day], MATCH($C59,Tbl_Resource_List[Resource Name],0),1)-SUMIF($C$8:$C58,$C59,BU$8:BU58)),0),0)</f>
        <v>0</v>
      </c>
      <c r="BV59" s="93">
        <f>IF((BV$7&gt;IFERROR(MAX(IFERROR(INDEX(Tbl_Project_List[Start Date],MATCH($A59,Tbl_Project_List[Project Name],0),1)-1,0),IFERROR(INDEX($K$9:$K$158,MATCH($E59,$G$9:$G$158,0),1),0),IFERROR(INDEX($K$9:$K$158,MATCH($F59,$G$9:$G$158,0),1),0)),0)), IFERROR(MIN($D59-SUM($O59:BU59), INDEX(Tbl_Resource_List[Hours Available per Day], MATCH($C59,Tbl_Resource_List[Resource Name],0),1)-SUMIF($C$8:$C58,$C59,BV$8:BV58)),0),0)</f>
        <v>0</v>
      </c>
      <c r="BW59" s="94">
        <f>IF((BW$7&gt;IFERROR(MAX(IFERROR(INDEX(Tbl_Project_List[Start Date],MATCH($A59,Tbl_Project_List[Project Name],0),1)-1,0),IFERROR(INDEX($K$9:$K$158,MATCH($E59,$G$9:$G$158,0),1),0),IFERROR(INDEX($K$9:$K$158,MATCH($F59,$G$9:$G$158,0),1),0)),0)), IFERROR(MIN($D59-SUM($O59:BV59), INDEX(Tbl_Resource_List[Hours Available per Day], MATCH($C59,Tbl_Resource_List[Resource Name],0),1)-SUMIF($C$8:$C58,$C59,BW$8:BW58)),0),0)</f>
        <v>0</v>
      </c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</row>
    <row r="60" spans="1:105" x14ac:dyDescent="0.25">
      <c r="A60" s="89" t="str">
        <f>IFERROR(IF(ROW(A59)-ROW($A$8)&gt;=COUNTA(Tbl_Task_List[Task Name]),"",INDEX(Tbl_Project_List[],MATCH(SMALL(Tbl_Project_List[[#Data],[Priority]],ROUND(SUMPRODUCT(1/COUNTIF($A$9:A59,$A$9:A59)),0)+((COUNTIF(Tbl_Task_List[[#Data],[Project Name]],A59)=COUNTIF($A$9:$A59,A59))*1)),Tbl_Project_List[[#Data],[Priority]],0),1)),"")</f>
        <v/>
      </c>
      <c r="B60" s="89" t="str">
        <f t="array" ref="B60">IFERROR(INDEX((Tbl_Task_List[[#Data],[Task Name]]), SMALL(IF(A60=(Tbl_Task_List[[#Data],[Project Name]]),ROW(Tbl_Task_List[[#Data],[Project Name]]),""),COUNTIF($A$9:$A60,A60))-ROW(Tbl_Task_List[[#Headers],[Task Name]]),1),"")</f>
        <v/>
      </c>
      <c r="C60" s="90" t="str">
        <f t="array" ref="C60">IFERROR(INDEX((Tbl_Task_List[[#Data],[Resource Name]]), SMALL(IF(A60=(Tbl_Task_List[[#Data],[Project Name]]),ROW(Tbl_Task_List[[#Data],[Project Name]]),""),COUNTIF($A$9:$A60,A60))-ROW(Tbl_Task_List[[#Headers],[Resource Name]]),1),"")</f>
        <v/>
      </c>
      <c r="D60" s="91" t="str">
        <f t="array" ref="D60">IFERROR(INDEX((Tbl_Task_List[[#Data],[Planned Duration (Hours)]]), SMALL(IF(A60=(Tbl_Task_List[[#Data],[Project Name]]),ROW(Tbl_Task_List[[#Data],[Project Name]]),""),COUNTIF($A$9:$A60,A60))-ROW(Tbl_Task_List[[#Headers],[Planned Duration (Hours)]]),1),"")</f>
        <v/>
      </c>
      <c r="E60" s="70" t="str">
        <f t="array" ref="E60">IFERROR(INDEX((Tbl_Task_List[[#Data],[Predecessor 1]]), SMALL(IF(A60=(Tbl_Task_List[[#Data],[Project Name]]),ROW(Tbl_Task_List[[#Data],[Project Name]]),""),COUNTIF($A$9:$A60,A60))-ROW(Tbl_Task_List[[#Headers],[Predecessor 1]]),1),"")</f>
        <v/>
      </c>
      <c r="F60" s="70" t="str">
        <f t="array" ref="F60">IFERROR(INDEX((Tbl_Task_List[[#Data],[Predecessor 2]]), SMALL(IF(A60=(Tbl_Task_List[[#Data],[Project Name]]),ROW(Tbl_Task_List[[#Data],[Project Name]]),""),COUNTIF($A$9:$A60,A60))-ROW(Tbl_Task_List[[#Headers],[Predecessor 2]]),1),"")</f>
        <v/>
      </c>
      <c r="G60" s="70" t="str">
        <f t="shared" si="7"/>
        <v xml:space="preserve"> </v>
      </c>
      <c r="H60" s="75" t="str">
        <f>IFERROR(MAX(INDEX(Tbl_Project_List[Start Date],MATCH($A60,Tbl_Project_List[Project Name],0),1), StartDate, IFERROR(WORKDAY(INDEX($K$9:$K$158,MATCH($E60,$G$9:$G$158,0),1),1,Holidays),0),IFERROR(WORKDAY( INDEX($K$9:$K$158,MATCH($F60,$G$9:$G$158,0),1),1,Holidays),0)),"")</f>
        <v/>
      </c>
      <c r="I60" s="92" t="str">
        <f t="shared" si="4"/>
        <v/>
      </c>
      <c r="J60" s="75" t="str">
        <f t="array" ref="J60">IF(ISNUMBER(D60),IFERROR(INDEX($A$7:$BW$7,1,SMALL(IF(P60:BW60&gt;0,COLUMN(P60:BW60),""),1)),WORKDAY($BW$7,2,Holidays)),"")</f>
        <v/>
      </c>
      <c r="K60" s="75" t="str">
        <f t="array" ref="K60">IF(ISNUMBER(D60),IF(SUM(P60:BW60)=D60,IFERROR(INDEX($A$7:$BW$7,1,LARGE(IF(P60:BW60&gt;0,COLUMN(P60:BW60),""),1)),""),WORKDAY($BW$7,1,Holidays)),"")</f>
        <v/>
      </c>
      <c r="L60" s="92" t="str">
        <f ca="1">IFERROR(COUNTIF(INDIRECT(ADDRESS(ROW($L60),MATCH($J60,$A$7:$BW$7,0),1,1,)):INDIRECT(ADDRESS(ROW($L60),MATCH(MIN($K60,$BW$7),$A$7:$BW$7,0),1,1,)),0),"")</f>
        <v/>
      </c>
      <c r="M60" s="92" t="str">
        <f t="shared" si="5"/>
        <v/>
      </c>
      <c r="N60" s="93" t="str">
        <f t="shared" si="6"/>
        <v/>
      </c>
      <c r="O60" s="86"/>
      <c r="P60" s="93">
        <f>IF((P$7&gt;IFERROR(MAX(IFERROR(INDEX(Tbl_Project_List[Start Date],MATCH($A60,Tbl_Project_List[Project Name],0),1)-1,0),IFERROR(INDEX($K$9:$K$158,MATCH($E60,$G$9:$G$158,0),1),0),IFERROR(INDEX($K$9:$K$158,MATCH($F60,$G$9:$G$158,0),1),0)),0)), IFERROR(MIN($D60-SUM($O60:O60), INDEX(Tbl_Resource_List[Hours Available per Day], MATCH($C60,Tbl_Resource_List[Resource Name],0),1)-SUMIF($C$8:$C59,$C60,P$8:P59)),0),0)</f>
        <v>0</v>
      </c>
      <c r="Q60" s="93">
        <f>IF((Q$7&gt;IFERROR(MAX(IFERROR(INDEX(Tbl_Project_List[Start Date],MATCH($A60,Tbl_Project_List[Project Name],0),1)-1,0),IFERROR(INDEX($K$9:$K$158,MATCH($E60,$G$9:$G$158,0),1),0),IFERROR(INDEX($K$9:$K$158,MATCH($F60,$G$9:$G$158,0),1),0)),0)), IFERROR(MIN($D60-SUM($O60:P60), INDEX(Tbl_Resource_List[Hours Available per Day], MATCH($C60,Tbl_Resource_List[Resource Name],0),1)-SUMIF($C$8:$C59,$C60,Q$8:Q59)),0),0)</f>
        <v>0</v>
      </c>
      <c r="R60" s="93">
        <f>IF((R$7&gt;IFERROR(MAX(IFERROR(INDEX(Tbl_Project_List[Start Date],MATCH($A60,Tbl_Project_List[Project Name],0),1)-1,0),IFERROR(INDEX($K$9:$K$158,MATCH($E60,$G$9:$G$158,0),1),0),IFERROR(INDEX($K$9:$K$158,MATCH($F60,$G$9:$G$158,0),1),0)),0)), IFERROR(MIN($D60-SUM($O60:Q60), INDEX(Tbl_Resource_List[Hours Available per Day], MATCH($C60,Tbl_Resource_List[Resource Name],0),1)-SUMIF($C$8:$C59,$C60,R$8:R59)),0),0)</f>
        <v>0</v>
      </c>
      <c r="S60" s="93">
        <f>IF((S$7&gt;IFERROR(MAX(IFERROR(INDEX(Tbl_Project_List[Start Date],MATCH($A60,Tbl_Project_List[Project Name],0),1)-1,0),IFERROR(INDEX($K$9:$K$158,MATCH($E60,$G$9:$G$158,0),1),0),IFERROR(INDEX($K$9:$K$158,MATCH($F60,$G$9:$G$158,0),1),0)),0)), IFERROR(MIN($D60-SUM($O60:R60), INDEX(Tbl_Resource_List[Hours Available per Day], MATCH($C60,Tbl_Resource_List[Resource Name],0),1)-SUMIF($C$8:$C59,$C60,S$8:S59)),0),0)</f>
        <v>0</v>
      </c>
      <c r="T60" s="93">
        <f>IF((T$7&gt;IFERROR(MAX(IFERROR(INDEX(Tbl_Project_List[Start Date],MATCH($A60,Tbl_Project_List[Project Name],0),1)-1,0),IFERROR(INDEX($K$9:$K$158,MATCH($E60,$G$9:$G$158,0),1),0),IFERROR(INDEX($K$9:$K$158,MATCH($F60,$G$9:$G$158,0),1),0)),0)), IFERROR(MIN($D60-SUM($O60:S60), INDEX(Tbl_Resource_List[Hours Available per Day], MATCH($C60,Tbl_Resource_List[Resource Name],0),1)-SUMIF($C$8:$C59,$C60,T$8:T59)),0),0)</f>
        <v>0</v>
      </c>
      <c r="U60" s="93">
        <f>IF((U$7&gt;IFERROR(MAX(IFERROR(INDEX(Tbl_Project_List[Start Date],MATCH($A60,Tbl_Project_List[Project Name],0),1)-1,0),IFERROR(INDEX($K$9:$K$158,MATCH($E60,$G$9:$G$158,0),1),0),IFERROR(INDEX($K$9:$K$158,MATCH($F60,$G$9:$G$158,0),1),0)),0)), IFERROR(MIN($D60-SUM($O60:T60), INDEX(Tbl_Resource_List[Hours Available per Day], MATCH($C60,Tbl_Resource_List[Resource Name],0),1)-SUMIF($C$8:$C59,$C60,U$8:U59)),0),0)</f>
        <v>0</v>
      </c>
      <c r="V60" s="93">
        <f>IF((V$7&gt;IFERROR(MAX(IFERROR(INDEX(Tbl_Project_List[Start Date],MATCH($A60,Tbl_Project_List[Project Name],0),1)-1,0),IFERROR(INDEX($K$9:$K$158,MATCH($E60,$G$9:$G$158,0),1),0),IFERROR(INDEX($K$9:$K$158,MATCH($F60,$G$9:$G$158,0),1),0)),0)), IFERROR(MIN($D60-SUM($O60:U60), INDEX(Tbl_Resource_List[Hours Available per Day], MATCH($C60,Tbl_Resource_List[Resource Name],0),1)-SUMIF($C$8:$C59,$C60,V$8:V59)),0),0)</f>
        <v>0</v>
      </c>
      <c r="W60" s="93">
        <f>IF((W$7&gt;IFERROR(MAX(IFERROR(INDEX(Tbl_Project_List[Start Date],MATCH($A60,Tbl_Project_List[Project Name],0),1)-1,0),IFERROR(INDEX($K$9:$K$158,MATCH($E60,$G$9:$G$158,0),1),0),IFERROR(INDEX($K$9:$K$158,MATCH($F60,$G$9:$G$158,0),1),0)),0)), IFERROR(MIN($D60-SUM($O60:V60), INDEX(Tbl_Resource_List[Hours Available per Day], MATCH($C60,Tbl_Resource_List[Resource Name],0),1)-SUMIF($C$8:$C59,$C60,W$8:W59)),0),0)</f>
        <v>0</v>
      </c>
      <c r="X60" s="93">
        <f>IF((X$7&gt;IFERROR(MAX(IFERROR(INDEX(Tbl_Project_List[Start Date],MATCH($A60,Tbl_Project_List[Project Name],0),1)-1,0),IFERROR(INDEX($K$9:$K$158,MATCH($E60,$G$9:$G$158,0),1),0),IFERROR(INDEX($K$9:$K$158,MATCH($F60,$G$9:$G$158,0),1),0)),0)), IFERROR(MIN($D60-SUM($O60:W60), INDEX(Tbl_Resource_List[Hours Available per Day], MATCH($C60,Tbl_Resource_List[Resource Name],0),1)-SUMIF($C$8:$C59,$C60,X$8:X59)),0),0)</f>
        <v>0</v>
      </c>
      <c r="Y60" s="93">
        <f>IF((Y$7&gt;IFERROR(MAX(IFERROR(INDEX(Tbl_Project_List[Start Date],MATCH($A60,Tbl_Project_List[Project Name],0),1)-1,0),IFERROR(INDEX($K$9:$K$158,MATCH($E60,$G$9:$G$158,0),1),0),IFERROR(INDEX($K$9:$K$158,MATCH($F60,$G$9:$G$158,0),1),0)),0)), IFERROR(MIN($D60-SUM($O60:X60), INDEX(Tbl_Resource_List[Hours Available per Day], MATCH($C60,Tbl_Resource_List[Resource Name],0),1)-SUMIF($C$8:$C59,$C60,Y$8:Y59)),0),0)</f>
        <v>0</v>
      </c>
      <c r="Z60" s="93">
        <f>IF((Z$7&gt;IFERROR(MAX(IFERROR(INDEX(Tbl_Project_List[Start Date],MATCH($A60,Tbl_Project_List[Project Name],0),1)-1,0),IFERROR(INDEX($K$9:$K$158,MATCH($E60,$G$9:$G$158,0),1),0),IFERROR(INDEX($K$9:$K$158,MATCH($F60,$G$9:$G$158,0),1),0)),0)), IFERROR(MIN($D60-SUM($O60:Y60), INDEX(Tbl_Resource_List[Hours Available per Day], MATCH($C60,Tbl_Resource_List[Resource Name],0),1)-SUMIF($C$8:$C59,$C60,Z$8:Z59)),0),0)</f>
        <v>0</v>
      </c>
      <c r="AA60" s="93">
        <f>IF((AA$7&gt;IFERROR(MAX(IFERROR(INDEX(Tbl_Project_List[Start Date],MATCH($A60,Tbl_Project_List[Project Name],0),1)-1,0),IFERROR(INDEX($K$9:$K$158,MATCH($E60,$G$9:$G$158,0),1),0),IFERROR(INDEX($K$9:$K$158,MATCH($F60,$G$9:$G$158,0),1),0)),0)), IFERROR(MIN($D60-SUM($O60:Z60), INDEX(Tbl_Resource_List[Hours Available per Day], MATCH($C60,Tbl_Resource_List[Resource Name],0),1)-SUMIF($C$8:$C59,$C60,AA$8:AA59)),0),0)</f>
        <v>0</v>
      </c>
      <c r="AB60" s="93">
        <f>IF((AB$7&gt;IFERROR(MAX(IFERROR(INDEX(Tbl_Project_List[Start Date],MATCH($A60,Tbl_Project_List[Project Name],0),1)-1,0),IFERROR(INDEX($K$9:$K$158,MATCH($E60,$G$9:$G$158,0),1),0),IFERROR(INDEX($K$9:$K$158,MATCH($F60,$G$9:$G$158,0),1),0)),0)), IFERROR(MIN($D60-SUM($O60:AA60), INDEX(Tbl_Resource_List[Hours Available per Day], MATCH($C60,Tbl_Resource_List[Resource Name],0),1)-SUMIF($C$8:$C59,$C60,AB$8:AB59)),0),0)</f>
        <v>0</v>
      </c>
      <c r="AC60" s="93">
        <f>IF((AC$7&gt;IFERROR(MAX(IFERROR(INDEX(Tbl_Project_List[Start Date],MATCH($A60,Tbl_Project_List[Project Name],0),1)-1,0),IFERROR(INDEX($K$9:$K$158,MATCH($E60,$G$9:$G$158,0),1),0),IFERROR(INDEX($K$9:$K$158,MATCH($F60,$G$9:$G$158,0),1),0)),0)), IFERROR(MIN($D60-SUM($O60:AB60), INDEX(Tbl_Resource_List[Hours Available per Day], MATCH($C60,Tbl_Resource_List[Resource Name],0),1)-SUMIF($C$8:$C59,$C60,AC$8:AC59)),0),0)</f>
        <v>0</v>
      </c>
      <c r="AD60" s="93">
        <f>IF((AD$7&gt;IFERROR(MAX(IFERROR(INDEX(Tbl_Project_List[Start Date],MATCH($A60,Tbl_Project_List[Project Name],0),1)-1,0),IFERROR(INDEX($K$9:$K$158,MATCH($E60,$G$9:$G$158,0),1),0),IFERROR(INDEX($K$9:$K$158,MATCH($F60,$G$9:$G$158,0),1),0)),0)), IFERROR(MIN($D60-SUM($O60:AC60), INDEX(Tbl_Resource_List[Hours Available per Day], MATCH($C60,Tbl_Resource_List[Resource Name],0),1)-SUMIF($C$8:$C59,$C60,AD$8:AD59)),0),0)</f>
        <v>0</v>
      </c>
      <c r="AE60" s="93">
        <f>IF((AE$7&gt;IFERROR(MAX(IFERROR(INDEX(Tbl_Project_List[Start Date],MATCH($A60,Tbl_Project_List[Project Name],0),1)-1,0),IFERROR(INDEX($K$9:$K$158,MATCH($E60,$G$9:$G$158,0),1),0),IFERROR(INDEX($K$9:$K$158,MATCH($F60,$G$9:$G$158,0),1),0)),0)), IFERROR(MIN($D60-SUM($O60:AD60), INDEX(Tbl_Resource_List[Hours Available per Day], MATCH($C60,Tbl_Resource_List[Resource Name],0),1)-SUMIF($C$8:$C59,$C60,AE$8:AE59)),0),0)</f>
        <v>0</v>
      </c>
      <c r="AF60" s="93">
        <f>IF((AF$7&gt;IFERROR(MAX(IFERROR(INDEX(Tbl_Project_List[Start Date],MATCH($A60,Tbl_Project_List[Project Name],0),1)-1,0),IFERROR(INDEX($K$9:$K$158,MATCH($E60,$G$9:$G$158,0),1),0),IFERROR(INDEX($K$9:$K$158,MATCH($F60,$G$9:$G$158,0),1),0)),0)), IFERROR(MIN($D60-SUM($O60:AE60), INDEX(Tbl_Resource_List[Hours Available per Day], MATCH($C60,Tbl_Resource_List[Resource Name],0),1)-SUMIF($C$8:$C59,$C60,AF$8:AF59)),0),0)</f>
        <v>0</v>
      </c>
      <c r="AG60" s="93">
        <f>IF((AG$7&gt;IFERROR(MAX(IFERROR(INDEX(Tbl_Project_List[Start Date],MATCH($A60,Tbl_Project_List[Project Name],0),1)-1,0),IFERROR(INDEX($K$9:$K$158,MATCH($E60,$G$9:$G$158,0),1),0),IFERROR(INDEX($K$9:$K$158,MATCH($F60,$G$9:$G$158,0),1),0)),0)), IFERROR(MIN($D60-SUM($O60:AF60), INDEX(Tbl_Resource_List[Hours Available per Day], MATCH($C60,Tbl_Resource_List[Resource Name],0),1)-SUMIF($C$8:$C59,$C60,AG$8:AG59)),0),0)</f>
        <v>0</v>
      </c>
      <c r="AH60" s="93">
        <f>IF((AH$7&gt;IFERROR(MAX(IFERROR(INDEX(Tbl_Project_List[Start Date],MATCH($A60,Tbl_Project_List[Project Name],0),1)-1,0),IFERROR(INDEX($K$9:$K$158,MATCH($E60,$G$9:$G$158,0),1),0),IFERROR(INDEX($K$9:$K$158,MATCH($F60,$G$9:$G$158,0),1),0)),0)), IFERROR(MIN($D60-SUM($O60:AG60), INDEX(Tbl_Resource_List[Hours Available per Day], MATCH($C60,Tbl_Resource_List[Resource Name],0),1)-SUMIF($C$8:$C59,$C60,AH$8:AH59)),0),0)</f>
        <v>0</v>
      </c>
      <c r="AI60" s="93">
        <f>IF((AI$7&gt;IFERROR(MAX(IFERROR(INDEX(Tbl_Project_List[Start Date],MATCH($A60,Tbl_Project_List[Project Name],0),1)-1,0),IFERROR(INDEX($K$9:$K$158,MATCH($E60,$G$9:$G$158,0),1),0),IFERROR(INDEX($K$9:$K$158,MATCH($F60,$G$9:$G$158,0),1),0)),0)), IFERROR(MIN($D60-SUM($O60:AH60), INDEX(Tbl_Resource_List[Hours Available per Day], MATCH($C60,Tbl_Resource_List[Resource Name],0),1)-SUMIF($C$8:$C59,$C60,AI$8:AI59)),0),0)</f>
        <v>0</v>
      </c>
      <c r="AJ60" s="93">
        <f>IF((AJ$7&gt;IFERROR(MAX(IFERROR(INDEX(Tbl_Project_List[Start Date],MATCH($A60,Tbl_Project_List[Project Name],0),1)-1,0),IFERROR(INDEX($K$9:$K$158,MATCH($E60,$G$9:$G$158,0),1),0),IFERROR(INDEX($K$9:$K$158,MATCH($F60,$G$9:$G$158,0),1),0)),0)), IFERROR(MIN($D60-SUM($O60:AI60), INDEX(Tbl_Resource_List[Hours Available per Day], MATCH($C60,Tbl_Resource_List[Resource Name],0),1)-SUMIF($C$8:$C59,$C60,AJ$8:AJ59)),0),0)</f>
        <v>0</v>
      </c>
      <c r="AK60" s="93">
        <f>IF((AK$7&gt;IFERROR(MAX(IFERROR(INDEX(Tbl_Project_List[Start Date],MATCH($A60,Tbl_Project_List[Project Name],0),1)-1,0),IFERROR(INDEX($K$9:$K$158,MATCH($E60,$G$9:$G$158,0),1),0),IFERROR(INDEX($K$9:$K$158,MATCH($F60,$G$9:$G$158,0),1),0)),0)), IFERROR(MIN($D60-SUM($O60:AJ60), INDEX(Tbl_Resource_List[Hours Available per Day], MATCH($C60,Tbl_Resource_List[Resource Name],0),1)-SUMIF($C$8:$C59,$C60,AK$8:AK59)),0),0)</f>
        <v>0</v>
      </c>
      <c r="AL60" s="93">
        <f>IF((AL$7&gt;IFERROR(MAX(IFERROR(INDEX(Tbl_Project_List[Start Date],MATCH($A60,Tbl_Project_List[Project Name],0),1)-1,0),IFERROR(INDEX($K$9:$K$158,MATCH($E60,$G$9:$G$158,0),1),0),IFERROR(INDEX($K$9:$K$158,MATCH($F60,$G$9:$G$158,0),1),0)),0)), IFERROR(MIN($D60-SUM($O60:AK60), INDEX(Tbl_Resource_List[Hours Available per Day], MATCH($C60,Tbl_Resource_List[Resource Name],0),1)-SUMIF($C$8:$C59,$C60,AL$8:AL59)),0),0)</f>
        <v>0</v>
      </c>
      <c r="AM60" s="93">
        <f>IF((AM$7&gt;IFERROR(MAX(IFERROR(INDEX(Tbl_Project_List[Start Date],MATCH($A60,Tbl_Project_List[Project Name],0),1)-1,0),IFERROR(INDEX($K$9:$K$158,MATCH($E60,$G$9:$G$158,0),1),0),IFERROR(INDEX($K$9:$K$158,MATCH($F60,$G$9:$G$158,0),1),0)),0)), IFERROR(MIN($D60-SUM($O60:AL60), INDEX(Tbl_Resource_List[Hours Available per Day], MATCH($C60,Tbl_Resource_List[Resource Name],0),1)-SUMIF($C$8:$C59,$C60,AM$8:AM59)),0),0)</f>
        <v>0</v>
      </c>
      <c r="AN60" s="93">
        <f>IF((AN$7&gt;IFERROR(MAX(IFERROR(INDEX(Tbl_Project_List[Start Date],MATCH($A60,Tbl_Project_List[Project Name],0),1)-1,0),IFERROR(INDEX($K$9:$K$158,MATCH($E60,$G$9:$G$158,0),1),0),IFERROR(INDEX($K$9:$K$158,MATCH($F60,$G$9:$G$158,0),1),0)),0)), IFERROR(MIN($D60-SUM($O60:AM60), INDEX(Tbl_Resource_List[Hours Available per Day], MATCH($C60,Tbl_Resource_List[Resource Name],0),1)-SUMIF($C$8:$C59,$C60,AN$8:AN59)),0),0)</f>
        <v>0</v>
      </c>
      <c r="AO60" s="93">
        <f>IF((AO$7&gt;IFERROR(MAX(IFERROR(INDEX(Tbl_Project_List[Start Date],MATCH($A60,Tbl_Project_List[Project Name],0),1)-1,0),IFERROR(INDEX($K$9:$K$158,MATCH($E60,$G$9:$G$158,0),1),0),IFERROR(INDEX($K$9:$K$158,MATCH($F60,$G$9:$G$158,0),1),0)),0)), IFERROR(MIN($D60-SUM($O60:AN60), INDEX(Tbl_Resource_List[Hours Available per Day], MATCH($C60,Tbl_Resource_List[Resource Name],0),1)-SUMIF($C$8:$C59,$C60,AO$8:AO59)),0),0)</f>
        <v>0</v>
      </c>
      <c r="AP60" s="93">
        <f>IF((AP$7&gt;IFERROR(MAX(IFERROR(INDEX(Tbl_Project_List[Start Date],MATCH($A60,Tbl_Project_List[Project Name],0),1)-1,0),IFERROR(INDEX($K$9:$K$158,MATCH($E60,$G$9:$G$158,0),1),0),IFERROR(INDEX($K$9:$K$158,MATCH($F60,$G$9:$G$158,0),1),0)),0)), IFERROR(MIN($D60-SUM($O60:AO60), INDEX(Tbl_Resource_List[Hours Available per Day], MATCH($C60,Tbl_Resource_List[Resource Name],0),1)-SUMIF($C$8:$C59,$C60,AP$8:AP59)),0),0)</f>
        <v>0</v>
      </c>
      <c r="AQ60" s="93">
        <f>IF((AQ$7&gt;IFERROR(MAX(IFERROR(INDEX(Tbl_Project_List[Start Date],MATCH($A60,Tbl_Project_List[Project Name],0),1)-1,0),IFERROR(INDEX($K$9:$K$158,MATCH($E60,$G$9:$G$158,0),1),0),IFERROR(INDEX($K$9:$K$158,MATCH($F60,$G$9:$G$158,0),1),0)),0)), IFERROR(MIN($D60-SUM($O60:AP60), INDEX(Tbl_Resource_List[Hours Available per Day], MATCH($C60,Tbl_Resource_List[Resource Name],0),1)-SUMIF($C$8:$C59,$C60,AQ$8:AQ59)),0),0)</f>
        <v>0</v>
      </c>
      <c r="AR60" s="93">
        <f>IF((AR$7&gt;IFERROR(MAX(IFERROR(INDEX(Tbl_Project_List[Start Date],MATCH($A60,Tbl_Project_List[Project Name],0),1)-1,0),IFERROR(INDEX($K$9:$K$158,MATCH($E60,$G$9:$G$158,0),1),0),IFERROR(INDEX($K$9:$K$158,MATCH($F60,$G$9:$G$158,0),1),0)),0)), IFERROR(MIN($D60-SUM($O60:AQ60), INDEX(Tbl_Resource_List[Hours Available per Day], MATCH($C60,Tbl_Resource_List[Resource Name],0),1)-SUMIF($C$8:$C59,$C60,AR$8:AR59)),0),0)</f>
        <v>0</v>
      </c>
      <c r="AS60" s="93">
        <f>IF((AS$7&gt;IFERROR(MAX(IFERROR(INDEX(Tbl_Project_List[Start Date],MATCH($A60,Tbl_Project_List[Project Name],0),1)-1,0),IFERROR(INDEX($K$9:$K$158,MATCH($E60,$G$9:$G$158,0),1),0),IFERROR(INDEX($K$9:$K$158,MATCH($F60,$G$9:$G$158,0),1),0)),0)), IFERROR(MIN($D60-SUM($O60:AR60), INDEX(Tbl_Resource_List[Hours Available per Day], MATCH($C60,Tbl_Resource_List[Resource Name],0),1)-SUMIF($C$8:$C59,$C60,AS$8:AS59)),0),0)</f>
        <v>0</v>
      </c>
      <c r="AT60" s="93">
        <f>IF((AT$7&gt;IFERROR(MAX(IFERROR(INDEX(Tbl_Project_List[Start Date],MATCH($A60,Tbl_Project_List[Project Name],0),1)-1,0),IFERROR(INDEX($K$9:$K$158,MATCH($E60,$G$9:$G$158,0),1),0),IFERROR(INDEX($K$9:$K$158,MATCH($F60,$G$9:$G$158,0),1),0)),0)), IFERROR(MIN($D60-SUM($O60:AS60), INDEX(Tbl_Resource_List[Hours Available per Day], MATCH($C60,Tbl_Resource_List[Resource Name],0),1)-SUMIF($C$8:$C59,$C60,AT$8:AT59)),0),0)</f>
        <v>0</v>
      </c>
      <c r="AU60" s="93">
        <f>IF((AU$7&gt;IFERROR(MAX(IFERROR(INDEX(Tbl_Project_List[Start Date],MATCH($A60,Tbl_Project_List[Project Name],0),1)-1,0),IFERROR(INDEX($K$9:$K$158,MATCH($E60,$G$9:$G$158,0),1),0),IFERROR(INDEX($K$9:$K$158,MATCH($F60,$G$9:$G$158,0),1),0)),0)), IFERROR(MIN($D60-SUM($O60:AT60), INDEX(Tbl_Resource_List[Hours Available per Day], MATCH($C60,Tbl_Resource_List[Resource Name],0),1)-SUMIF($C$8:$C59,$C60,AU$8:AU59)),0),0)</f>
        <v>0</v>
      </c>
      <c r="AV60" s="93">
        <f>IF((AV$7&gt;IFERROR(MAX(IFERROR(INDEX(Tbl_Project_List[Start Date],MATCH($A60,Tbl_Project_List[Project Name],0),1)-1,0),IFERROR(INDEX($K$9:$K$158,MATCH($E60,$G$9:$G$158,0),1),0),IFERROR(INDEX($K$9:$K$158,MATCH($F60,$G$9:$G$158,0),1),0)),0)), IFERROR(MIN($D60-SUM($O60:AU60), INDEX(Tbl_Resource_List[Hours Available per Day], MATCH($C60,Tbl_Resource_List[Resource Name],0),1)-SUMIF($C$8:$C59,$C60,AV$8:AV59)),0),0)</f>
        <v>0</v>
      </c>
      <c r="AW60" s="93">
        <f>IF((AW$7&gt;IFERROR(MAX(IFERROR(INDEX(Tbl_Project_List[Start Date],MATCH($A60,Tbl_Project_List[Project Name],0),1)-1,0),IFERROR(INDEX($K$9:$K$158,MATCH($E60,$G$9:$G$158,0),1),0),IFERROR(INDEX($K$9:$K$158,MATCH($F60,$G$9:$G$158,0),1),0)),0)), IFERROR(MIN($D60-SUM($O60:AV60), INDEX(Tbl_Resource_List[Hours Available per Day], MATCH($C60,Tbl_Resource_List[Resource Name],0),1)-SUMIF($C$8:$C59,$C60,AW$8:AW59)),0),0)</f>
        <v>0</v>
      </c>
      <c r="AX60" s="93">
        <f>IF((AX$7&gt;IFERROR(MAX(IFERROR(INDEX(Tbl_Project_List[Start Date],MATCH($A60,Tbl_Project_List[Project Name],0),1)-1,0),IFERROR(INDEX($K$9:$K$158,MATCH($E60,$G$9:$G$158,0),1),0),IFERROR(INDEX($K$9:$K$158,MATCH($F60,$G$9:$G$158,0),1),0)),0)), IFERROR(MIN($D60-SUM($O60:AW60), INDEX(Tbl_Resource_List[Hours Available per Day], MATCH($C60,Tbl_Resource_List[Resource Name],0),1)-SUMIF($C$8:$C59,$C60,AX$8:AX59)),0),0)</f>
        <v>0</v>
      </c>
      <c r="AY60" s="93">
        <f>IF((AY$7&gt;IFERROR(MAX(IFERROR(INDEX(Tbl_Project_List[Start Date],MATCH($A60,Tbl_Project_List[Project Name],0),1)-1,0),IFERROR(INDEX($K$9:$K$158,MATCH($E60,$G$9:$G$158,0),1),0),IFERROR(INDEX($K$9:$K$158,MATCH($F60,$G$9:$G$158,0),1),0)),0)), IFERROR(MIN($D60-SUM($O60:AX60), INDEX(Tbl_Resource_List[Hours Available per Day], MATCH($C60,Tbl_Resource_List[Resource Name],0),1)-SUMIF($C$8:$C59,$C60,AY$8:AY59)),0),0)</f>
        <v>0</v>
      </c>
      <c r="AZ60" s="93">
        <f>IF((AZ$7&gt;IFERROR(MAX(IFERROR(INDEX(Tbl_Project_List[Start Date],MATCH($A60,Tbl_Project_List[Project Name],0),1)-1,0),IFERROR(INDEX($K$9:$K$158,MATCH($E60,$G$9:$G$158,0),1),0),IFERROR(INDEX($K$9:$K$158,MATCH($F60,$G$9:$G$158,0),1),0)),0)), IFERROR(MIN($D60-SUM($O60:AY60), INDEX(Tbl_Resource_List[Hours Available per Day], MATCH($C60,Tbl_Resource_List[Resource Name],0),1)-SUMIF($C$8:$C59,$C60,AZ$8:AZ59)),0),0)</f>
        <v>0</v>
      </c>
      <c r="BA60" s="93">
        <f>IF((BA$7&gt;IFERROR(MAX(IFERROR(INDEX(Tbl_Project_List[Start Date],MATCH($A60,Tbl_Project_List[Project Name],0),1)-1,0),IFERROR(INDEX($K$9:$K$158,MATCH($E60,$G$9:$G$158,0),1),0),IFERROR(INDEX($K$9:$K$158,MATCH($F60,$G$9:$G$158,0),1),0)),0)), IFERROR(MIN($D60-SUM($O60:AZ60), INDEX(Tbl_Resource_List[Hours Available per Day], MATCH($C60,Tbl_Resource_List[Resource Name],0),1)-SUMIF($C$8:$C59,$C60,BA$8:BA59)),0),0)</f>
        <v>0</v>
      </c>
      <c r="BB60" s="93">
        <f>IF((BB$7&gt;IFERROR(MAX(IFERROR(INDEX(Tbl_Project_List[Start Date],MATCH($A60,Tbl_Project_List[Project Name],0),1)-1,0),IFERROR(INDEX($K$9:$K$158,MATCH($E60,$G$9:$G$158,0),1),0),IFERROR(INDEX($K$9:$K$158,MATCH($F60,$G$9:$G$158,0),1),0)),0)), IFERROR(MIN($D60-SUM($O60:BA60), INDEX(Tbl_Resource_List[Hours Available per Day], MATCH($C60,Tbl_Resource_List[Resource Name],0),1)-SUMIF($C$8:$C59,$C60,BB$8:BB59)),0),0)</f>
        <v>0</v>
      </c>
      <c r="BC60" s="93">
        <f>IF((BC$7&gt;IFERROR(MAX(IFERROR(INDEX(Tbl_Project_List[Start Date],MATCH($A60,Tbl_Project_List[Project Name],0),1)-1,0),IFERROR(INDEX($K$9:$K$158,MATCH($E60,$G$9:$G$158,0),1),0),IFERROR(INDEX($K$9:$K$158,MATCH($F60,$G$9:$G$158,0),1),0)),0)), IFERROR(MIN($D60-SUM($O60:BB60), INDEX(Tbl_Resource_List[Hours Available per Day], MATCH($C60,Tbl_Resource_List[Resource Name],0),1)-SUMIF($C$8:$C59,$C60,BC$8:BC59)),0),0)</f>
        <v>0</v>
      </c>
      <c r="BD60" s="93">
        <f>IF((BD$7&gt;IFERROR(MAX(IFERROR(INDEX(Tbl_Project_List[Start Date],MATCH($A60,Tbl_Project_List[Project Name],0),1)-1,0),IFERROR(INDEX($K$9:$K$158,MATCH($E60,$G$9:$G$158,0),1),0),IFERROR(INDEX($K$9:$K$158,MATCH($F60,$G$9:$G$158,0),1),0)),0)), IFERROR(MIN($D60-SUM($O60:BC60), INDEX(Tbl_Resource_List[Hours Available per Day], MATCH($C60,Tbl_Resource_List[Resource Name],0),1)-SUMIF($C$8:$C59,$C60,BD$8:BD59)),0),0)</f>
        <v>0</v>
      </c>
      <c r="BE60" s="93">
        <f>IF((BE$7&gt;IFERROR(MAX(IFERROR(INDEX(Tbl_Project_List[Start Date],MATCH($A60,Tbl_Project_List[Project Name],0),1)-1,0),IFERROR(INDEX($K$9:$K$158,MATCH($E60,$G$9:$G$158,0),1),0),IFERROR(INDEX($K$9:$K$158,MATCH($F60,$G$9:$G$158,0),1),0)),0)), IFERROR(MIN($D60-SUM($O60:BD60), INDEX(Tbl_Resource_List[Hours Available per Day], MATCH($C60,Tbl_Resource_List[Resource Name],0),1)-SUMIF($C$8:$C59,$C60,BE$8:BE59)),0),0)</f>
        <v>0</v>
      </c>
      <c r="BF60" s="93">
        <f>IF((BF$7&gt;IFERROR(MAX(IFERROR(INDEX(Tbl_Project_List[Start Date],MATCH($A60,Tbl_Project_List[Project Name],0),1)-1,0),IFERROR(INDEX($K$9:$K$158,MATCH($E60,$G$9:$G$158,0),1),0),IFERROR(INDEX($K$9:$K$158,MATCH($F60,$G$9:$G$158,0),1),0)),0)), IFERROR(MIN($D60-SUM($O60:BE60), INDEX(Tbl_Resource_List[Hours Available per Day], MATCH($C60,Tbl_Resource_List[Resource Name],0),1)-SUMIF($C$8:$C59,$C60,BF$8:BF59)),0),0)</f>
        <v>0</v>
      </c>
      <c r="BG60" s="93">
        <f>IF((BG$7&gt;IFERROR(MAX(IFERROR(INDEX(Tbl_Project_List[Start Date],MATCH($A60,Tbl_Project_List[Project Name],0),1)-1,0),IFERROR(INDEX($K$9:$K$158,MATCH($E60,$G$9:$G$158,0),1),0),IFERROR(INDEX($K$9:$K$158,MATCH($F60,$G$9:$G$158,0),1),0)),0)), IFERROR(MIN($D60-SUM($O60:BF60), INDEX(Tbl_Resource_List[Hours Available per Day], MATCH($C60,Tbl_Resource_List[Resource Name],0),1)-SUMIF($C$8:$C59,$C60,BG$8:BG59)),0),0)</f>
        <v>0</v>
      </c>
      <c r="BH60" s="93">
        <f>IF((BH$7&gt;IFERROR(MAX(IFERROR(INDEX(Tbl_Project_List[Start Date],MATCH($A60,Tbl_Project_List[Project Name],0),1)-1,0),IFERROR(INDEX($K$9:$K$158,MATCH($E60,$G$9:$G$158,0),1),0),IFERROR(INDEX($K$9:$K$158,MATCH($F60,$G$9:$G$158,0),1),0)),0)), IFERROR(MIN($D60-SUM($O60:BG60), INDEX(Tbl_Resource_List[Hours Available per Day], MATCH($C60,Tbl_Resource_List[Resource Name],0),1)-SUMIF($C$8:$C59,$C60,BH$8:BH59)),0),0)</f>
        <v>0</v>
      </c>
      <c r="BI60" s="93">
        <f>IF((BI$7&gt;IFERROR(MAX(IFERROR(INDEX(Tbl_Project_List[Start Date],MATCH($A60,Tbl_Project_List[Project Name],0),1)-1,0),IFERROR(INDEX($K$9:$K$158,MATCH($E60,$G$9:$G$158,0),1),0),IFERROR(INDEX($K$9:$K$158,MATCH($F60,$G$9:$G$158,0),1),0)),0)), IFERROR(MIN($D60-SUM($O60:BH60), INDEX(Tbl_Resource_List[Hours Available per Day], MATCH($C60,Tbl_Resource_List[Resource Name],0),1)-SUMIF($C$8:$C59,$C60,BI$8:BI59)),0),0)</f>
        <v>0</v>
      </c>
      <c r="BJ60" s="93">
        <f>IF((BJ$7&gt;IFERROR(MAX(IFERROR(INDEX(Tbl_Project_List[Start Date],MATCH($A60,Tbl_Project_List[Project Name],0),1)-1,0),IFERROR(INDEX($K$9:$K$158,MATCH($E60,$G$9:$G$158,0),1),0),IFERROR(INDEX($K$9:$K$158,MATCH($F60,$G$9:$G$158,0),1),0)),0)), IFERROR(MIN($D60-SUM($O60:BI60), INDEX(Tbl_Resource_List[Hours Available per Day], MATCH($C60,Tbl_Resource_List[Resource Name],0),1)-SUMIF($C$8:$C59,$C60,BJ$8:BJ59)),0),0)</f>
        <v>0</v>
      </c>
      <c r="BK60" s="93">
        <f>IF((BK$7&gt;IFERROR(MAX(IFERROR(INDEX(Tbl_Project_List[Start Date],MATCH($A60,Tbl_Project_List[Project Name],0),1)-1,0),IFERROR(INDEX($K$9:$K$158,MATCH($E60,$G$9:$G$158,0),1),0),IFERROR(INDEX($K$9:$K$158,MATCH($F60,$G$9:$G$158,0),1),0)),0)), IFERROR(MIN($D60-SUM($O60:BJ60), INDEX(Tbl_Resource_List[Hours Available per Day], MATCH($C60,Tbl_Resource_List[Resource Name],0),1)-SUMIF($C$8:$C59,$C60,BK$8:BK59)),0),0)</f>
        <v>0</v>
      </c>
      <c r="BL60" s="93">
        <f>IF((BL$7&gt;IFERROR(MAX(IFERROR(INDEX(Tbl_Project_List[Start Date],MATCH($A60,Tbl_Project_List[Project Name],0),1)-1,0),IFERROR(INDEX($K$9:$K$158,MATCH($E60,$G$9:$G$158,0),1),0),IFERROR(INDEX($K$9:$K$158,MATCH($F60,$G$9:$G$158,0),1),0)),0)), IFERROR(MIN($D60-SUM($O60:BK60), INDEX(Tbl_Resource_List[Hours Available per Day], MATCH($C60,Tbl_Resource_List[Resource Name],0),1)-SUMIF($C$8:$C59,$C60,BL$8:BL59)),0),0)</f>
        <v>0</v>
      </c>
      <c r="BM60" s="93">
        <f>IF((BM$7&gt;IFERROR(MAX(IFERROR(INDEX(Tbl_Project_List[Start Date],MATCH($A60,Tbl_Project_List[Project Name],0),1)-1,0),IFERROR(INDEX($K$9:$K$158,MATCH($E60,$G$9:$G$158,0),1),0),IFERROR(INDEX($K$9:$K$158,MATCH($F60,$G$9:$G$158,0),1),0)),0)), IFERROR(MIN($D60-SUM($O60:BL60), INDEX(Tbl_Resource_List[Hours Available per Day], MATCH($C60,Tbl_Resource_List[Resource Name],0),1)-SUMIF($C$8:$C59,$C60,BM$8:BM59)),0),0)</f>
        <v>0</v>
      </c>
      <c r="BN60" s="93">
        <f>IF((BN$7&gt;IFERROR(MAX(IFERROR(INDEX(Tbl_Project_List[Start Date],MATCH($A60,Tbl_Project_List[Project Name],0),1)-1,0),IFERROR(INDEX($K$9:$K$158,MATCH($E60,$G$9:$G$158,0),1),0),IFERROR(INDEX($K$9:$K$158,MATCH($F60,$G$9:$G$158,0),1),0)),0)), IFERROR(MIN($D60-SUM($O60:BM60), INDEX(Tbl_Resource_List[Hours Available per Day], MATCH($C60,Tbl_Resource_List[Resource Name],0),1)-SUMIF($C$8:$C59,$C60,BN$8:BN59)),0),0)</f>
        <v>0</v>
      </c>
      <c r="BO60" s="93">
        <f>IF((BO$7&gt;IFERROR(MAX(IFERROR(INDEX(Tbl_Project_List[Start Date],MATCH($A60,Tbl_Project_List[Project Name],0),1)-1,0),IFERROR(INDEX($K$9:$K$158,MATCH($E60,$G$9:$G$158,0),1),0),IFERROR(INDEX($K$9:$K$158,MATCH($F60,$G$9:$G$158,0),1),0)),0)), IFERROR(MIN($D60-SUM($O60:BN60), INDEX(Tbl_Resource_List[Hours Available per Day], MATCH($C60,Tbl_Resource_List[Resource Name],0),1)-SUMIF($C$8:$C59,$C60,BO$8:BO59)),0),0)</f>
        <v>0</v>
      </c>
      <c r="BP60" s="93">
        <f>IF((BP$7&gt;IFERROR(MAX(IFERROR(INDEX(Tbl_Project_List[Start Date],MATCH($A60,Tbl_Project_List[Project Name],0),1)-1,0),IFERROR(INDEX($K$9:$K$158,MATCH($E60,$G$9:$G$158,0),1),0),IFERROR(INDEX($K$9:$K$158,MATCH($F60,$G$9:$G$158,0),1),0)),0)), IFERROR(MIN($D60-SUM($O60:BO60), INDEX(Tbl_Resource_List[Hours Available per Day], MATCH($C60,Tbl_Resource_List[Resource Name],0),1)-SUMIF($C$8:$C59,$C60,BP$8:BP59)),0),0)</f>
        <v>0</v>
      </c>
      <c r="BQ60" s="93">
        <f>IF((BQ$7&gt;IFERROR(MAX(IFERROR(INDEX(Tbl_Project_List[Start Date],MATCH($A60,Tbl_Project_List[Project Name],0),1)-1,0),IFERROR(INDEX($K$9:$K$158,MATCH($E60,$G$9:$G$158,0),1),0),IFERROR(INDEX($K$9:$K$158,MATCH($F60,$G$9:$G$158,0),1),0)),0)), IFERROR(MIN($D60-SUM($O60:BP60), INDEX(Tbl_Resource_List[Hours Available per Day], MATCH($C60,Tbl_Resource_List[Resource Name],0),1)-SUMIF($C$8:$C59,$C60,BQ$8:BQ59)),0),0)</f>
        <v>0</v>
      </c>
      <c r="BR60" s="93">
        <f>IF((BR$7&gt;IFERROR(MAX(IFERROR(INDEX(Tbl_Project_List[Start Date],MATCH($A60,Tbl_Project_List[Project Name],0),1)-1,0),IFERROR(INDEX($K$9:$K$158,MATCH($E60,$G$9:$G$158,0),1),0),IFERROR(INDEX($K$9:$K$158,MATCH($F60,$G$9:$G$158,0),1),0)),0)), IFERROR(MIN($D60-SUM($O60:BQ60), INDEX(Tbl_Resource_List[Hours Available per Day], MATCH($C60,Tbl_Resource_List[Resource Name],0),1)-SUMIF($C$8:$C59,$C60,BR$8:BR59)),0),0)</f>
        <v>0</v>
      </c>
      <c r="BS60" s="93">
        <f>IF((BS$7&gt;IFERROR(MAX(IFERROR(INDEX(Tbl_Project_List[Start Date],MATCH($A60,Tbl_Project_List[Project Name],0),1)-1,0),IFERROR(INDEX($K$9:$K$158,MATCH($E60,$G$9:$G$158,0),1),0),IFERROR(INDEX($K$9:$K$158,MATCH($F60,$G$9:$G$158,0),1),0)),0)), IFERROR(MIN($D60-SUM($O60:BR60), INDEX(Tbl_Resource_List[Hours Available per Day], MATCH($C60,Tbl_Resource_List[Resource Name],0),1)-SUMIF($C$8:$C59,$C60,BS$8:BS59)),0),0)</f>
        <v>0</v>
      </c>
      <c r="BT60" s="93">
        <f>IF((BT$7&gt;IFERROR(MAX(IFERROR(INDEX(Tbl_Project_List[Start Date],MATCH($A60,Tbl_Project_List[Project Name],0),1)-1,0),IFERROR(INDEX($K$9:$K$158,MATCH($E60,$G$9:$G$158,0),1),0),IFERROR(INDEX($K$9:$K$158,MATCH($F60,$G$9:$G$158,0),1),0)),0)), IFERROR(MIN($D60-SUM($O60:BS60), INDEX(Tbl_Resource_List[Hours Available per Day], MATCH($C60,Tbl_Resource_List[Resource Name],0),1)-SUMIF($C$8:$C59,$C60,BT$8:BT59)),0),0)</f>
        <v>0</v>
      </c>
      <c r="BU60" s="93">
        <f>IF((BU$7&gt;IFERROR(MAX(IFERROR(INDEX(Tbl_Project_List[Start Date],MATCH($A60,Tbl_Project_List[Project Name],0),1)-1,0),IFERROR(INDEX($K$9:$K$158,MATCH($E60,$G$9:$G$158,0),1),0),IFERROR(INDEX($K$9:$K$158,MATCH($F60,$G$9:$G$158,0),1),0)),0)), IFERROR(MIN($D60-SUM($O60:BT60), INDEX(Tbl_Resource_List[Hours Available per Day], MATCH($C60,Tbl_Resource_List[Resource Name],0),1)-SUMIF($C$8:$C59,$C60,BU$8:BU59)),0),0)</f>
        <v>0</v>
      </c>
      <c r="BV60" s="93">
        <f>IF((BV$7&gt;IFERROR(MAX(IFERROR(INDEX(Tbl_Project_List[Start Date],MATCH($A60,Tbl_Project_List[Project Name],0),1)-1,0),IFERROR(INDEX($K$9:$K$158,MATCH($E60,$G$9:$G$158,0),1),0),IFERROR(INDEX($K$9:$K$158,MATCH($F60,$G$9:$G$158,0),1),0)),0)), IFERROR(MIN($D60-SUM($O60:BU60), INDEX(Tbl_Resource_List[Hours Available per Day], MATCH($C60,Tbl_Resource_List[Resource Name],0),1)-SUMIF($C$8:$C59,$C60,BV$8:BV59)),0),0)</f>
        <v>0</v>
      </c>
      <c r="BW60" s="94">
        <f>IF((BW$7&gt;IFERROR(MAX(IFERROR(INDEX(Tbl_Project_List[Start Date],MATCH($A60,Tbl_Project_List[Project Name],0),1)-1,0),IFERROR(INDEX($K$9:$K$158,MATCH($E60,$G$9:$G$158,0),1),0),IFERROR(INDEX($K$9:$K$158,MATCH($F60,$G$9:$G$158,0),1),0)),0)), IFERROR(MIN($D60-SUM($O60:BV60), INDEX(Tbl_Resource_List[Hours Available per Day], MATCH($C60,Tbl_Resource_List[Resource Name],0),1)-SUMIF($C$8:$C59,$C60,BW$8:BW59)),0),0)</f>
        <v>0</v>
      </c>
      <c r="BX60" s="95"/>
      <c r="BY60" s="95"/>
      <c r="BZ60" s="95"/>
      <c r="CA60" s="95"/>
      <c r="CB60" s="95"/>
      <c r="CC60" s="95"/>
      <c r="CD60" s="95"/>
      <c r="CE60" s="95"/>
      <c r="CF60" s="95"/>
      <c r="CG60" s="95"/>
      <c r="CH60" s="95"/>
      <c r="CI60" s="95"/>
      <c r="CJ60" s="95"/>
      <c r="CK60" s="95"/>
      <c r="CL60" s="95"/>
      <c r="CM60" s="95"/>
      <c r="CN60" s="95"/>
      <c r="CO60" s="95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</row>
    <row r="61" spans="1:105" x14ac:dyDescent="0.25">
      <c r="A61" s="89" t="str">
        <f>IFERROR(IF(ROW(A60)-ROW($A$8)&gt;=COUNTA(Tbl_Task_List[Task Name]),"",INDEX(Tbl_Project_List[],MATCH(SMALL(Tbl_Project_List[[#Data],[Priority]],ROUND(SUMPRODUCT(1/COUNTIF($A$9:A60,$A$9:A60)),0)+((COUNTIF(Tbl_Task_List[[#Data],[Project Name]],A60)=COUNTIF($A$9:$A60,A60))*1)),Tbl_Project_List[[#Data],[Priority]],0),1)),"")</f>
        <v/>
      </c>
      <c r="B61" s="89" t="str">
        <f t="array" ref="B61">IFERROR(INDEX((Tbl_Task_List[[#Data],[Task Name]]), SMALL(IF(A61=(Tbl_Task_List[[#Data],[Project Name]]),ROW(Tbl_Task_List[[#Data],[Project Name]]),""),COUNTIF($A$9:$A61,A61))-ROW(Tbl_Task_List[[#Headers],[Task Name]]),1),"")</f>
        <v/>
      </c>
      <c r="C61" s="90" t="str">
        <f t="array" ref="C61">IFERROR(INDEX((Tbl_Task_List[[#Data],[Resource Name]]), SMALL(IF(A61=(Tbl_Task_List[[#Data],[Project Name]]),ROW(Tbl_Task_List[[#Data],[Project Name]]),""),COUNTIF($A$9:$A61,A61))-ROW(Tbl_Task_List[[#Headers],[Resource Name]]),1),"")</f>
        <v/>
      </c>
      <c r="D61" s="91" t="str">
        <f t="array" ref="D61">IFERROR(INDEX((Tbl_Task_List[[#Data],[Planned Duration (Hours)]]), SMALL(IF(A61=(Tbl_Task_List[[#Data],[Project Name]]),ROW(Tbl_Task_List[[#Data],[Project Name]]),""),COUNTIF($A$9:$A61,A61))-ROW(Tbl_Task_List[[#Headers],[Planned Duration (Hours)]]),1),"")</f>
        <v/>
      </c>
      <c r="E61" s="70" t="str">
        <f t="array" ref="E61">IFERROR(INDEX((Tbl_Task_List[[#Data],[Predecessor 1]]), SMALL(IF(A61=(Tbl_Task_List[[#Data],[Project Name]]),ROW(Tbl_Task_List[[#Data],[Project Name]]),""),COUNTIF($A$9:$A61,A61))-ROW(Tbl_Task_List[[#Headers],[Predecessor 1]]),1),"")</f>
        <v/>
      </c>
      <c r="F61" s="70" t="str">
        <f t="array" ref="F61">IFERROR(INDEX((Tbl_Task_List[[#Data],[Predecessor 2]]), SMALL(IF(A61=(Tbl_Task_List[[#Data],[Project Name]]),ROW(Tbl_Task_List[[#Data],[Project Name]]),""),COUNTIF($A$9:$A61,A61))-ROW(Tbl_Task_List[[#Headers],[Predecessor 2]]),1),"")</f>
        <v/>
      </c>
      <c r="G61" s="70" t="str">
        <f t="shared" si="7"/>
        <v xml:space="preserve"> </v>
      </c>
      <c r="H61" s="75" t="str">
        <f>IFERROR(MAX(INDEX(Tbl_Project_List[Start Date],MATCH($A61,Tbl_Project_List[Project Name],0),1), StartDate, IFERROR(WORKDAY(INDEX($K$9:$K$158,MATCH($E61,$G$9:$G$158,0),1),1,Holidays),0),IFERROR(WORKDAY( INDEX($K$9:$K$158,MATCH($F61,$G$9:$G$158,0),1),1,Holidays),0)),"")</f>
        <v/>
      </c>
      <c r="I61" s="92" t="str">
        <f t="shared" si="4"/>
        <v/>
      </c>
      <c r="J61" s="75" t="str">
        <f t="array" ref="J61">IF(ISNUMBER(D61),IFERROR(INDEX($A$7:$BW$7,1,SMALL(IF(P61:BW61&gt;0,COLUMN(P61:BW61),""),1)),WORKDAY($BW$7,2,Holidays)),"")</f>
        <v/>
      </c>
      <c r="K61" s="75" t="str">
        <f t="array" ref="K61">IF(ISNUMBER(D61),IF(SUM(P61:BW61)=D61,IFERROR(INDEX($A$7:$BW$7,1,LARGE(IF(P61:BW61&gt;0,COLUMN(P61:BW61),""),1)),""),WORKDAY($BW$7,1,Holidays)),"")</f>
        <v/>
      </c>
      <c r="L61" s="92" t="str">
        <f ca="1">IFERROR(COUNTIF(INDIRECT(ADDRESS(ROW($L61),MATCH($J61,$A$7:$BW$7,0),1,1,)):INDIRECT(ADDRESS(ROW($L61),MATCH(MIN($K61,$BW$7),$A$7:$BW$7,0),1,1,)),0),"")</f>
        <v/>
      </c>
      <c r="M61" s="92" t="str">
        <f t="shared" si="5"/>
        <v/>
      </c>
      <c r="N61" s="93" t="str">
        <f t="shared" si="6"/>
        <v/>
      </c>
      <c r="O61" s="86"/>
      <c r="P61" s="93">
        <f>IF((P$7&gt;IFERROR(MAX(IFERROR(INDEX(Tbl_Project_List[Start Date],MATCH($A61,Tbl_Project_List[Project Name],0),1)-1,0),IFERROR(INDEX($K$9:$K$158,MATCH($E61,$G$9:$G$158,0),1),0),IFERROR(INDEX($K$9:$K$158,MATCH($F61,$G$9:$G$158,0),1),0)),0)), IFERROR(MIN($D61-SUM($O61:O61), INDEX(Tbl_Resource_List[Hours Available per Day], MATCH($C61,Tbl_Resource_List[Resource Name],0),1)-SUMIF($C$8:$C60,$C61,P$8:P60)),0),0)</f>
        <v>0</v>
      </c>
      <c r="Q61" s="93">
        <f>IF((Q$7&gt;IFERROR(MAX(IFERROR(INDEX(Tbl_Project_List[Start Date],MATCH($A61,Tbl_Project_List[Project Name],0),1)-1,0),IFERROR(INDEX($K$9:$K$158,MATCH($E61,$G$9:$G$158,0),1),0),IFERROR(INDEX($K$9:$K$158,MATCH($F61,$G$9:$G$158,0),1),0)),0)), IFERROR(MIN($D61-SUM($O61:P61), INDEX(Tbl_Resource_List[Hours Available per Day], MATCH($C61,Tbl_Resource_List[Resource Name],0),1)-SUMIF($C$8:$C60,$C61,Q$8:Q60)),0),0)</f>
        <v>0</v>
      </c>
      <c r="R61" s="93">
        <f>IF((R$7&gt;IFERROR(MAX(IFERROR(INDEX(Tbl_Project_List[Start Date],MATCH($A61,Tbl_Project_List[Project Name],0),1)-1,0),IFERROR(INDEX($K$9:$K$158,MATCH($E61,$G$9:$G$158,0),1),0),IFERROR(INDEX($K$9:$K$158,MATCH($F61,$G$9:$G$158,0),1),0)),0)), IFERROR(MIN($D61-SUM($O61:Q61), INDEX(Tbl_Resource_List[Hours Available per Day], MATCH($C61,Tbl_Resource_List[Resource Name],0),1)-SUMIF($C$8:$C60,$C61,R$8:R60)),0),0)</f>
        <v>0</v>
      </c>
      <c r="S61" s="93">
        <f>IF((S$7&gt;IFERROR(MAX(IFERROR(INDEX(Tbl_Project_List[Start Date],MATCH($A61,Tbl_Project_List[Project Name],0),1)-1,0),IFERROR(INDEX($K$9:$K$158,MATCH($E61,$G$9:$G$158,0),1),0),IFERROR(INDEX($K$9:$K$158,MATCH($F61,$G$9:$G$158,0),1),0)),0)), IFERROR(MIN($D61-SUM($O61:R61), INDEX(Tbl_Resource_List[Hours Available per Day], MATCH($C61,Tbl_Resource_List[Resource Name],0),1)-SUMIF($C$8:$C60,$C61,S$8:S60)),0),0)</f>
        <v>0</v>
      </c>
      <c r="T61" s="93">
        <f>IF((T$7&gt;IFERROR(MAX(IFERROR(INDEX(Tbl_Project_List[Start Date],MATCH($A61,Tbl_Project_List[Project Name],0),1)-1,0),IFERROR(INDEX($K$9:$K$158,MATCH($E61,$G$9:$G$158,0),1),0),IFERROR(INDEX($K$9:$K$158,MATCH($F61,$G$9:$G$158,0),1),0)),0)), IFERROR(MIN($D61-SUM($O61:S61), INDEX(Tbl_Resource_List[Hours Available per Day], MATCH($C61,Tbl_Resource_List[Resource Name],0),1)-SUMIF($C$8:$C60,$C61,T$8:T60)),0),0)</f>
        <v>0</v>
      </c>
      <c r="U61" s="93">
        <f>IF((U$7&gt;IFERROR(MAX(IFERROR(INDEX(Tbl_Project_List[Start Date],MATCH($A61,Tbl_Project_List[Project Name],0),1)-1,0),IFERROR(INDEX($K$9:$K$158,MATCH($E61,$G$9:$G$158,0),1),0),IFERROR(INDEX($K$9:$K$158,MATCH($F61,$G$9:$G$158,0),1),0)),0)), IFERROR(MIN($D61-SUM($O61:T61), INDEX(Tbl_Resource_List[Hours Available per Day], MATCH($C61,Tbl_Resource_List[Resource Name],0),1)-SUMIF($C$8:$C60,$C61,U$8:U60)),0),0)</f>
        <v>0</v>
      </c>
      <c r="V61" s="93">
        <f>IF((V$7&gt;IFERROR(MAX(IFERROR(INDEX(Tbl_Project_List[Start Date],MATCH($A61,Tbl_Project_List[Project Name],0),1)-1,0),IFERROR(INDEX($K$9:$K$158,MATCH($E61,$G$9:$G$158,0),1),0),IFERROR(INDEX($K$9:$K$158,MATCH($F61,$G$9:$G$158,0),1),0)),0)), IFERROR(MIN($D61-SUM($O61:U61), INDEX(Tbl_Resource_List[Hours Available per Day], MATCH($C61,Tbl_Resource_List[Resource Name],0),1)-SUMIF($C$8:$C60,$C61,V$8:V60)),0),0)</f>
        <v>0</v>
      </c>
      <c r="W61" s="93">
        <f>IF((W$7&gt;IFERROR(MAX(IFERROR(INDEX(Tbl_Project_List[Start Date],MATCH($A61,Tbl_Project_List[Project Name],0),1)-1,0),IFERROR(INDEX($K$9:$K$158,MATCH($E61,$G$9:$G$158,0),1),0),IFERROR(INDEX($K$9:$K$158,MATCH($F61,$G$9:$G$158,0),1),0)),0)), IFERROR(MIN($D61-SUM($O61:V61), INDEX(Tbl_Resource_List[Hours Available per Day], MATCH($C61,Tbl_Resource_List[Resource Name],0),1)-SUMIF($C$8:$C60,$C61,W$8:W60)),0),0)</f>
        <v>0</v>
      </c>
      <c r="X61" s="93">
        <f>IF((X$7&gt;IFERROR(MAX(IFERROR(INDEX(Tbl_Project_List[Start Date],MATCH($A61,Tbl_Project_List[Project Name],0),1)-1,0),IFERROR(INDEX($K$9:$K$158,MATCH($E61,$G$9:$G$158,0),1),0),IFERROR(INDEX($K$9:$K$158,MATCH($F61,$G$9:$G$158,0),1),0)),0)), IFERROR(MIN($D61-SUM($O61:W61), INDEX(Tbl_Resource_List[Hours Available per Day], MATCH($C61,Tbl_Resource_List[Resource Name],0),1)-SUMIF($C$8:$C60,$C61,X$8:X60)),0),0)</f>
        <v>0</v>
      </c>
      <c r="Y61" s="93">
        <f>IF((Y$7&gt;IFERROR(MAX(IFERROR(INDEX(Tbl_Project_List[Start Date],MATCH($A61,Tbl_Project_List[Project Name],0),1)-1,0),IFERROR(INDEX($K$9:$K$158,MATCH($E61,$G$9:$G$158,0),1),0),IFERROR(INDEX($K$9:$K$158,MATCH($F61,$G$9:$G$158,0),1),0)),0)), IFERROR(MIN($D61-SUM($O61:X61), INDEX(Tbl_Resource_List[Hours Available per Day], MATCH($C61,Tbl_Resource_List[Resource Name],0),1)-SUMIF($C$8:$C60,$C61,Y$8:Y60)),0),0)</f>
        <v>0</v>
      </c>
      <c r="Z61" s="93">
        <f>IF((Z$7&gt;IFERROR(MAX(IFERROR(INDEX(Tbl_Project_List[Start Date],MATCH($A61,Tbl_Project_List[Project Name],0),1)-1,0),IFERROR(INDEX($K$9:$K$158,MATCH($E61,$G$9:$G$158,0),1),0),IFERROR(INDEX($K$9:$K$158,MATCH($F61,$G$9:$G$158,0),1),0)),0)), IFERROR(MIN($D61-SUM($O61:Y61), INDEX(Tbl_Resource_List[Hours Available per Day], MATCH($C61,Tbl_Resource_List[Resource Name],0),1)-SUMIF($C$8:$C60,$C61,Z$8:Z60)),0),0)</f>
        <v>0</v>
      </c>
      <c r="AA61" s="93">
        <f>IF((AA$7&gt;IFERROR(MAX(IFERROR(INDEX(Tbl_Project_List[Start Date],MATCH($A61,Tbl_Project_List[Project Name],0),1)-1,0),IFERROR(INDEX($K$9:$K$158,MATCH($E61,$G$9:$G$158,0),1),0),IFERROR(INDEX($K$9:$K$158,MATCH($F61,$G$9:$G$158,0),1),0)),0)), IFERROR(MIN($D61-SUM($O61:Z61), INDEX(Tbl_Resource_List[Hours Available per Day], MATCH($C61,Tbl_Resource_List[Resource Name],0),1)-SUMIF($C$8:$C60,$C61,AA$8:AA60)),0),0)</f>
        <v>0</v>
      </c>
      <c r="AB61" s="93">
        <f>IF((AB$7&gt;IFERROR(MAX(IFERROR(INDEX(Tbl_Project_List[Start Date],MATCH($A61,Tbl_Project_List[Project Name],0),1)-1,0),IFERROR(INDEX($K$9:$K$158,MATCH($E61,$G$9:$G$158,0),1),0),IFERROR(INDEX($K$9:$K$158,MATCH($F61,$G$9:$G$158,0),1),0)),0)), IFERROR(MIN($D61-SUM($O61:AA61), INDEX(Tbl_Resource_List[Hours Available per Day], MATCH($C61,Tbl_Resource_List[Resource Name],0),1)-SUMIF($C$8:$C60,$C61,AB$8:AB60)),0),0)</f>
        <v>0</v>
      </c>
      <c r="AC61" s="93">
        <f>IF((AC$7&gt;IFERROR(MAX(IFERROR(INDEX(Tbl_Project_List[Start Date],MATCH($A61,Tbl_Project_List[Project Name],0),1)-1,0),IFERROR(INDEX($K$9:$K$158,MATCH($E61,$G$9:$G$158,0),1),0),IFERROR(INDEX($K$9:$K$158,MATCH($F61,$G$9:$G$158,0),1),0)),0)), IFERROR(MIN($D61-SUM($O61:AB61), INDEX(Tbl_Resource_List[Hours Available per Day], MATCH($C61,Tbl_Resource_List[Resource Name],0),1)-SUMIF($C$8:$C60,$C61,AC$8:AC60)),0),0)</f>
        <v>0</v>
      </c>
      <c r="AD61" s="93">
        <f>IF((AD$7&gt;IFERROR(MAX(IFERROR(INDEX(Tbl_Project_List[Start Date],MATCH($A61,Tbl_Project_List[Project Name],0),1)-1,0),IFERROR(INDEX($K$9:$K$158,MATCH($E61,$G$9:$G$158,0),1),0),IFERROR(INDEX($K$9:$K$158,MATCH($F61,$G$9:$G$158,0),1),0)),0)), IFERROR(MIN($D61-SUM($O61:AC61), INDEX(Tbl_Resource_List[Hours Available per Day], MATCH($C61,Tbl_Resource_List[Resource Name],0),1)-SUMIF($C$8:$C60,$C61,AD$8:AD60)),0),0)</f>
        <v>0</v>
      </c>
      <c r="AE61" s="93">
        <f>IF((AE$7&gt;IFERROR(MAX(IFERROR(INDEX(Tbl_Project_List[Start Date],MATCH($A61,Tbl_Project_List[Project Name],0),1)-1,0),IFERROR(INDEX($K$9:$K$158,MATCH($E61,$G$9:$G$158,0),1),0),IFERROR(INDEX($K$9:$K$158,MATCH($F61,$G$9:$G$158,0),1),0)),0)), IFERROR(MIN($D61-SUM($O61:AD61), INDEX(Tbl_Resource_List[Hours Available per Day], MATCH($C61,Tbl_Resource_List[Resource Name],0),1)-SUMIF($C$8:$C60,$C61,AE$8:AE60)),0),0)</f>
        <v>0</v>
      </c>
      <c r="AF61" s="93">
        <f>IF((AF$7&gt;IFERROR(MAX(IFERROR(INDEX(Tbl_Project_List[Start Date],MATCH($A61,Tbl_Project_List[Project Name],0),1)-1,0),IFERROR(INDEX($K$9:$K$158,MATCH($E61,$G$9:$G$158,0),1),0),IFERROR(INDEX($K$9:$K$158,MATCH($F61,$G$9:$G$158,0),1),0)),0)), IFERROR(MIN($D61-SUM($O61:AE61), INDEX(Tbl_Resource_List[Hours Available per Day], MATCH($C61,Tbl_Resource_List[Resource Name],0),1)-SUMIF($C$8:$C60,$C61,AF$8:AF60)),0),0)</f>
        <v>0</v>
      </c>
      <c r="AG61" s="93">
        <f>IF((AG$7&gt;IFERROR(MAX(IFERROR(INDEX(Tbl_Project_List[Start Date],MATCH($A61,Tbl_Project_List[Project Name],0),1)-1,0),IFERROR(INDEX($K$9:$K$158,MATCH($E61,$G$9:$G$158,0),1),0),IFERROR(INDEX($K$9:$K$158,MATCH($F61,$G$9:$G$158,0),1),0)),0)), IFERROR(MIN($D61-SUM($O61:AF61), INDEX(Tbl_Resource_List[Hours Available per Day], MATCH($C61,Tbl_Resource_List[Resource Name],0),1)-SUMIF($C$8:$C60,$C61,AG$8:AG60)),0),0)</f>
        <v>0</v>
      </c>
      <c r="AH61" s="93">
        <f>IF((AH$7&gt;IFERROR(MAX(IFERROR(INDEX(Tbl_Project_List[Start Date],MATCH($A61,Tbl_Project_List[Project Name],0),1)-1,0),IFERROR(INDEX($K$9:$K$158,MATCH($E61,$G$9:$G$158,0),1),0),IFERROR(INDEX($K$9:$K$158,MATCH($F61,$G$9:$G$158,0),1),0)),0)), IFERROR(MIN($D61-SUM($O61:AG61), INDEX(Tbl_Resource_List[Hours Available per Day], MATCH($C61,Tbl_Resource_List[Resource Name],0),1)-SUMIF($C$8:$C60,$C61,AH$8:AH60)),0),0)</f>
        <v>0</v>
      </c>
      <c r="AI61" s="93">
        <f>IF((AI$7&gt;IFERROR(MAX(IFERROR(INDEX(Tbl_Project_List[Start Date],MATCH($A61,Tbl_Project_List[Project Name],0),1)-1,0),IFERROR(INDEX($K$9:$K$158,MATCH($E61,$G$9:$G$158,0),1),0),IFERROR(INDEX($K$9:$K$158,MATCH($F61,$G$9:$G$158,0),1),0)),0)), IFERROR(MIN($D61-SUM($O61:AH61), INDEX(Tbl_Resource_List[Hours Available per Day], MATCH($C61,Tbl_Resource_List[Resource Name],0),1)-SUMIF($C$8:$C60,$C61,AI$8:AI60)),0),0)</f>
        <v>0</v>
      </c>
      <c r="AJ61" s="93">
        <f>IF((AJ$7&gt;IFERROR(MAX(IFERROR(INDEX(Tbl_Project_List[Start Date],MATCH($A61,Tbl_Project_List[Project Name],0),1)-1,0),IFERROR(INDEX($K$9:$K$158,MATCH($E61,$G$9:$G$158,0),1),0),IFERROR(INDEX($K$9:$K$158,MATCH($F61,$G$9:$G$158,0),1),0)),0)), IFERROR(MIN($D61-SUM($O61:AI61), INDEX(Tbl_Resource_List[Hours Available per Day], MATCH($C61,Tbl_Resource_List[Resource Name],0),1)-SUMIF($C$8:$C60,$C61,AJ$8:AJ60)),0),0)</f>
        <v>0</v>
      </c>
      <c r="AK61" s="93">
        <f>IF((AK$7&gt;IFERROR(MAX(IFERROR(INDEX(Tbl_Project_List[Start Date],MATCH($A61,Tbl_Project_List[Project Name],0),1)-1,0),IFERROR(INDEX($K$9:$K$158,MATCH($E61,$G$9:$G$158,0),1),0),IFERROR(INDEX($K$9:$K$158,MATCH($F61,$G$9:$G$158,0),1),0)),0)), IFERROR(MIN($D61-SUM($O61:AJ61), INDEX(Tbl_Resource_List[Hours Available per Day], MATCH($C61,Tbl_Resource_List[Resource Name],0),1)-SUMIF($C$8:$C60,$C61,AK$8:AK60)),0),0)</f>
        <v>0</v>
      </c>
      <c r="AL61" s="93">
        <f>IF((AL$7&gt;IFERROR(MAX(IFERROR(INDEX(Tbl_Project_List[Start Date],MATCH($A61,Tbl_Project_List[Project Name],0),1)-1,0),IFERROR(INDEX($K$9:$K$158,MATCH($E61,$G$9:$G$158,0),1),0),IFERROR(INDEX($K$9:$K$158,MATCH($F61,$G$9:$G$158,0),1),0)),0)), IFERROR(MIN($D61-SUM($O61:AK61), INDEX(Tbl_Resource_List[Hours Available per Day], MATCH($C61,Tbl_Resource_List[Resource Name],0),1)-SUMIF($C$8:$C60,$C61,AL$8:AL60)),0),0)</f>
        <v>0</v>
      </c>
      <c r="AM61" s="93">
        <f>IF((AM$7&gt;IFERROR(MAX(IFERROR(INDEX(Tbl_Project_List[Start Date],MATCH($A61,Tbl_Project_List[Project Name],0),1)-1,0),IFERROR(INDEX($K$9:$K$158,MATCH($E61,$G$9:$G$158,0),1),0),IFERROR(INDEX($K$9:$K$158,MATCH($F61,$G$9:$G$158,0),1),0)),0)), IFERROR(MIN($D61-SUM($O61:AL61), INDEX(Tbl_Resource_List[Hours Available per Day], MATCH($C61,Tbl_Resource_List[Resource Name],0),1)-SUMIF($C$8:$C60,$C61,AM$8:AM60)),0),0)</f>
        <v>0</v>
      </c>
      <c r="AN61" s="93">
        <f>IF((AN$7&gt;IFERROR(MAX(IFERROR(INDEX(Tbl_Project_List[Start Date],MATCH($A61,Tbl_Project_List[Project Name],0),1)-1,0),IFERROR(INDEX($K$9:$K$158,MATCH($E61,$G$9:$G$158,0),1),0),IFERROR(INDEX($K$9:$K$158,MATCH($F61,$G$9:$G$158,0),1),0)),0)), IFERROR(MIN($D61-SUM($O61:AM61), INDEX(Tbl_Resource_List[Hours Available per Day], MATCH($C61,Tbl_Resource_List[Resource Name],0),1)-SUMIF($C$8:$C60,$C61,AN$8:AN60)),0),0)</f>
        <v>0</v>
      </c>
      <c r="AO61" s="93">
        <f>IF((AO$7&gt;IFERROR(MAX(IFERROR(INDEX(Tbl_Project_List[Start Date],MATCH($A61,Tbl_Project_List[Project Name],0),1)-1,0),IFERROR(INDEX($K$9:$K$158,MATCH($E61,$G$9:$G$158,0),1),0),IFERROR(INDEX($K$9:$K$158,MATCH($F61,$G$9:$G$158,0),1),0)),0)), IFERROR(MIN($D61-SUM($O61:AN61), INDEX(Tbl_Resource_List[Hours Available per Day], MATCH($C61,Tbl_Resource_List[Resource Name],0),1)-SUMIF($C$8:$C60,$C61,AO$8:AO60)),0),0)</f>
        <v>0</v>
      </c>
      <c r="AP61" s="93">
        <f>IF((AP$7&gt;IFERROR(MAX(IFERROR(INDEX(Tbl_Project_List[Start Date],MATCH($A61,Tbl_Project_List[Project Name],0),1)-1,0),IFERROR(INDEX($K$9:$K$158,MATCH($E61,$G$9:$G$158,0),1),0),IFERROR(INDEX($K$9:$K$158,MATCH($F61,$G$9:$G$158,0),1),0)),0)), IFERROR(MIN($D61-SUM($O61:AO61), INDEX(Tbl_Resource_List[Hours Available per Day], MATCH($C61,Tbl_Resource_List[Resource Name],0),1)-SUMIF($C$8:$C60,$C61,AP$8:AP60)),0),0)</f>
        <v>0</v>
      </c>
      <c r="AQ61" s="93">
        <f>IF((AQ$7&gt;IFERROR(MAX(IFERROR(INDEX(Tbl_Project_List[Start Date],MATCH($A61,Tbl_Project_List[Project Name],0),1)-1,0),IFERROR(INDEX($K$9:$K$158,MATCH($E61,$G$9:$G$158,0),1),0),IFERROR(INDEX($K$9:$K$158,MATCH($F61,$G$9:$G$158,0),1),0)),0)), IFERROR(MIN($D61-SUM($O61:AP61), INDEX(Tbl_Resource_List[Hours Available per Day], MATCH($C61,Tbl_Resource_List[Resource Name],0),1)-SUMIF($C$8:$C60,$C61,AQ$8:AQ60)),0),0)</f>
        <v>0</v>
      </c>
      <c r="AR61" s="93">
        <f>IF((AR$7&gt;IFERROR(MAX(IFERROR(INDEX(Tbl_Project_List[Start Date],MATCH($A61,Tbl_Project_List[Project Name],0),1)-1,0),IFERROR(INDEX($K$9:$K$158,MATCH($E61,$G$9:$G$158,0),1),0),IFERROR(INDEX($K$9:$K$158,MATCH($F61,$G$9:$G$158,0),1),0)),0)), IFERROR(MIN($D61-SUM($O61:AQ61), INDEX(Tbl_Resource_List[Hours Available per Day], MATCH($C61,Tbl_Resource_List[Resource Name],0),1)-SUMIF($C$8:$C60,$C61,AR$8:AR60)),0),0)</f>
        <v>0</v>
      </c>
      <c r="AS61" s="93">
        <f>IF((AS$7&gt;IFERROR(MAX(IFERROR(INDEX(Tbl_Project_List[Start Date],MATCH($A61,Tbl_Project_List[Project Name],0),1)-1,0),IFERROR(INDEX($K$9:$K$158,MATCH($E61,$G$9:$G$158,0),1),0),IFERROR(INDEX($K$9:$K$158,MATCH($F61,$G$9:$G$158,0),1),0)),0)), IFERROR(MIN($D61-SUM($O61:AR61), INDEX(Tbl_Resource_List[Hours Available per Day], MATCH($C61,Tbl_Resource_List[Resource Name],0),1)-SUMIF($C$8:$C60,$C61,AS$8:AS60)),0),0)</f>
        <v>0</v>
      </c>
      <c r="AT61" s="93">
        <f>IF((AT$7&gt;IFERROR(MAX(IFERROR(INDEX(Tbl_Project_List[Start Date],MATCH($A61,Tbl_Project_List[Project Name],0),1)-1,0),IFERROR(INDEX($K$9:$K$158,MATCH($E61,$G$9:$G$158,0),1),0),IFERROR(INDEX($K$9:$K$158,MATCH($F61,$G$9:$G$158,0),1),0)),0)), IFERROR(MIN($D61-SUM($O61:AS61), INDEX(Tbl_Resource_List[Hours Available per Day], MATCH($C61,Tbl_Resource_List[Resource Name],0),1)-SUMIF($C$8:$C60,$C61,AT$8:AT60)),0),0)</f>
        <v>0</v>
      </c>
      <c r="AU61" s="93">
        <f>IF((AU$7&gt;IFERROR(MAX(IFERROR(INDEX(Tbl_Project_List[Start Date],MATCH($A61,Tbl_Project_List[Project Name],0),1)-1,0),IFERROR(INDEX($K$9:$K$158,MATCH($E61,$G$9:$G$158,0),1),0),IFERROR(INDEX($K$9:$K$158,MATCH($F61,$G$9:$G$158,0),1),0)),0)), IFERROR(MIN($D61-SUM($O61:AT61), INDEX(Tbl_Resource_List[Hours Available per Day], MATCH($C61,Tbl_Resource_List[Resource Name],0),1)-SUMIF($C$8:$C60,$C61,AU$8:AU60)),0),0)</f>
        <v>0</v>
      </c>
      <c r="AV61" s="93">
        <f>IF((AV$7&gt;IFERROR(MAX(IFERROR(INDEX(Tbl_Project_List[Start Date],MATCH($A61,Tbl_Project_List[Project Name],0),1)-1,0),IFERROR(INDEX($K$9:$K$158,MATCH($E61,$G$9:$G$158,0),1),0),IFERROR(INDEX($K$9:$K$158,MATCH($F61,$G$9:$G$158,0),1),0)),0)), IFERROR(MIN($D61-SUM($O61:AU61), INDEX(Tbl_Resource_List[Hours Available per Day], MATCH($C61,Tbl_Resource_List[Resource Name],0),1)-SUMIF($C$8:$C60,$C61,AV$8:AV60)),0),0)</f>
        <v>0</v>
      </c>
      <c r="AW61" s="93">
        <f>IF((AW$7&gt;IFERROR(MAX(IFERROR(INDEX(Tbl_Project_List[Start Date],MATCH($A61,Tbl_Project_List[Project Name],0),1)-1,0),IFERROR(INDEX($K$9:$K$158,MATCH($E61,$G$9:$G$158,0),1),0),IFERROR(INDEX($K$9:$K$158,MATCH($F61,$G$9:$G$158,0),1),0)),0)), IFERROR(MIN($D61-SUM($O61:AV61), INDEX(Tbl_Resource_List[Hours Available per Day], MATCH($C61,Tbl_Resource_List[Resource Name],0),1)-SUMIF($C$8:$C60,$C61,AW$8:AW60)),0),0)</f>
        <v>0</v>
      </c>
      <c r="AX61" s="93">
        <f>IF((AX$7&gt;IFERROR(MAX(IFERROR(INDEX(Tbl_Project_List[Start Date],MATCH($A61,Tbl_Project_List[Project Name],0),1)-1,0),IFERROR(INDEX($K$9:$K$158,MATCH($E61,$G$9:$G$158,0),1),0),IFERROR(INDEX($K$9:$K$158,MATCH($F61,$G$9:$G$158,0),1),0)),0)), IFERROR(MIN($D61-SUM($O61:AW61), INDEX(Tbl_Resource_List[Hours Available per Day], MATCH($C61,Tbl_Resource_List[Resource Name],0),1)-SUMIF($C$8:$C60,$C61,AX$8:AX60)),0),0)</f>
        <v>0</v>
      </c>
      <c r="AY61" s="93">
        <f>IF((AY$7&gt;IFERROR(MAX(IFERROR(INDEX(Tbl_Project_List[Start Date],MATCH($A61,Tbl_Project_List[Project Name],0),1)-1,0),IFERROR(INDEX($K$9:$K$158,MATCH($E61,$G$9:$G$158,0),1),0),IFERROR(INDEX($K$9:$K$158,MATCH($F61,$G$9:$G$158,0),1),0)),0)), IFERROR(MIN($D61-SUM($O61:AX61), INDEX(Tbl_Resource_List[Hours Available per Day], MATCH($C61,Tbl_Resource_List[Resource Name],0),1)-SUMIF($C$8:$C60,$C61,AY$8:AY60)),0),0)</f>
        <v>0</v>
      </c>
      <c r="AZ61" s="93">
        <f>IF((AZ$7&gt;IFERROR(MAX(IFERROR(INDEX(Tbl_Project_List[Start Date],MATCH($A61,Tbl_Project_List[Project Name],0),1)-1,0),IFERROR(INDEX($K$9:$K$158,MATCH($E61,$G$9:$G$158,0),1),0),IFERROR(INDEX($K$9:$K$158,MATCH($F61,$G$9:$G$158,0),1),0)),0)), IFERROR(MIN($D61-SUM($O61:AY61), INDEX(Tbl_Resource_List[Hours Available per Day], MATCH($C61,Tbl_Resource_List[Resource Name],0),1)-SUMIF($C$8:$C60,$C61,AZ$8:AZ60)),0),0)</f>
        <v>0</v>
      </c>
      <c r="BA61" s="93">
        <f>IF((BA$7&gt;IFERROR(MAX(IFERROR(INDEX(Tbl_Project_List[Start Date],MATCH($A61,Tbl_Project_List[Project Name],0),1)-1,0),IFERROR(INDEX($K$9:$K$158,MATCH($E61,$G$9:$G$158,0),1),0),IFERROR(INDEX($K$9:$K$158,MATCH($F61,$G$9:$G$158,0),1),0)),0)), IFERROR(MIN($D61-SUM($O61:AZ61), INDEX(Tbl_Resource_List[Hours Available per Day], MATCH($C61,Tbl_Resource_List[Resource Name],0),1)-SUMIF($C$8:$C60,$C61,BA$8:BA60)),0),0)</f>
        <v>0</v>
      </c>
      <c r="BB61" s="93">
        <f>IF((BB$7&gt;IFERROR(MAX(IFERROR(INDEX(Tbl_Project_List[Start Date],MATCH($A61,Tbl_Project_List[Project Name],0),1)-1,0),IFERROR(INDEX($K$9:$K$158,MATCH($E61,$G$9:$G$158,0),1),0),IFERROR(INDEX($K$9:$K$158,MATCH($F61,$G$9:$G$158,0),1),0)),0)), IFERROR(MIN($D61-SUM($O61:BA61), INDEX(Tbl_Resource_List[Hours Available per Day], MATCH($C61,Tbl_Resource_List[Resource Name],0),1)-SUMIF($C$8:$C60,$C61,BB$8:BB60)),0),0)</f>
        <v>0</v>
      </c>
      <c r="BC61" s="93">
        <f>IF((BC$7&gt;IFERROR(MAX(IFERROR(INDEX(Tbl_Project_List[Start Date],MATCH($A61,Tbl_Project_List[Project Name],0),1)-1,0),IFERROR(INDEX($K$9:$K$158,MATCH($E61,$G$9:$G$158,0),1),0),IFERROR(INDEX($K$9:$K$158,MATCH($F61,$G$9:$G$158,0),1),0)),0)), IFERROR(MIN($D61-SUM($O61:BB61), INDEX(Tbl_Resource_List[Hours Available per Day], MATCH($C61,Tbl_Resource_List[Resource Name],0),1)-SUMIF($C$8:$C60,$C61,BC$8:BC60)),0),0)</f>
        <v>0</v>
      </c>
      <c r="BD61" s="93">
        <f>IF((BD$7&gt;IFERROR(MAX(IFERROR(INDEX(Tbl_Project_List[Start Date],MATCH($A61,Tbl_Project_List[Project Name],0),1)-1,0),IFERROR(INDEX($K$9:$K$158,MATCH($E61,$G$9:$G$158,0),1),0),IFERROR(INDEX($K$9:$K$158,MATCH($F61,$G$9:$G$158,0),1),0)),0)), IFERROR(MIN($D61-SUM($O61:BC61), INDEX(Tbl_Resource_List[Hours Available per Day], MATCH($C61,Tbl_Resource_List[Resource Name],0),1)-SUMIF($C$8:$C60,$C61,BD$8:BD60)),0),0)</f>
        <v>0</v>
      </c>
      <c r="BE61" s="93">
        <f>IF((BE$7&gt;IFERROR(MAX(IFERROR(INDEX(Tbl_Project_List[Start Date],MATCH($A61,Tbl_Project_List[Project Name],0),1)-1,0),IFERROR(INDEX($K$9:$K$158,MATCH($E61,$G$9:$G$158,0),1),0),IFERROR(INDEX($K$9:$K$158,MATCH($F61,$G$9:$G$158,0),1),0)),0)), IFERROR(MIN($D61-SUM($O61:BD61), INDEX(Tbl_Resource_List[Hours Available per Day], MATCH($C61,Tbl_Resource_List[Resource Name],0),1)-SUMIF($C$8:$C60,$C61,BE$8:BE60)),0),0)</f>
        <v>0</v>
      </c>
      <c r="BF61" s="93">
        <f>IF((BF$7&gt;IFERROR(MAX(IFERROR(INDEX(Tbl_Project_List[Start Date],MATCH($A61,Tbl_Project_List[Project Name],0),1)-1,0),IFERROR(INDEX($K$9:$K$158,MATCH($E61,$G$9:$G$158,0),1),0),IFERROR(INDEX($K$9:$K$158,MATCH($F61,$G$9:$G$158,0),1),0)),0)), IFERROR(MIN($D61-SUM($O61:BE61), INDEX(Tbl_Resource_List[Hours Available per Day], MATCH($C61,Tbl_Resource_List[Resource Name],0),1)-SUMIF($C$8:$C60,$C61,BF$8:BF60)),0),0)</f>
        <v>0</v>
      </c>
      <c r="BG61" s="93">
        <f>IF((BG$7&gt;IFERROR(MAX(IFERROR(INDEX(Tbl_Project_List[Start Date],MATCH($A61,Tbl_Project_List[Project Name],0),1)-1,0),IFERROR(INDEX($K$9:$K$158,MATCH($E61,$G$9:$G$158,0),1),0),IFERROR(INDEX($K$9:$K$158,MATCH($F61,$G$9:$G$158,0),1),0)),0)), IFERROR(MIN($D61-SUM($O61:BF61), INDEX(Tbl_Resource_List[Hours Available per Day], MATCH($C61,Tbl_Resource_List[Resource Name],0),1)-SUMIF($C$8:$C60,$C61,BG$8:BG60)),0),0)</f>
        <v>0</v>
      </c>
      <c r="BH61" s="93">
        <f>IF((BH$7&gt;IFERROR(MAX(IFERROR(INDEX(Tbl_Project_List[Start Date],MATCH($A61,Tbl_Project_List[Project Name],0),1)-1,0),IFERROR(INDEX($K$9:$K$158,MATCH($E61,$G$9:$G$158,0),1),0),IFERROR(INDEX($K$9:$K$158,MATCH($F61,$G$9:$G$158,0),1),0)),0)), IFERROR(MIN($D61-SUM($O61:BG61), INDEX(Tbl_Resource_List[Hours Available per Day], MATCH($C61,Tbl_Resource_List[Resource Name],0),1)-SUMIF($C$8:$C60,$C61,BH$8:BH60)),0),0)</f>
        <v>0</v>
      </c>
      <c r="BI61" s="93">
        <f>IF((BI$7&gt;IFERROR(MAX(IFERROR(INDEX(Tbl_Project_List[Start Date],MATCH($A61,Tbl_Project_List[Project Name],0),1)-1,0),IFERROR(INDEX($K$9:$K$158,MATCH($E61,$G$9:$G$158,0),1),0),IFERROR(INDEX($K$9:$K$158,MATCH($F61,$G$9:$G$158,0),1),0)),0)), IFERROR(MIN($D61-SUM($O61:BH61), INDEX(Tbl_Resource_List[Hours Available per Day], MATCH($C61,Tbl_Resource_List[Resource Name],0),1)-SUMIF($C$8:$C60,$C61,BI$8:BI60)),0),0)</f>
        <v>0</v>
      </c>
      <c r="BJ61" s="93">
        <f>IF((BJ$7&gt;IFERROR(MAX(IFERROR(INDEX(Tbl_Project_List[Start Date],MATCH($A61,Tbl_Project_List[Project Name],0),1)-1,0),IFERROR(INDEX($K$9:$K$158,MATCH($E61,$G$9:$G$158,0),1),0),IFERROR(INDEX($K$9:$K$158,MATCH($F61,$G$9:$G$158,0),1),0)),0)), IFERROR(MIN($D61-SUM($O61:BI61), INDEX(Tbl_Resource_List[Hours Available per Day], MATCH($C61,Tbl_Resource_List[Resource Name],0),1)-SUMIF($C$8:$C60,$C61,BJ$8:BJ60)),0),0)</f>
        <v>0</v>
      </c>
      <c r="BK61" s="93">
        <f>IF((BK$7&gt;IFERROR(MAX(IFERROR(INDEX(Tbl_Project_List[Start Date],MATCH($A61,Tbl_Project_List[Project Name],0),1)-1,0),IFERROR(INDEX($K$9:$K$158,MATCH($E61,$G$9:$G$158,0),1),0),IFERROR(INDEX($K$9:$K$158,MATCH($F61,$G$9:$G$158,0),1),0)),0)), IFERROR(MIN($D61-SUM($O61:BJ61), INDEX(Tbl_Resource_List[Hours Available per Day], MATCH($C61,Tbl_Resource_List[Resource Name],0),1)-SUMIF($C$8:$C60,$C61,BK$8:BK60)),0),0)</f>
        <v>0</v>
      </c>
      <c r="BL61" s="93">
        <f>IF((BL$7&gt;IFERROR(MAX(IFERROR(INDEX(Tbl_Project_List[Start Date],MATCH($A61,Tbl_Project_List[Project Name],0),1)-1,0),IFERROR(INDEX($K$9:$K$158,MATCH($E61,$G$9:$G$158,0),1),0),IFERROR(INDEX($K$9:$K$158,MATCH($F61,$G$9:$G$158,0),1),0)),0)), IFERROR(MIN($D61-SUM($O61:BK61), INDEX(Tbl_Resource_List[Hours Available per Day], MATCH($C61,Tbl_Resource_List[Resource Name],0),1)-SUMIF($C$8:$C60,$C61,BL$8:BL60)),0),0)</f>
        <v>0</v>
      </c>
      <c r="BM61" s="93">
        <f>IF((BM$7&gt;IFERROR(MAX(IFERROR(INDEX(Tbl_Project_List[Start Date],MATCH($A61,Tbl_Project_List[Project Name],0),1)-1,0),IFERROR(INDEX($K$9:$K$158,MATCH($E61,$G$9:$G$158,0),1),0),IFERROR(INDEX($K$9:$K$158,MATCH($F61,$G$9:$G$158,0),1),0)),0)), IFERROR(MIN($D61-SUM($O61:BL61), INDEX(Tbl_Resource_List[Hours Available per Day], MATCH($C61,Tbl_Resource_List[Resource Name],0),1)-SUMIF($C$8:$C60,$C61,BM$8:BM60)),0),0)</f>
        <v>0</v>
      </c>
      <c r="BN61" s="93">
        <f>IF((BN$7&gt;IFERROR(MAX(IFERROR(INDEX(Tbl_Project_List[Start Date],MATCH($A61,Tbl_Project_List[Project Name],0),1)-1,0),IFERROR(INDEX($K$9:$K$158,MATCH($E61,$G$9:$G$158,0),1),0),IFERROR(INDEX($K$9:$K$158,MATCH($F61,$G$9:$G$158,0),1),0)),0)), IFERROR(MIN($D61-SUM($O61:BM61), INDEX(Tbl_Resource_List[Hours Available per Day], MATCH($C61,Tbl_Resource_List[Resource Name],0),1)-SUMIF($C$8:$C60,$C61,BN$8:BN60)),0),0)</f>
        <v>0</v>
      </c>
      <c r="BO61" s="93">
        <f>IF((BO$7&gt;IFERROR(MAX(IFERROR(INDEX(Tbl_Project_List[Start Date],MATCH($A61,Tbl_Project_List[Project Name],0),1)-1,0),IFERROR(INDEX($K$9:$K$158,MATCH($E61,$G$9:$G$158,0),1),0),IFERROR(INDEX($K$9:$K$158,MATCH($F61,$G$9:$G$158,0),1),0)),0)), IFERROR(MIN($D61-SUM($O61:BN61), INDEX(Tbl_Resource_List[Hours Available per Day], MATCH($C61,Tbl_Resource_List[Resource Name],0),1)-SUMIF($C$8:$C60,$C61,BO$8:BO60)),0),0)</f>
        <v>0</v>
      </c>
      <c r="BP61" s="93">
        <f>IF((BP$7&gt;IFERROR(MAX(IFERROR(INDEX(Tbl_Project_List[Start Date],MATCH($A61,Tbl_Project_List[Project Name],0),1)-1,0),IFERROR(INDEX($K$9:$K$158,MATCH($E61,$G$9:$G$158,0),1),0),IFERROR(INDEX($K$9:$K$158,MATCH($F61,$G$9:$G$158,0),1),0)),0)), IFERROR(MIN($D61-SUM($O61:BO61), INDEX(Tbl_Resource_List[Hours Available per Day], MATCH($C61,Tbl_Resource_List[Resource Name],0),1)-SUMIF($C$8:$C60,$C61,BP$8:BP60)),0),0)</f>
        <v>0</v>
      </c>
      <c r="BQ61" s="93">
        <f>IF((BQ$7&gt;IFERROR(MAX(IFERROR(INDEX(Tbl_Project_List[Start Date],MATCH($A61,Tbl_Project_List[Project Name],0),1)-1,0),IFERROR(INDEX($K$9:$K$158,MATCH($E61,$G$9:$G$158,0),1),0),IFERROR(INDEX($K$9:$K$158,MATCH($F61,$G$9:$G$158,0),1),0)),0)), IFERROR(MIN($D61-SUM($O61:BP61), INDEX(Tbl_Resource_List[Hours Available per Day], MATCH($C61,Tbl_Resource_List[Resource Name],0),1)-SUMIF($C$8:$C60,$C61,BQ$8:BQ60)),0),0)</f>
        <v>0</v>
      </c>
      <c r="BR61" s="93">
        <f>IF((BR$7&gt;IFERROR(MAX(IFERROR(INDEX(Tbl_Project_List[Start Date],MATCH($A61,Tbl_Project_List[Project Name],0),1)-1,0),IFERROR(INDEX($K$9:$K$158,MATCH($E61,$G$9:$G$158,0),1),0),IFERROR(INDEX($K$9:$K$158,MATCH($F61,$G$9:$G$158,0),1),0)),0)), IFERROR(MIN($D61-SUM($O61:BQ61), INDEX(Tbl_Resource_List[Hours Available per Day], MATCH($C61,Tbl_Resource_List[Resource Name],0),1)-SUMIF($C$8:$C60,$C61,BR$8:BR60)),0),0)</f>
        <v>0</v>
      </c>
      <c r="BS61" s="93">
        <f>IF((BS$7&gt;IFERROR(MAX(IFERROR(INDEX(Tbl_Project_List[Start Date],MATCH($A61,Tbl_Project_List[Project Name],0),1)-1,0),IFERROR(INDEX($K$9:$K$158,MATCH($E61,$G$9:$G$158,0),1),0),IFERROR(INDEX($K$9:$K$158,MATCH($F61,$G$9:$G$158,0),1),0)),0)), IFERROR(MIN($D61-SUM($O61:BR61), INDEX(Tbl_Resource_List[Hours Available per Day], MATCH($C61,Tbl_Resource_List[Resource Name],0),1)-SUMIF($C$8:$C60,$C61,BS$8:BS60)),0),0)</f>
        <v>0</v>
      </c>
      <c r="BT61" s="93">
        <f>IF((BT$7&gt;IFERROR(MAX(IFERROR(INDEX(Tbl_Project_List[Start Date],MATCH($A61,Tbl_Project_List[Project Name],0),1)-1,0),IFERROR(INDEX($K$9:$K$158,MATCH($E61,$G$9:$G$158,0),1),0),IFERROR(INDEX($K$9:$K$158,MATCH($F61,$G$9:$G$158,0),1),0)),0)), IFERROR(MIN($D61-SUM($O61:BS61), INDEX(Tbl_Resource_List[Hours Available per Day], MATCH($C61,Tbl_Resource_List[Resource Name],0),1)-SUMIF($C$8:$C60,$C61,BT$8:BT60)),0),0)</f>
        <v>0</v>
      </c>
      <c r="BU61" s="93">
        <f>IF((BU$7&gt;IFERROR(MAX(IFERROR(INDEX(Tbl_Project_List[Start Date],MATCH($A61,Tbl_Project_List[Project Name],0),1)-1,0),IFERROR(INDEX($K$9:$K$158,MATCH($E61,$G$9:$G$158,0),1),0),IFERROR(INDEX($K$9:$K$158,MATCH($F61,$G$9:$G$158,0),1),0)),0)), IFERROR(MIN($D61-SUM($O61:BT61), INDEX(Tbl_Resource_List[Hours Available per Day], MATCH($C61,Tbl_Resource_List[Resource Name],0),1)-SUMIF($C$8:$C60,$C61,BU$8:BU60)),0),0)</f>
        <v>0</v>
      </c>
      <c r="BV61" s="93">
        <f>IF((BV$7&gt;IFERROR(MAX(IFERROR(INDEX(Tbl_Project_List[Start Date],MATCH($A61,Tbl_Project_List[Project Name],0),1)-1,0),IFERROR(INDEX($K$9:$K$158,MATCH($E61,$G$9:$G$158,0),1),0),IFERROR(INDEX($K$9:$K$158,MATCH($F61,$G$9:$G$158,0),1),0)),0)), IFERROR(MIN($D61-SUM($O61:BU61), INDEX(Tbl_Resource_List[Hours Available per Day], MATCH($C61,Tbl_Resource_List[Resource Name],0),1)-SUMIF($C$8:$C60,$C61,BV$8:BV60)),0),0)</f>
        <v>0</v>
      </c>
      <c r="BW61" s="94">
        <f>IF((BW$7&gt;IFERROR(MAX(IFERROR(INDEX(Tbl_Project_List[Start Date],MATCH($A61,Tbl_Project_List[Project Name],0),1)-1,0),IFERROR(INDEX($K$9:$K$158,MATCH($E61,$G$9:$G$158,0),1),0),IFERROR(INDEX($K$9:$K$158,MATCH($F61,$G$9:$G$158,0),1),0)),0)), IFERROR(MIN($D61-SUM($O61:BV61), INDEX(Tbl_Resource_List[Hours Available per Day], MATCH($C61,Tbl_Resource_List[Resource Name],0),1)-SUMIF($C$8:$C60,$C61,BW$8:BW60)),0),0)</f>
        <v>0</v>
      </c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</row>
    <row r="62" spans="1:105" x14ac:dyDescent="0.25">
      <c r="A62" s="89" t="str">
        <f>IFERROR(IF(ROW(A61)-ROW($A$8)&gt;=COUNTA(Tbl_Task_List[Task Name]),"",INDEX(Tbl_Project_List[],MATCH(SMALL(Tbl_Project_List[[#Data],[Priority]],ROUND(SUMPRODUCT(1/COUNTIF($A$9:A61,$A$9:A61)),0)+((COUNTIF(Tbl_Task_List[[#Data],[Project Name]],A61)=COUNTIF($A$9:$A61,A61))*1)),Tbl_Project_List[[#Data],[Priority]],0),1)),"")</f>
        <v/>
      </c>
      <c r="B62" s="89" t="str">
        <f t="array" ref="B62">IFERROR(INDEX((Tbl_Task_List[[#Data],[Task Name]]), SMALL(IF(A62=(Tbl_Task_List[[#Data],[Project Name]]),ROW(Tbl_Task_List[[#Data],[Project Name]]),""),COUNTIF($A$9:$A62,A62))-ROW(Tbl_Task_List[[#Headers],[Task Name]]),1),"")</f>
        <v/>
      </c>
      <c r="C62" s="90" t="str">
        <f t="array" ref="C62">IFERROR(INDEX((Tbl_Task_List[[#Data],[Resource Name]]), SMALL(IF(A62=(Tbl_Task_List[[#Data],[Project Name]]),ROW(Tbl_Task_List[[#Data],[Project Name]]),""),COUNTIF($A$9:$A62,A62))-ROW(Tbl_Task_List[[#Headers],[Resource Name]]),1),"")</f>
        <v/>
      </c>
      <c r="D62" s="91" t="str">
        <f t="array" ref="D62">IFERROR(INDEX((Tbl_Task_List[[#Data],[Planned Duration (Hours)]]), SMALL(IF(A62=(Tbl_Task_List[[#Data],[Project Name]]),ROW(Tbl_Task_List[[#Data],[Project Name]]),""),COUNTIF($A$9:$A62,A62))-ROW(Tbl_Task_List[[#Headers],[Planned Duration (Hours)]]),1),"")</f>
        <v/>
      </c>
      <c r="E62" s="70" t="str">
        <f t="array" ref="E62">IFERROR(INDEX((Tbl_Task_List[[#Data],[Predecessor 1]]), SMALL(IF(A62=(Tbl_Task_List[[#Data],[Project Name]]),ROW(Tbl_Task_List[[#Data],[Project Name]]),""),COUNTIF($A$9:$A62,A62))-ROW(Tbl_Task_List[[#Headers],[Predecessor 1]]),1),"")</f>
        <v/>
      </c>
      <c r="F62" s="70" t="str">
        <f t="array" ref="F62">IFERROR(INDEX((Tbl_Task_List[[#Data],[Predecessor 2]]), SMALL(IF(A62=(Tbl_Task_List[[#Data],[Project Name]]),ROW(Tbl_Task_List[[#Data],[Project Name]]),""),COUNTIF($A$9:$A62,A62))-ROW(Tbl_Task_List[[#Headers],[Predecessor 2]]),1),"")</f>
        <v/>
      </c>
      <c r="G62" s="70" t="str">
        <f t="shared" si="7"/>
        <v xml:space="preserve"> </v>
      </c>
      <c r="H62" s="75" t="str">
        <f>IFERROR(MAX(INDEX(Tbl_Project_List[Start Date],MATCH($A62,Tbl_Project_List[Project Name],0),1), StartDate, IFERROR(WORKDAY(INDEX($K$9:$K$158,MATCH($E62,$G$9:$G$158,0),1),1,Holidays),0),IFERROR(WORKDAY( INDEX($K$9:$K$158,MATCH($F62,$G$9:$G$158,0),1),1,Holidays),0)),"")</f>
        <v/>
      </c>
      <c r="I62" s="92" t="str">
        <f t="shared" si="4"/>
        <v/>
      </c>
      <c r="J62" s="75" t="str">
        <f t="array" ref="J62">IF(ISNUMBER(D62),IFERROR(INDEX($A$7:$BW$7,1,SMALL(IF(P62:BW62&gt;0,COLUMN(P62:BW62),""),1)),WORKDAY($BW$7,2,Holidays)),"")</f>
        <v/>
      </c>
      <c r="K62" s="75" t="str">
        <f t="array" ref="K62">IF(ISNUMBER(D62),IF(SUM(P62:BW62)=D62,IFERROR(INDEX($A$7:$BW$7,1,LARGE(IF(P62:BW62&gt;0,COLUMN(P62:BW62),""),1)),""),WORKDAY($BW$7,1,Holidays)),"")</f>
        <v/>
      </c>
      <c r="L62" s="92" t="str">
        <f ca="1">IFERROR(COUNTIF(INDIRECT(ADDRESS(ROW($L62),MATCH($J62,$A$7:$BW$7,0),1,1,)):INDIRECT(ADDRESS(ROW($L62),MATCH(MIN($K62,$BW$7),$A$7:$BW$7,0),1,1,)),0),"")</f>
        <v/>
      </c>
      <c r="M62" s="92" t="str">
        <f t="shared" si="5"/>
        <v/>
      </c>
      <c r="N62" s="93" t="str">
        <f t="shared" si="6"/>
        <v/>
      </c>
      <c r="O62" s="86"/>
      <c r="P62" s="93">
        <f>IF((P$7&gt;IFERROR(MAX(IFERROR(INDEX(Tbl_Project_List[Start Date],MATCH($A62,Tbl_Project_List[Project Name],0),1)-1,0),IFERROR(INDEX($K$9:$K$158,MATCH($E62,$G$9:$G$158,0),1),0),IFERROR(INDEX($K$9:$K$158,MATCH($F62,$G$9:$G$158,0),1),0)),0)), IFERROR(MIN($D62-SUM($O62:O62), INDEX(Tbl_Resource_List[Hours Available per Day], MATCH($C62,Tbl_Resource_List[Resource Name],0),1)-SUMIF($C$8:$C61,$C62,P$8:P61)),0),0)</f>
        <v>0</v>
      </c>
      <c r="Q62" s="93">
        <f>IF((Q$7&gt;IFERROR(MAX(IFERROR(INDEX(Tbl_Project_List[Start Date],MATCH($A62,Tbl_Project_List[Project Name],0),1)-1,0),IFERROR(INDEX($K$9:$K$158,MATCH($E62,$G$9:$G$158,0),1),0),IFERROR(INDEX($K$9:$K$158,MATCH($F62,$G$9:$G$158,0),1),0)),0)), IFERROR(MIN($D62-SUM($O62:P62), INDEX(Tbl_Resource_List[Hours Available per Day], MATCH($C62,Tbl_Resource_List[Resource Name],0),1)-SUMIF($C$8:$C61,$C62,Q$8:Q61)),0),0)</f>
        <v>0</v>
      </c>
      <c r="R62" s="93">
        <f>IF((R$7&gt;IFERROR(MAX(IFERROR(INDEX(Tbl_Project_List[Start Date],MATCH($A62,Tbl_Project_List[Project Name],0),1)-1,0),IFERROR(INDEX($K$9:$K$158,MATCH($E62,$G$9:$G$158,0),1),0),IFERROR(INDEX($K$9:$K$158,MATCH($F62,$G$9:$G$158,0),1),0)),0)), IFERROR(MIN($D62-SUM($O62:Q62), INDEX(Tbl_Resource_List[Hours Available per Day], MATCH($C62,Tbl_Resource_List[Resource Name],0),1)-SUMIF($C$8:$C61,$C62,R$8:R61)),0),0)</f>
        <v>0</v>
      </c>
      <c r="S62" s="93">
        <f>IF((S$7&gt;IFERROR(MAX(IFERROR(INDEX(Tbl_Project_List[Start Date],MATCH($A62,Tbl_Project_List[Project Name],0),1)-1,0),IFERROR(INDEX($K$9:$K$158,MATCH($E62,$G$9:$G$158,0),1),0),IFERROR(INDEX($K$9:$K$158,MATCH($F62,$G$9:$G$158,0),1),0)),0)), IFERROR(MIN($D62-SUM($O62:R62), INDEX(Tbl_Resource_List[Hours Available per Day], MATCH($C62,Tbl_Resource_List[Resource Name],0),1)-SUMIF($C$8:$C61,$C62,S$8:S61)),0),0)</f>
        <v>0</v>
      </c>
      <c r="T62" s="93">
        <f>IF((T$7&gt;IFERROR(MAX(IFERROR(INDEX(Tbl_Project_List[Start Date],MATCH($A62,Tbl_Project_List[Project Name],0),1)-1,0),IFERROR(INDEX($K$9:$K$158,MATCH($E62,$G$9:$G$158,0),1),0),IFERROR(INDEX($K$9:$K$158,MATCH($F62,$G$9:$G$158,0),1),0)),0)), IFERROR(MIN($D62-SUM($O62:S62), INDEX(Tbl_Resource_List[Hours Available per Day], MATCH($C62,Tbl_Resource_List[Resource Name],0),1)-SUMIF($C$8:$C61,$C62,T$8:T61)),0),0)</f>
        <v>0</v>
      </c>
      <c r="U62" s="93">
        <f>IF((U$7&gt;IFERROR(MAX(IFERROR(INDEX(Tbl_Project_List[Start Date],MATCH($A62,Tbl_Project_List[Project Name],0),1)-1,0),IFERROR(INDEX($K$9:$K$158,MATCH($E62,$G$9:$G$158,0),1),0),IFERROR(INDEX($K$9:$K$158,MATCH($F62,$G$9:$G$158,0),1),0)),0)), IFERROR(MIN($D62-SUM($O62:T62), INDEX(Tbl_Resource_List[Hours Available per Day], MATCH($C62,Tbl_Resource_List[Resource Name],0),1)-SUMIF($C$8:$C61,$C62,U$8:U61)),0),0)</f>
        <v>0</v>
      </c>
      <c r="V62" s="93">
        <f>IF((V$7&gt;IFERROR(MAX(IFERROR(INDEX(Tbl_Project_List[Start Date],MATCH($A62,Tbl_Project_List[Project Name],0),1)-1,0),IFERROR(INDEX($K$9:$K$158,MATCH($E62,$G$9:$G$158,0),1),0),IFERROR(INDEX($K$9:$K$158,MATCH($F62,$G$9:$G$158,0),1),0)),0)), IFERROR(MIN($D62-SUM($O62:U62), INDEX(Tbl_Resource_List[Hours Available per Day], MATCH($C62,Tbl_Resource_List[Resource Name],0),1)-SUMIF($C$8:$C61,$C62,V$8:V61)),0),0)</f>
        <v>0</v>
      </c>
      <c r="W62" s="93">
        <f>IF((W$7&gt;IFERROR(MAX(IFERROR(INDEX(Tbl_Project_List[Start Date],MATCH($A62,Tbl_Project_List[Project Name],0),1)-1,0),IFERROR(INDEX($K$9:$K$158,MATCH($E62,$G$9:$G$158,0),1),0),IFERROR(INDEX($K$9:$K$158,MATCH($F62,$G$9:$G$158,0),1),0)),0)), IFERROR(MIN($D62-SUM($O62:V62), INDEX(Tbl_Resource_List[Hours Available per Day], MATCH($C62,Tbl_Resource_List[Resource Name],0),1)-SUMIF($C$8:$C61,$C62,W$8:W61)),0),0)</f>
        <v>0</v>
      </c>
      <c r="X62" s="93">
        <f>IF((X$7&gt;IFERROR(MAX(IFERROR(INDEX(Tbl_Project_List[Start Date],MATCH($A62,Tbl_Project_List[Project Name],0),1)-1,0),IFERROR(INDEX($K$9:$K$158,MATCH($E62,$G$9:$G$158,0),1),0),IFERROR(INDEX($K$9:$K$158,MATCH($F62,$G$9:$G$158,0),1),0)),0)), IFERROR(MIN($D62-SUM($O62:W62), INDEX(Tbl_Resource_List[Hours Available per Day], MATCH($C62,Tbl_Resource_List[Resource Name],0),1)-SUMIF($C$8:$C61,$C62,X$8:X61)),0),0)</f>
        <v>0</v>
      </c>
      <c r="Y62" s="93">
        <f>IF((Y$7&gt;IFERROR(MAX(IFERROR(INDEX(Tbl_Project_List[Start Date],MATCH($A62,Tbl_Project_List[Project Name],0),1)-1,0),IFERROR(INDEX($K$9:$K$158,MATCH($E62,$G$9:$G$158,0),1),0),IFERROR(INDEX($K$9:$K$158,MATCH($F62,$G$9:$G$158,0),1),0)),0)), IFERROR(MIN($D62-SUM($O62:X62), INDEX(Tbl_Resource_List[Hours Available per Day], MATCH($C62,Tbl_Resource_List[Resource Name],0),1)-SUMIF($C$8:$C61,$C62,Y$8:Y61)),0),0)</f>
        <v>0</v>
      </c>
      <c r="Z62" s="93">
        <f>IF((Z$7&gt;IFERROR(MAX(IFERROR(INDEX(Tbl_Project_List[Start Date],MATCH($A62,Tbl_Project_List[Project Name],0),1)-1,0),IFERROR(INDEX($K$9:$K$158,MATCH($E62,$G$9:$G$158,0),1),0),IFERROR(INDEX($K$9:$K$158,MATCH($F62,$G$9:$G$158,0),1),0)),0)), IFERROR(MIN($D62-SUM($O62:Y62), INDEX(Tbl_Resource_List[Hours Available per Day], MATCH($C62,Tbl_Resource_List[Resource Name],0),1)-SUMIF($C$8:$C61,$C62,Z$8:Z61)),0),0)</f>
        <v>0</v>
      </c>
      <c r="AA62" s="93">
        <f>IF((AA$7&gt;IFERROR(MAX(IFERROR(INDEX(Tbl_Project_List[Start Date],MATCH($A62,Tbl_Project_List[Project Name],0),1)-1,0),IFERROR(INDEX($K$9:$K$158,MATCH($E62,$G$9:$G$158,0),1),0),IFERROR(INDEX($K$9:$K$158,MATCH($F62,$G$9:$G$158,0),1),0)),0)), IFERROR(MIN($D62-SUM($O62:Z62), INDEX(Tbl_Resource_List[Hours Available per Day], MATCH($C62,Tbl_Resource_List[Resource Name],0),1)-SUMIF($C$8:$C61,$C62,AA$8:AA61)),0),0)</f>
        <v>0</v>
      </c>
      <c r="AB62" s="93">
        <f>IF((AB$7&gt;IFERROR(MAX(IFERROR(INDEX(Tbl_Project_List[Start Date],MATCH($A62,Tbl_Project_List[Project Name],0),1)-1,0),IFERROR(INDEX($K$9:$K$158,MATCH($E62,$G$9:$G$158,0),1),0),IFERROR(INDEX($K$9:$K$158,MATCH($F62,$G$9:$G$158,0),1),0)),0)), IFERROR(MIN($D62-SUM($O62:AA62), INDEX(Tbl_Resource_List[Hours Available per Day], MATCH($C62,Tbl_Resource_List[Resource Name],0),1)-SUMIF($C$8:$C61,$C62,AB$8:AB61)),0),0)</f>
        <v>0</v>
      </c>
      <c r="AC62" s="93">
        <f>IF((AC$7&gt;IFERROR(MAX(IFERROR(INDEX(Tbl_Project_List[Start Date],MATCH($A62,Tbl_Project_List[Project Name],0),1)-1,0),IFERROR(INDEX($K$9:$K$158,MATCH($E62,$G$9:$G$158,0),1),0),IFERROR(INDEX($K$9:$K$158,MATCH($F62,$G$9:$G$158,0),1),0)),0)), IFERROR(MIN($D62-SUM($O62:AB62), INDEX(Tbl_Resource_List[Hours Available per Day], MATCH($C62,Tbl_Resource_List[Resource Name],0),1)-SUMIF($C$8:$C61,$C62,AC$8:AC61)),0),0)</f>
        <v>0</v>
      </c>
      <c r="AD62" s="93">
        <f>IF((AD$7&gt;IFERROR(MAX(IFERROR(INDEX(Tbl_Project_List[Start Date],MATCH($A62,Tbl_Project_List[Project Name],0),1)-1,0),IFERROR(INDEX($K$9:$K$158,MATCH($E62,$G$9:$G$158,0),1),0),IFERROR(INDEX($K$9:$K$158,MATCH($F62,$G$9:$G$158,0),1),0)),0)), IFERROR(MIN($D62-SUM($O62:AC62), INDEX(Tbl_Resource_List[Hours Available per Day], MATCH($C62,Tbl_Resource_List[Resource Name],0),1)-SUMIF($C$8:$C61,$C62,AD$8:AD61)),0),0)</f>
        <v>0</v>
      </c>
      <c r="AE62" s="93">
        <f>IF((AE$7&gt;IFERROR(MAX(IFERROR(INDEX(Tbl_Project_List[Start Date],MATCH($A62,Tbl_Project_List[Project Name],0),1)-1,0),IFERROR(INDEX($K$9:$K$158,MATCH($E62,$G$9:$G$158,0),1),0),IFERROR(INDEX($K$9:$K$158,MATCH($F62,$G$9:$G$158,0),1),0)),0)), IFERROR(MIN($D62-SUM($O62:AD62), INDEX(Tbl_Resource_List[Hours Available per Day], MATCH($C62,Tbl_Resource_List[Resource Name],0),1)-SUMIF($C$8:$C61,$C62,AE$8:AE61)),0),0)</f>
        <v>0</v>
      </c>
      <c r="AF62" s="93">
        <f>IF((AF$7&gt;IFERROR(MAX(IFERROR(INDEX(Tbl_Project_List[Start Date],MATCH($A62,Tbl_Project_List[Project Name],0),1)-1,0),IFERROR(INDEX($K$9:$K$158,MATCH($E62,$G$9:$G$158,0),1),0),IFERROR(INDEX($K$9:$K$158,MATCH($F62,$G$9:$G$158,0),1),0)),0)), IFERROR(MIN($D62-SUM($O62:AE62), INDEX(Tbl_Resource_List[Hours Available per Day], MATCH($C62,Tbl_Resource_List[Resource Name],0),1)-SUMIF($C$8:$C61,$C62,AF$8:AF61)),0),0)</f>
        <v>0</v>
      </c>
      <c r="AG62" s="93">
        <f>IF((AG$7&gt;IFERROR(MAX(IFERROR(INDEX(Tbl_Project_List[Start Date],MATCH($A62,Tbl_Project_List[Project Name],0),1)-1,0),IFERROR(INDEX($K$9:$K$158,MATCH($E62,$G$9:$G$158,0),1),0),IFERROR(INDEX($K$9:$K$158,MATCH($F62,$G$9:$G$158,0),1),0)),0)), IFERROR(MIN($D62-SUM($O62:AF62), INDEX(Tbl_Resource_List[Hours Available per Day], MATCH($C62,Tbl_Resource_List[Resource Name],0),1)-SUMIF($C$8:$C61,$C62,AG$8:AG61)),0),0)</f>
        <v>0</v>
      </c>
      <c r="AH62" s="93">
        <f>IF((AH$7&gt;IFERROR(MAX(IFERROR(INDEX(Tbl_Project_List[Start Date],MATCH($A62,Tbl_Project_List[Project Name],0),1)-1,0),IFERROR(INDEX($K$9:$K$158,MATCH($E62,$G$9:$G$158,0),1),0),IFERROR(INDEX($K$9:$K$158,MATCH($F62,$G$9:$G$158,0),1),0)),0)), IFERROR(MIN($D62-SUM($O62:AG62), INDEX(Tbl_Resource_List[Hours Available per Day], MATCH($C62,Tbl_Resource_List[Resource Name],0),1)-SUMIF($C$8:$C61,$C62,AH$8:AH61)),0),0)</f>
        <v>0</v>
      </c>
      <c r="AI62" s="93">
        <f>IF((AI$7&gt;IFERROR(MAX(IFERROR(INDEX(Tbl_Project_List[Start Date],MATCH($A62,Tbl_Project_List[Project Name],0),1)-1,0),IFERROR(INDEX($K$9:$K$158,MATCH($E62,$G$9:$G$158,0),1),0),IFERROR(INDEX($K$9:$K$158,MATCH($F62,$G$9:$G$158,0),1),0)),0)), IFERROR(MIN($D62-SUM($O62:AH62), INDEX(Tbl_Resource_List[Hours Available per Day], MATCH($C62,Tbl_Resource_List[Resource Name],0),1)-SUMIF($C$8:$C61,$C62,AI$8:AI61)),0),0)</f>
        <v>0</v>
      </c>
      <c r="AJ62" s="93">
        <f>IF((AJ$7&gt;IFERROR(MAX(IFERROR(INDEX(Tbl_Project_List[Start Date],MATCH($A62,Tbl_Project_List[Project Name],0),1)-1,0),IFERROR(INDEX($K$9:$K$158,MATCH($E62,$G$9:$G$158,0),1),0),IFERROR(INDEX($K$9:$K$158,MATCH($F62,$G$9:$G$158,0),1),0)),0)), IFERROR(MIN($D62-SUM($O62:AI62), INDEX(Tbl_Resource_List[Hours Available per Day], MATCH($C62,Tbl_Resource_List[Resource Name],0),1)-SUMIF($C$8:$C61,$C62,AJ$8:AJ61)),0),0)</f>
        <v>0</v>
      </c>
      <c r="AK62" s="93">
        <f>IF((AK$7&gt;IFERROR(MAX(IFERROR(INDEX(Tbl_Project_List[Start Date],MATCH($A62,Tbl_Project_List[Project Name],0),1)-1,0),IFERROR(INDEX($K$9:$K$158,MATCH($E62,$G$9:$G$158,0),1),0),IFERROR(INDEX($K$9:$K$158,MATCH($F62,$G$9:$G$158,0),1),0)),0)), IFERROR(MIN($D62-SUM($O62:AJ62), INDEX(Tbl_Resource_List[Hours Available per Day], MATCH($C62,Tbl_Resource_List[Resource Name],0),1)-SUMIF($C$8:$C61,$C62,AK$8:AK61)),0),0)</f>
        <v>0</v>
      </c>
      <c r="AL62" s="93">
        <f>IF((AL$7&gt;IFERROR(MAX(IFERROR(INDEX(Tbl_Project_List[Start Date],MATCH($A62,Tbl_Project_List[Project Name],0),1)-1,0),IFERROR(INDEX($K$9:$K$158,MATCH($E62,$G$9:$G$158,0),1),0),IFERROR(INDEX($K$9:$K$158,MATCH($F62,$G$9:$G$158,0),1),0)),0)), IFERROR(MIN($D62-SUM($O62:AK62), INDEX(Tbl_Resource_List[Hours Available per Day], MATCH($C62,Tbl_Resource_List[Resource Name],0),1)-SUMIF($C$8:$C61,$C62,AL$8:AL61)),0),0)</f>
        <v>0</v>
      </c>
      <c r="AM62" s="93">
        <f>IF((AM$7&gt;IFERROR(MAX(IFERROR(INDEX(Tbl_Project_List[Start Date],MATCH($A62,Tbl_Project_List[Project Name],0),1)-1,0),IFERROR(INDEX($K$9:$K$158,MATCH($E62,$G$9:$G$158,0),1),0),IFERROR(INDEX($K$9:$K$158,MATCH($F62,$G$9:$G$158,0),1),0)),0)), IFERROR(MIN($D62-SUM($O62:AL62), INDEX(Tbl_Resource_List[Hours Available per Day], MATCH($C62,Tbl_Resource_List[Resource Name],0),1)-SUMIF($C$8:$C61,$C62,AM$8:AM61)),0),0)</f>
        <v>0</v>
      </c>
      <c r="AN62" s="93">
        <f>IF((AN$7&gt;IFERROR(MAX(IFERROR(INDEX(Tbl_Project_List[Start Date],MATCH($A62,Tbl_Project_List[Project Name],0),1)-1,0),IFERROR(INDEX($K$9:$K$158,MATCH($E62,$G$9:$G$158,0),1),0),IFERROR(INDEX($K$9:$K$158,MATCH($F62,$G$9:$G$158,0),1),0)),0)), IFERROR(MIN($D62-SUM($O62:AM62), INDEX(Tbl_Resource_List[Hours Available per Day], MATCH($C62,Tbl_Resource_List[Resource Name],0),1)-SUMIF($C$8:$C61,$C62,AN$8:AN61)),0),0)</f>
        <v>0</v>
      </c>
      <c r="AO62" s="93">
        <f>IF((AO$7&gt;IFERROR(MAX(IFERROR(INDEX(Tbl_Project_List[Start Date],MATCH($A62,Tbl_Project_List[Project Name],0),1)-1,0),IFERROR(INDEX($K$9:$K$158,MATCH($E62,$G$9:$G$158,0),1),0),IFERROR(INDEX($K$9:$K$158,MATCH($F62,$G$9:$G$158,0),1),0)),0)), IFERROR(MIN($D62-SUM($O62:AN62), INDEX(Tbl_Resource_List[Hours Available per Day], MATCH($C62,Tbl_Resource_List[Resource Name],0),1)-SUMIF($C$8:$C61,$C62,AO$8:AO61)),0),0)</f>
        <v>0</v>
      </c>
      <c r="AP62" s="93">
        <f>IF((AP$7&gt;IFERROR(MAX(IFERROR(INDEX(Tbl_Project_List[Start Date],MATCH($A62,Tbl_Project_List[Project Name],0),1)-1,0),IFERROR(INDEX($K$9:$K$158,MATCH($E62,$G$9:$G$158,0),1),0),IFERROR(INDEX($K$9:$K$158,MATCH($F62,$G$9:$G$158,0),1),0)),0)), IFERROR(MIN($D62-SUM($O62:AO62), INDEX(Tbl_Resource_List[Hours Available per Day], MATCH($C62,Tbl_Resource_List[Resource Name],0),1)-SUMIF($C$8:$C61,$C62,AP$8:AP61)),0),0)</f>
        <v>0</v>
      </c>
      <c r="AQ62" s="93">
        <f>IF((AQ$7&gt;IFERROR(MAX(IFERROR(INDEX(Tbl_Project_List[Start Date],MATCH($A62,Tbl_Project_List[Project Name],0),1)-1,0),IFERROR(INDEX($K$9:$K$158,MATCH($E62,$G$9:$G$158,0),1),0),IFERROR(INDEX($K$9:$K$158,MATCH($F62,$G$9:$G$158,0),1),0)),0)), IFERROR(MIN($D62-SUM($O62:AP62), INDEX(Tbl_Resource_List[Hours Available per Day], MATCH($C62,Tbl_Resource_List[Resource Name],0),1)-SUMIF($C$8:$C61,$C62,AQ$8:AQ61)),0),0)</f>
        <v>0</v>
      </c>
      <c r="AR62" s="93">
        <f>IF((AR$7&gt;IFERROR(MAX(IFERROR(INDEX(Tbl_Project_List[Start Date],MATCH($A62,Tbl_Project_List[Project Name],0),1)-1,0),IFERROR(INDEX($K$9:$K$158,MATCH($E62,$G$9:$G$158,0),1),0),IFERROR(INDEX($K$9:$K$158,MATCH($F62,$G$9:$G$158,0),1),0)),0)), IFERROR(MIN($D62-SUM($O62:AQ62), INDEX(Tbl_Resource_List[Hours Available per Day], MATCH($C62,Tbl_Resource_List[Resource Name],0),1)-SUMIF($C$8:$C61,$C62,AR$8:AR61)),0),0)</f>
        <v>0</v>
      </c>
      <c r="AS62" s="93">
        <f>IF((AS$7&gt;IFERROR(MAX(IFERROR(INDEX(Tbl_Project_List[Start Date],MATCH($A62,Tbl_Project_List[Project Name],0),1)-1,0),IFERROR(INDEX($K$9:$K$158,MATCH($E62,$G$9:$G$158,0),1),0),IFERROR(INDEX($K$9:$K$158,MATCH($F62,$G$9:$G$158,0),1),0)),0)), IFERROR(MIN($D62-SUM($O62:AR62), INDEX(Tbl_Resource_List[Hours Available per Day], MATCH($C62,Tbl_Resource_List[Resource Name],0),1)-SUMIF($C$8:$C61,$C62,AS$8:AS61)),0),0)</f>
        <v>0</v>
      </c>
      <c r="AT62" s="93">
        <f>IF((AT$7&gt;IFERROR(MAX(IFERROR(INDEX(Tbl_Project_List[Start Date],MATCH($A62,Tbl_Project_List[Project Name],0),1)-1,0),IFERROR(INDEX($K$9:$K$158,MATCH($E62,$G$9:$G$158,0),1),0),IFERROR(INDEX($K$9:$K$158,MATCH($F62,$G$9:$G$158,0),1),0)),0)), IFERROR(MIN($D62-SUM($O62:AS62), INDEX(Tbl_Resource_List[Hours Available per Day], MATCH($C62,Tbl_Resource_List[Resource Name],0),1)-SUMIF($C$8:$C61,$C62,AT$8:AT61)),0),0)</f>
        <v>0</v>
      </c>
      <c r="AU62" s="93">
        <f>IF((AU$7&gt;IFERROR(MAX(IFERROR(INDEX(Tbl_Project_List[Start Date],MATCH($A62,Tbl_Project_List[Project Name],0),1)-1,0),IFERROR(INDEX($K$9:$K$158,MATCH($E62,$G$9:$G$158,0),1),0),IFERROR(INDEX($K$9:$K$158,MATCH($F62,$G$9:$G$158,0),1),0)),0)), IFERROR(MIN($D62-SUM($O62:AT62), INDEX(Tbl_Resource_List[Hours Available per Day], MATCH($C62,Tbl_Resource_List[Resource Name],0),1)-SUMIF($C$8:$C61,$C62,AU$8:AU61)),0),0)</f>
        <v>0</v>
      </c>
      <c r="AV62" s="93">
        <f>IF((AV$7&gt;IFERROR(MAX(IFERROR(INDEX(Tbl_Project_List[Start Date],MATCH($A62,Tbl_Project_List[Project Name],0),1)-1,0),IFERROR(INDEX($K$9:$K$158,MATCH($E62,$G$9:$G$158,0),1),0),IFERROR(INDEX($K$9:$K$158,MATCH($F62,$G$9:$G$158,0),1),0)),0)), IFERROR(MIN($D62-SUM($O62:AU62), INDEX(Tbl_Resource_List[Hours Available per Day], MATCH($C62,Tbl_Resource_List[Resource Name],0),1)-SUMIF($C$8:$C61,$C62,AV$8:AV61)),0),0)</f>
        <v>0</v>
      </c>
      <c r="AW62" s="93">
        <f>IF((AW$7&gt;IFERROR(MAX(IFERROR(INDEX(Tbl_Project_List[Start Date],MATCH($A62,Tbl_Project_List[Project Name],0),1)-1,0),IFERROR(INDEX($K$9:$K$158,MATCH($E62,$G$9:$G$158,0),1),0),IFERROR(INDEX($K$9:$K$158,MATCH($F62,$G$9:$G$158,0),1),0)),0)), IFERROR(MIN($D62-SUM($O62:AV62), INDEX(Tbl_Resource_List[Hours Available per Day], MATCH($C62,Tbl_Resource_List[Resource Name],0),1)-SUMIF($C$8:$C61,$C62,AW$8:AW61)),0),0)</f>
        <v>0</v>
      </c>
      <c r="AX62" s="93">
        <f>IF((AX$7&gt;IFERROR(MAX(IFERROR(INDEX(Tbl_Project_List[Start Date],MATCH($A62,Tbl_Project_List[Project Name],0),1)-1,0),IFERROR(INDEX($K$9:$K$158,MATCH($E62,$G$9:$G$158,0),1),0),IFERROR(INDEX($K$9:$K$158,MATCH($F62,$G$9:$G$158,0),1),0)),0)), IFERROR(MIN($D62-SUM($O62:AW62), INDEX(Tbl_Resource_List[Hours Available per Day], MATCH($C62,Tbl_Resource_List[Resource Name],0),1)-SUMIF($C$8:$C61,$C62,AX$8:AX61)),0),0)</f>
        <v>0</v>
      </c>
      <c r="AY62" s="93">
        <f>IF((AY$7&gt;IFERROR(MAX(IFERROR(INDEX(Tbl_Project_List[Start Date],MATCH($A62,Tbl_Project_List[Project Name],0),1)-1,0),IFERROR(INDEX($K$9:$K$158,MATCH($E62,$G$9:$G$158,0),1),0),IFERROR(INDEX($K$9:$K$158,MATCH($F62,$G$9:$G$158,0),1),0)),0)), IFERROR(MIN($D62-SUM($O62:AX62), INDEX(Tbl_Resource_List[Hours Available per Day], MATCH($C62,Tbl_Resource_List[Resource Name],0),1)-SUMIF($C$8:$C61,$C62,AY$8:AY61)),0),0)</f>
        <v>0</v>
      </c>
      <c r="AZ62" s="93">
        <f>IF((AZ$7&gt;IFERROR(MAX(IFERROR(INDEX(Tbl_Project_List[Start Date],MATCH($A62,Tbl_Project_List[Project Name],0),1)-1,0),IFERROR(INDEX($K$9:$K$158,MATCH($E62,$G$9:$G$158,0),1),0),IFERROR(INDEX($K$9:$K$158,MATCH($F62,$G$9:$G$158,0),1),0)),0)), IFERROR(MIN($D62-SUM($O62:AY62), INDEX(Tbl_Resource_List[Hours Available per Day], MATCH($C62,Tbl_Resource_List[Resource Name],0),1)-SUMIF($C$8:$C61,$C62,AZ$8:AZ61)),0),0)</f>
        <v>0</v>
      </c>
      <c r="BA62" s="93">
        <f>IF((BA$7&gt;IFERROR(MAX(IFERROR(INDEX(Tbl_Project_List[Start Date],MATCH($A62,Tbl_Project_List[Project Name],0),1)-1,0),IFERROR(INDEX($K$9:$K$158,MATCH($E62,$G$9:$G$158,0),1),0),IFERROR(INDEX($K$9:$K$158,MATCH($F62,$G$9:$G$158,0),1),0)),0)), IFERROR(MIN($D62-SUM($O62:AZ62), INDEX(Tbl_Resource_List[Hours Available per Day], MATCH($C62,Tbl_Resource_List[Resource Name],0),1)-SUMIF($C$8:$C61,$C62,BA$8:BA61)),0),0)</f>
        <v>0</v>
      </c>
      <c r="BB62" s="93">
        <f>IF((BB$7&gt;IFERROR(MAX(IFERROR(INDEX(Tbl_Project_List[Start Date],MATCH($A62,Tbl_Project_List[Project Name],0),1)-1,0),IFERROR(INDEX($K$9:$K$158,MATCH($E62,$G$9:$G$158,0),1),0),IFERROR(INDEX($K$9:$K$158,MATCH($F62,$G$9:$G$158,0),1),0)),0)), IFERROR(MIN($D62-SUM($O62:BA62), INDEX(Tbl_Resource_List[Hours Available per Day], MATCH($C62,Tbl_Resource_List[Resource Name],0),1)-SUMIF($C$8:$C61,$C62,BB$8:BB61)),0),0)</f>
        <v>0</v>
      </c>
      <c r="BC62" s="93">
        <f>IF((BC$7&gt;IFERROR(MAX(IFERROR(INDEX(Tbl_Project_List[Start Date],MATCH($A62,Tbl_Project_List[Project Name],0),1)-1,0),IFERROR(INDEX($K$9:$K$158,MATCH($E62,$G$9:$G$158,0),1),0),IFERROR(INDEX($K$9:$K$158,MATCH($F62,$G$9:$G$158,0),1),0)),0)), IFERROR(MIN($D62-SUM($O62:BB62), INDEX(Tbl_Resource_List[Hours Available per Day], MATCH($C62,Tbl_Resource_List[Resource Name],0),1)-SUMIF($C$8:$C61,$C62,BC$8:BC61)),0),0)</f>
        <v>0</v>
      </c>
      <c r="BD62" s="93">
        <f>IF((BD$7&gt;IFERROR(MAX(IFERROR(INDEX(Tbl_Project_List[Start Date],MATCH($A62,Tbl_Project_List[Project Name],0),1)-1,0),IFERROR(INDEX($K$9:$K$158,MATCH($E62,$G$9:$G$158,0),1),0),IFERROR(INDEX($K$9:$K$158,MATCH($F62,$G$9:$G$158,0),1),0)),0)), IFERROR(MIN($D62-SUM($O62:BC62), INDEX(Tbl_Resource_List[Hours Available per Day], MATCH($C62,Tbl_Resource_List[Resource Name],0),1)-SUMIF($C$8:$C61,$C62,BD$8:BD61)),0),0)</f>
        <v>0</v>
      </c>
      <c r="BE62" s="93">
        <f>IF((BE$7&gt;IFERROR(MAX(IFERROR(INDEX(Tbl_Project_List[Start Date],MATCH($A62,Tbl_Project_List[Project Name],0),1)-1,0),IFERROR(INDEX($K$9:$K$158,MATCH($E62,$G$9:$G$158,0),1),0),IFERROR(INDEX($K$9:$K$158,MATCH($F62,$G$9:$G$158,0),1),0)),0)), IFERROR(MIN($D62-SUM($O62:BD62), INDEX(Tbl_Resource_List[Hours Available per Day], MATCH($C62,Tbl_Resource_List[Resource Name],0),1)-SUMIF($C$8:$C61,$C62,BE$8:BE61)),0),0)</f>
        <v>0</v>
      </c>
      <c r="BF62" s="93">
        <f>IF((BF$7&gt;IFERROR(MAX(IFERROR(INDEX(Tbl_Project_List[Start Date],MATCH($A62,Tbl_Project_List[Project Name],0),1)-1,0),IFERROR(INDEX($K$9:$K$158,MATCH($E62,$G$9:$G$158,0),1),0),IFERROR(INDEX($K$9:$K$158,MATCH($F62,$G$9:$G$158,0),1),0)),0)), IFERROR(MIN($D62-SUM($O62:BE62), INDEX(Tbl_Resource_List[Hours Available per Day], MATCH($C62,Tbl_Resource_List[Resource Name],0),1)-SUMIF($C$8:$C61,$C62,BF$8:BF61)),0),0)</f>
        <v>0</v>
      </c>
      <c r="BG62" s="93">
        <f>IF((BG$7&gt;IFERROR(MAX(IFERROR(INDEX(Tbl_Project_List[Start Date],MATCH($A62,Tbl_Project_List[Project Name],0),1)-1,0),IFERROR(INDEX($K$9:$K$158,MATCH($E62,$G$9:$G$158,0),1),0),IFERROR(INDEX($K$9:$K$158,MATCH($F62,$G$9:$G$158,0),1),0)),0)), IFERROR(MIN($D62-SUM($O62:BF62), INDEX(Tbl_Resource_List[Hours Available per Day], MATCH($C62,Tbl_Resource_List[Resource Name],0),1)-SUMIF($C$8:$C61,$C62,BG$8:BG61)),0),0)</f>
        <v>0</v>
      </c>
      <c r="BH62" s="93">
        <f>IF((BH$7&gt;IFERROR(MAX(IFERROR(INDEX(Tbl_Project_List[Start Date],MATCH($A62,Tbl_Project_List[Project Name],0),1)-1,0),IFERROR(INDEX($K$9:$K$158,MATCH($E62,$G$9:$G$158,0),1),0),IFERROR(INDEX($K$9:$K$158,MATCH($F62,$G$9:$G$158,0),1),0)),0)), IFERROR(MIN($D62-SUM($O62:BG62), INDEX(Tbl_Resource_List[Hours Available per Day], MATCH($C62,Tbl_Resource_List[Resource Name],0),1)-SUMIF($C$8:$C61,$C62,BH$8:BH61)),0),0)</f>
        <v>0</v>
      </c>
      <c r="BI62" s="93">
        <f>IF((BI$7&gt;IFERROR(MAX(IFERROR(INDEX(Tbl_Project_List[Start Date],MATCH($A62,Tbl_Project_List[Project Name],0),1)-1,0),IFERROR(INDEX($K$9:$K$158,MATCH($E62,$G$9:$G$158,0),1),0),IFERROR(INDEX($K$9:$K$158,MATCH($F62,$G$9:$G$158,0),1),0)),0)), IFERROR(MIN($D62-SUM($O62:BH62), INDEX(Tbl_Resource_List[Hours Available per Day], MATCH($C62,Tbl_Resource_List[Resource Name],0),1)-SUMIF($C$8:$C61,$C62,BI$8:BI61)),0),0)</f>
        <v>0</v>
      </c>
      <c r="BJ62" s="93">
        <f>IF((BJ$7&gt;IFERROR(MAX(IFERROR(INDEX(Tbl_Project_List[Start Date],MATCH($A62,Tbl_Project_List[Project Name],0),1)-1,0),IFERROR(INDEX($K$9:$K$158,MATCH($E62,$G$9:$G$158,0),1),0),IFERROR(INDEX($K$9:$K$158,MATCH($F62,$G$9:$G$158,0),1),0)),0)), IFERROR(MIN($D62-SUM($O62:BI62), INDEX(Tbl_Resource_List[Hours Available per Day], MATCH($C62,Tbl_Resource_List[Resource Name],0),1)-SUMIF($C$8:$C61,$C62,BJ$8:BJ61)),0),0)</f>
        <v>0</v>
      </c>
      <c r="BK62" s="93">
        <f>IF((BK$7&gt;IFERROR(MAX(IFERROR(INDEX(Tbl_Project_List[Start Date],MATCH($A62,Tbl_Project_List[Project Name],0),1)-1,0),IFERROR(INDEX($K$9:$K$158,MATCH($E62,$G$9:$G$158,0),1),0),IFERROR(INDEX($K$9:$K$158,MATCH($F62,$G$9:$G$158,0),1),0)),0)), IFERROR(MIN($D62-SUM($O62:BJ62), INDEX(Tbl_Resource_List[Hours Available per Day], MATCH($C62,Tbl_Resource_List[Resource Name],0),1)-SUMIF($C$8:$C61,$C62,BK$8:BK61)),0),0)</f>
        <v>0</v>
      </c>
      <c r="BL62" s="93">
        <f>IF((BL$7&gt;IFERROR(MAX(IFERROR(INDEX(Tbl_Project_List[Start Date],MATCH($A62,Tbl_Project_List[Project Name],0),1)-1,0),IFERROR(INDEX($K$9:$K$158,MATCH($E62,$G$9:$G$158,0),1),0),IFERROR(INDEX($K$9:$K$158,MATCH($F62,$G$9:$G$158,0),1),0)),0)), IFERROR(MIN($D62-SUM($O62:BK62), INDEX(Tbl_Resource_List[Hours Available per Day], MATCH($C62,Tbl_Resource_List[Resource Name],0),1)-SUMIF($C$8:$C61,$C62,BL$8:BL61)),0),0)</f>
        <v>0</v>
      </c>
      <c r="BM62" s="93">
        <f>IF((BM$7&gt;IFERROR(MAX(IFERROR(INDEX(Tbl_Project_List[Start Date],MATCH($A62,Tbl_Project_List[Project Name],0),1)-1,0),IFERROR(INDEX($K$9:$K$158,MATCH($E62,$G$9:$G$158,0),1),0),IFERROR(INDEX($K$9:$K$158,MATCH($F62,$G$9:$G$158,0),1),0)),0)), IFERROR(MIN($D62-SUM($O62:BL62), INDEX(Tbl_Resource_List[Hours Available per Day], MATCH($C62,Tbl_Resource_List[Resource Name],0),1)-SUMIF($C$8:$C61,$C62,BM$8:BM61)),0),0)</f>
        <v>0</v>
      </c>
      <c r="BN62" s="93">
        <f>IF((BN$7&gt;IFERROR(MAX(IFERROR(INDEX(Tbl_Project_List[Start Date],MATCH($A62,Tbl_Project_List[Project Name],0),1)-1,0),IFERROR(INDEX($K$9:$K$158,MATCH($E62,$G$9:$G$158,0),1),0),IFERROR(INDEX($K$9:$K$158,MATCH($F62,$G$9:$G$158,0),1),0)),0)), IFERROR(MIN($D62-SUM($O62:BM62), INDEX(Tbl_Resource_List[Hours Available per Day], MATCH($C62,Tbl_Resource_List[Resource Name],0),1)-SUMIF($C$8:$C61,$C62,BN$8:BN61)),0),0)</f>
        <v>0</v>
      </c>
      <c r="BO62" s="93">
        <f>IF((BO$7&gt;IFERROR(MAX(IFERROR(INDEX(Tbl_Project_List[Start Date],MATCH($A62,Tbl_Project_List[Project Name],0),1)-1,0),IFERROR(INDEX($K$9:$K$158,MATCH($E62,$G$9:$G$158,0),1),0),IFERROR(INDEX($K$9:$K$158,MATCH($F62,$G$9:$G$158,0),1),0)),0)), IFERROR(MIN($D62-SUM($O62:BN62), INDEX(Tbl_Resource_List[Hours Available per Day], MATCH($C62,Tbl_Resource_List[Resource Name],0),1)-SUMIF($C$8:$C61,$C62,BO$8:BO61)),0),0)</f>
        <v>0</v>
      </c>
      <c r="BP62" s="93">
        <f>IF((BP$7&gt;IFERROR(MAX(IFERROR(INDEX(Tbl_Project_List[Start Date],MATCH($A62,Tbl_Project_List[Project Name],0),1)-1,0),IFERROR(INDEX($K$9:$K$158,MATCH($E62,$G$9:$G$158,0),1),0),IFERROR(INDEX($K$9:$K$158,MATCH($F62,$G$9:$G$158,0),1),0)),0)), IFERROR(MIN($D62-SUM($O62:BO62), INDEX(Tbl_Resource_List[Hours Available per Day], MATCH($C62,Tbl_Resource_List[Resource Name],0),1)-SUMIF($C$8:$C61,$C62,BP$8:BP61)),0),0)</f>
        <v>0</v>
      </c>
      <c r="BQ62" s="93">
        <f>IF((BQ$7&gt;IFERROR(MAX(IFERROR(INDEX(Tbl_Project_List[Start Date],MATCH($A62,Tbl_Project_List[Project Name],0),1)-1,0),IFERROR(INDEX($K$9:$K$158,MATCH($E62,$G$9:$G$158,0),1),0),IFERROR(INDEX($K$9:$K$158,MATCH($F62,$G$9:$G$158,0),1),0)),0)), IFERROR(MIN($D62-SUM($O62:BP62), INDEX(Tbl_Resource_List[Hours Available per Day], MATCH($C62,Tbl_Resource_List[Resource Name],0),1)-SUMIF($C$8:$C61,$C62,BQ$8:BQ61)),0),0)</f>
        <v>0</v>
      </c>
      <c r="BR62" s="93">
        <f>IF((BR$7&gt;IFERROR(MAX(IFERROR(INDEX(Tbl_Project_List[Start Date],MATCH($A62,Tbl_Project_List[Project Name],0),1)-1,0),IFERROR(INDEX($K$9:$K$158,MATCH($E62,$G$9:$G$158,0),1),0),IFERROR(INDEX($K$9:$K$158,MATCH($F62,$G$9:$G$158,0),1),0)),0)), IFERROR(MIN($D62-SUM($O62:BQ62), INDEX(Tbl_Resource_List[Hours Available per Day], MATCH($C62,Tbl_Resource_List[Resource Name],0),1)-SUMIF($C$8:$C61,$C62,BR$8:BR61)),0),0)</f>
        <v>0</v>
      </c>
      <c r="BS62" s="93">
        <f>IF((BS$7&gt;IFERROR(MAX(IFERROR(INDEX(Tbl_Project_List[Start Date],MATCH($A62,Tbl_Project_List[Project Name],0),1)-1,0),IFERROR(INDEX($K$9:$K$158,MATCH($E62,$G$9:$G$158,0),1),0),IFERROR(INDEX($K$9:$K$158,MATCH($F62,$G$9:$G$158,0),1),0)),0)), IFERROR(MIN($D62-SUM($O62:BR62), INDEX(Tbl_Resource_List[Hours Available per Day], MATCH($C62,Tbl_Resource_List[Resource Name],0),1)-SUMIF($C$8:$C61,$C62,BS$8:BS61)),0),0)</f>
        <v>0</v>
      </c>
      <c r="BT62" s="93">
        <f>IF((BT$7&gt;IFERROR(MAX(IFERROR(INDEX(Tbl_Project_List[Start Date],MATCH($A62,Tbl_Project_List[Project Name],0),1)-1,0),IFERROR(INDEX($K$9:$K$158,MATCH($E62,$G$9:$G$158,0),1),0),IFERROR(INDEX($K$9:$K$158,MATCH($F62,$G$9:$G$158,0),1),0)),0)), IFERROR(MIN($D62-SUM($O62:BS62), INDEX(Tbl_Resource_List[Hours Available per Day], MATCH($C62,Tbl_Resource_List[Resource Name],0),1)-SUMIF($C$8:$C61,$C62,BT$8:BT61)),0),0)</f>
        <v>0</v>
      </c>
      <c r="BU62" s="93">
        <f>IF((BU$7&gt;IFERROR(MAX(IFERROR(INDEX(Tbl_Project_List[Start Date],MATCH($A62,Tbl_Project_List[Project Name],0),1)-1,0),IFERROR(INDEX($K$9:$K$158,MATCH($E62,$G$9:$G$158,0),1),0),IFERROR(INDEX($K$9:$K$158,MATCH($F62,$G$9:$G$158,0),1),0)),0)), IFERROR(MIN($D62-SUM($O62:BT62), INDEX(Tbl_Resource_List[Hours Available per Day], MATCH($C62,Tbl_Resource_List[Resource Name],0),1)-SUMIF($C$8:$C61,$C62,BU$8:BU61)),0),0)</f>
        <v>0</v>
      </c>
      <c r="BV62" s="93">
        <f>IF((BV$7&gt;IFERROR(MAX(IFERROR(INDEX(Tbl_Project_List[Start Date],MATCH($A62,Tbl_Project_List[Project Name],0),1)-1,0),IFERROR(INDEX($K$9:$K$158,MATCH($E62,$G$9:$G$158,0),1),0),IFERROR(INDEX($K$9:$K$158,MATCH($F62,$G$9:$G$158,0),1),0)),0)), IFERROR(MIN($D62-SUM($O62:BU62), INDEX(Tbl_Resource_List[Hours Available per Day], MATCH($C62,Tbl_Resource_List[Resource Name],0),1)-SUMIF($C$8:$C61,$C62,BV$8:BV61)),0),0)</f>
        <v>0</v>
      </c>
      <c r="BW62" s="94">
        <f>IF((BW$7&gt;IFERROR(MAX(IFERROR(INDEX(Tbl_Project_List[Start Date],MATCH($A62,Tbl_Project_List[Project Name],0),1)-1,0),IFERROR(INDEX($K$9:$K$158,MATCH($E62,$G$9:$G$158,0),1),0),IFERROR(INDEX($K$9:$K$158,MATCH($F62,$G$9:$G$158,0),1),0)),0)), IFERROR(MIN($D62-SUM($O62:BV62), INDEX(Tbl_Resource_List[Hours Available per Day], MATCH($C62,Tbl_Resource_List[Resource Name],0),1)-SUMIF($C$8:$C61,$C62,BW$8:BW61)),0),0)</f>
        <v>0</v>
      </c>
      <c r="BX62" s="95"/>
      <c r="BY62" s="95"/>
      <c r="BZ62" s="95"/>
      <c r="CA62" s="95"/>
      <c r="CB62" s="95"/>
      <c r="CC62" s="95"/>
      <c r="CD62" s="95"/>
      <c r="CE62" s="95"/>
      <c r="CF62" s="95"/>
      <c r="CG62" s="95"/>
      <c r="CH62" s="95"/>
      <c r="CI62" s="95"/>
      <c r="CJ62" s="95"/>
      <c r="CK62" s="95"/>
      <c r="CL62" s="95"/>
      <c r="CM62" s="95"/>
      <c r="CN62" s="95"/>
      <c r="CO62" s="95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</row>
    <row r="63" spans="1:105" x14ac:dyDescent="0.25">
      <c r="A63" s="89" t="str">
        <f>IFERROR(IF(ROW(A62)-ROW($A$8)&gt;=COUNTA(Tbl_Task_List[Task Name]),"",INDEX(Tbl_Project_List[],MATCH(SMALL(Tbl_Project_List[[#Data],[Priority]],ROUND(SUMPRODUCT(1/COUNTIF($A$9:A62,$A$9:A62)),0)+((COUNTIF(Tbl_Task_List[[#Data],[Project Name]],A62)=COUNTIF($A$9:$A62,A62))*1)),Tbl_Project_List[[#Data],[Priority]],0),1)),"")</f>
        <v/>
      </c>
      <c r="B63" s="89" t="str">
        <f t="array" ref="B63">IFERROR(INDEX((Tbl_Task_List[[#Data],[Task Name]]), SMALL(IF(A63=(Tbl_Task_List[[#Data],[Project Name]]),ROW(Tbl_Task_List[[#Data],[Project Name]]),""),COUNTIF($A$9:$A63,A63))-ROW(Tbl_Task_List[[#Headers],[Task Name]]),1),"")</f>
        <v/>
      </c>
      <c r="C63" s="90" t="str">
        <f t="array" ref="C63">IFERROR(INDEX((Tbl_Task_List[[#Data],[Resource Name]]), SMALL(IF(A63=(Tbl_Task_List[[#Data],[Project Name]]),ROW(Tbl_Task_List[[#Data],[Project Name]]),""),COUNTIF($A$9:$A63,A63))-ROW(Tbl_Task_List[[#Headers],[Resource Name]]),1),"")</f>
        <v/>
      </c>
      <c r="D63" s="91" t="str">
        <f t="array" ref="D63">IFERROR(INDEX((Tbl_Task_List[[#Data],[Planned Duration (Hours)]]), SMALL(IF(A63=(Tbl_Task_List[[#Data],[Project Name]]),ROW(Tbl_Task_List[[#Data],[Project Name]]),""),COUNTIF($A$9:$A63,A63))-ROW(Tbl_Task_List[[#Headers],[Planned Duration (Hours)]]),1),"")</f>
        <v/>
      </c>
      <c r="E63" s="70" t="str">
        <f t="array" ref="E63">IFERROR(INDEX((Tbl_Task_List[[#Data],[Predecessor 1]]), SMALL(IF(A63=(Tbl_Task_List[[#Data],[Project Name]]),ROW(Tbl_Task_List[[#Data],[Project Name]]),""),COUNTIF($A$9:$A63,A63))-ROW(Tbl_Task_List[[#Headers],[Predecessor 1]]),1),"")</f>
        <v/>
      </c>
      <c r="F63" s="70" t="str">
        <f t="array" ref="F63">IFERROR(INDEX((Tbl_Task_List[[#Data],[Predecessor 2]]), SMALL(IF(A63=(Tbl_Task_List[[#Data],[Project Name]]),ROW(Tbl_Task_List[[#Data],[Project Name]]),""),COUNTIF($A$9:$A63,A63))-ROW(Tbl_Task_List[[#Headers],[Predecessor 2]]),1),"")</f>
        <v/>
      </c>
      <c r="G63" s="70" t="str">
        <f t="shared" si="7"/>
        <v xml:space="preserve"> </v>
      </c>
      <c r="H63" s="75" t="str">
        <f>IFERROR(MAX(INDEX(Tbl_Project_List[Start Date],MATCH($A63,Tbl_Project_List[Project Name],0),1), StartDate, IFERROR(WORKDAY(INDEX($K$9:$K$158,MATCH($E63,$G$9:$G$158,0),1),1,Holidays),0),IFERROR(WORKDAY( INDEX($K$9:$K$158,MATCH($F63,$G$9:$G$158,0),1),1,Holidays),0)),"")</f>
        <v/>
      </c>
      <c r="I63" s="92" t="str">
        <f t="shared" si="4"/>
        <v/>
      </c>
      <c r="J63" s="75" t="str">
        <f t="array" ref="J63">IF(ISNUMBER(D63),IFERROR(INDEX($A$7:$BW$7,1,SMALL(IF(P63:BW63&gt;0,COLUMN(P63:BW63),""),1)),WORKDAY($BW$7,2,Holidays)),"")</f>
        <v/>
      </c>
      <c r="K63" s="75" t="str">
        <f t="array" ref="K63">IF(ISNUMBER(D63),IF(SUM(P63:BW63)=D63,IFERROR(INDEX($A$7:$BW$7,1,LARGE(IF(P63:BW63&gt;0,COLUMN(P63:BW63),""),1)),""),WORKDAY($BW$7,1,Holidays)),"")</f>
        <v/>
      </c>
      <c r="L63" s="92" t="str">
        <f ca="1">IFERROR(COUNTIF(INDIRECT(ADDRESS(ROW($L63),MATCH($J63,$A$7:$BW$7,0),1,1,)):INDIRECT(ADDRESS(ROW($L63),MATCH(MIN($K63,$BW$7),$A$7:$BW$7,0),1,1,)),0),"")</f>
        <v/>
      </c>
      <c r="M63" s="92" t="str">
        <f t="shared" si="5"/>
        <v/>
      </c>
      <c r="N63" s="93" t="str">
        <f t="shared" si="6"/>
        <v/>
      </c>
      <c r="O63" s="86"/>
      <c r="P63" s="93">
        <f>IF((P$7&gt;IFERROR(MAX(IFERROR(INDEX(Tbl_Project_List[Start Date],MATCH($A63,Tbl_Project_List[Project Name],0),1)-1,0),IFERROR(INDEX($K$9:$K$158,MATCH($E63,$G$9:$G$158,0),1),0),IFERROR(INDEX($K$9:$K$158,MATCH($F63,$G$9:$G$158,0),1),0)),0)), IFERROR(MIN($D63-SUM($O63:O63), INDEX(Tbl_Resource_List[Hours Available per Day], MATCH($C63,Tbl_Resource_List[Resource Name],0),1)-SUMIF($C$8:$C62,$C63,P$8:P62)),0),0)</f>
        <v>0</v>
      </c>
      <c r="Q63" s="93">
        <f>IF((Q$7&gt;IFERROR(MAX(IFERROR(INDEX(Tbl_Project_List[Start Date],MATCH($A63,Tbl_Project_List[Project Name],0),1)-1,0),IFERROR(INDEX($K$9:$K$158,MATCH($E63,$G$9:$G$158,0),1),0),IFERROR(INDEX($K$9:$K$158,MATCH($F63,$G$9:$G$158,0),1),0)),0)), IFERROR(MIN($D63-SUM($O63:P63), INDEX(Tbl_Resource_List[Hours Available per Day], MATCH($C63,Tbl_Resource_List[Resource Name],0),1)-SUMIF($C$8:$C62,$C63,Q$8:Q62)),0),0)</f>
        <v>0</v>
      </c>
      <c r="R63" s="93">
        <f>IF((R$7&gt;IFERROR(MAX(IFERROR(INDEX(Tbl_Project_List[Start Date],MATCH($A63,Tbl_Project_List[Project Name],0),1)-1,0),IFERROR(INDEX($K$9:$K$158,MATCH($E63,$G$9:$G$158,0),1),0),IFERROR(INDEX($K$9:$K$158,MATCH($F63,$G$9:$G$158,0),1),0)),0)), IFERROR(MIN($D63-SUM($O63:Q63), INDEX(Tbl_Resource_List[Hours Available per Day], MATCH($C63,Tbl_Resource_List[Resource Name],0),1)-SUMIF($C$8:$C62,$C63,R$8:R62)),0),0)</f>
        <v>0</v>
      </c>
      <c r="S63" s="93">
        <f>IF((S$7&gt;IFERROR(MAX(IFERROR(INDEX(Tbl_Project_List[Start Date],MATCH($A63,Tbl_Project_List[Project Name],0),1)-1,0),IFERROR(INDEX($K$9:$K$158,MATCH($E63,$G$9:$G$158,0),1),0),IFERROR(INDEX($K$9:$K$158,MATCH($F63,$G$9:$G$158,0),1),0)),0)), IFERROR(MIN($D63-SUM($O63:R63), INDEX(Tbl_Resource_List[Hours Available per Day], MATCH($C63,Tbl_Resource_List[Resource Name],0),1)-SUMIF($C$8:$C62,$C63,S$8:S62)),0),0)</f>
        <v>0</v>
      </c>
      <c r="T63" s="93">
        <f>IF((T$7&gt;IFERROR(MAX(IFERROR(INDEX(Tbl_Project_List[Start Date],MATCH($A63,Tbl_Project_List[Project Name],0),1)-1,0),IFERROR(INDEX($K$9:$K$158,MATCH($E63,$G$9:$G$158,0),1),0),IFERROR(INDEX($K$9:$K$158,MATCH($F63,$G$9:$G$158,0),1),0)),0)), IFERROR(MIN($D63-SUM($O63:S63), INDEX(Tbl_Resource_List[Hours Available per Day], MATCH($C63,Tbl_Resource_List[Resource Name],0),1)-SUMIF($C$8:$C62,$C63,T$8:T62)),0),0)</f>
        <v>0</v>
      </c>
      <c r="U63" s="93">
        <f>IF((U$7&gt;IFERROR(MAX(IFERROR(INDEX(Tbl_Project_List[Start Date],MATCH($A63,Tbl_Project_List[Project Name],0),1)-1,0),IFERROR(INDEX($K$9:$K$158,MATCH($E63,$G$9:$G$158,0),1),0),IFERROR(INDEX($K$9:$K$158,MATCH($F63,$G$9:$G$158,0),1),0)),0)), IFERROR(MIN($D63-SUM($O63:T63), INDEX(Tbl_Resource_List[Hours Available per Day], MATCH($C63,Tbl_Resource_List[Resource Name],0),1)-SUMIF($C$8:$C62,$C63,U$8:U62)),0),0)</f>
        <v>0</v>
      </c>
      <c r="V63" s="93">
        <f>IF((V$7&gt;IFERROR(MAX(IFERROR(INDEX(Tbl_Project_List[Start Date],MATCH($A63,Tbl_Project_List[Project Name],0),1)-1,0),IFERROR(INDEX($K$9:$K$158,MATCH($E63,$G$9:$G$158,0),1),0),IFERROR(INDEX($K$9:$K$158,MATCH($F63,$G$9:$G$158,0),1),0)),0)), IFERROR(MIN($D63-SUM($O63:U63), INDEX(Tbl_Resource_List[Hours Available per Day], MATCH($C63,Tbl_Resource_List[Resource Name],0),1)-SUMIF($C$8:$C62,$C63,V$8:V62)),0),0)</f>
        <v>0</v>
      </c>
      <c r="W63" s="93">
        <f>IF((W$7&gt;IFERROR(MAX(IFERROR(INDEX(Tbl_Project_List[Start Date],MATCH($A63,Tbl_Project_List[Project Name],0),1)-1,0),IFERROR(INDEX($K$9:$K$158,MATCH($E63,$G$9:$G$158,0),1),0),IFERROR(INDEX($K$9:$K$158,MATCH($F63,$G$9:$G$158,0),1),0)),0)), IFERROR(MIN($D63-SUM($O63:V63), INDEX(Tbl_Resource_List[Hours Available per Day], MATCH($C63,Tbl_Resource_List[Resource Name],0),1)-SUMIF($C$8:$C62,$C63,W$8:W62)),0),0)</f>
        <v>0</v>
      </c>
      <c r="X63" s="93">
        <f>IF((X$7&gt;IFERROR(MAX(IFERROR(INDEX(Tbl_Project_List[Start Date],MATCH($A63,Tbl_Project_List[Project Name],0),1)-1,0),IFERROR(INDEX($K$9:$K$158,MATCH($E63,$G$9:$G$158,0),1),0),IFERROR(INDEX($K$9:$K$158,MATCH($F63,$G$9:$G$158,0),1),0)),0)), IFERROR(MIN($D63-SUM($O63:W63), INDEX(Tbl_Resource_List[Hours Available per Day], MATCH($C63,Tbl_Resource_List[Resource Name],0),1)-SUMIF($C$8:$C62,$C63,X$8:X62)),0),0)</f>
        <v>0</v>
      </c>
      <c r="Y63" s="93">
        <f>IF((Y$7&gt;IFERROR(MAX(IFERROR(INDEX(Tbl_Project_List[Start Date],MATCH($A63,Tbl_Project_List[Project Name],0),1)-1,0),IFERROR(INDEX($K$9:$K$158,MATCH($E63,$G$9:$G$158,0),1),0),IFERROR(INDEX($K$9:$K$158,MATCH($F63,$G$9:$G$158,0),1),0)),0)), IFERROR(MIN($D63-SUM($O63:X63), INDEX(Tbl_Resource_List[Hours Available per Day], MATCH($C63,Tbl_Resource_List[Resource Name],0),1)-SUMIF($C$8:$C62,$C63,Y$8:Y62)),0),0)</f>
        <v>0</v>
      </c>
      <c r="Z63" s="93">
        <f>IF((Z$7&gt;IFERROR(MAX(IFERROR(INDEX(Tbl_Project_List[Start Date],MATCH($A63,Tbl_Project_List[Project Name],0),1)-1,0),IFERROR(INDEX($K$9:$K$158,MATCH($E63,$G$9:$G$158,0),1),0),IFERROR(INDEX($K$9:$K$158,MATCH($F63,$G$9:$G$158,0),1),0)),0)), IFERROR(MIN($D63-SUM($O63:Y63), INDEX(Tbl_Resource_List[Hours Available per Day], MATCH($C63,Tbl_Resource_List[Resource Name],0),1)-SUMIF($C$8:$C62,$C63,Z$8:Z62)),0),0)</f>
        <v>0</v>
      </c>
      <c r="AA63" s="93">
        <f>IF((AA$7&gt;IFERROR(MAX(IFERROR(INDEX(Tbl_Project_List[Start Date],MATCH($A63,Tbl_Project_List[Project Name],0),1)-1,0),IFERROR(INDEX($K$9:$K$158,MATCH($E63,$G$9:$G$158,0),1),0),IFERROR(INDEX($K$9:$K$158,MATCH($F63,$G$9:$G$158,0),1),0)),0)), IFERROR(MIN($D63-SUM($O63:Z63), INDEX(Tbl_Resource_List[Hours Available per Day], MATCH($C63,Tbl_Resource_List[Resource Name],0),1)-SUMIF($C$8:$C62,$C63,AA$8:AA62)),0),0)</f>
        <v>0</v>
      </c>
      <c r="AB63" s="93">
        <f>IF((AB$7&gt;IFERROR(MAX(IFERROR(INDEX(Tbl_Project_List[Start Date],MATCH($A63,Tbl_Project_List[Project Name],0),1)-1,0),IFERROR(INDEX($K$9:$K$158,MATCH($E63,$G$9:$G$158,0),1),0),IFERROR(INDEX($K$9:$K$158,MATCH($F63,$G$9:$G$158,0),1),0)),0)), IFERROR(MIN($D63-SUM($O63:AA63), INDEX(Tbl_Resource_List[Hours Available per Day], MATCH($C63,Tbl_Resource_List[Resource Name],0),1)-SUMIF($C$8:$C62,$C63,AB$8:AB62)),0),0)</f>
        <v>0</v>
      </c>
      <c r="AC63" s="93">
        <f>IF((AC$7&gt;IFERROR(MAX(IFERROR(INDEX(Tbl_Project_List[Start Date],MATCH($A63,Tbl_Project_List[Project Name],0),1)-1,0),IFERROR(INDEX($K$9:$K$158,MATCH($E63,$G$9:$G$158,0),1),0),IFERROR(INDEX($K$9:$K$158,MATCH($F63,$G$9:$G$158,0),1),0)),0)), IFERROR(MIN($D63-SUM($O63:AB63), INDEX(Tbl_Resource_List[Hours Available per Day], MATCH($C63,Tbl_Resource_List[Resource Name],0),1)-SUMIF($C$8:$C62,$C63,AC$8:AC62)),0),0)</f>
        <v>0</v>
      </c>
      <c r="AD63" s="93">
        <f>IF((AD$7&gt;IFERROR(MAX(IFERROR(INDEX(Tbl_Project_List[Start Date],MATCH($A63,Tbl_Project_List[Project Name],0),1)-1,0),IFERROR(INDEX($K$9:$K$158,MATCH($E63,$G$9:$G$158,0),1),0),IFERROR(INDEX($K$9:$K$158,MATCH($F63,$G$9:$G$158,0),1),0)),0)), IFERROR(MIN($D63-SUM($O63:AC63), INDEX(Tbl_Resource_List[Hours Available per Day], MATCH($C63,Tbl_Resource_List[Resource Name],0),1)-SUMIF($C$8:$C62,$C63,AD$8:AD62)),0),0)</f>
        <v>0</v>
      </c>
      <c r="AE63" s="93">
        <f>IF((AE$7&gt;IFERROR(MAX(IFERROR(INDEX(Tbl_Project_List[Start Date],MATCH($A63,Tbl_Project_List[Project Name],0),1)-1,0),IFERROR(INDEX($K$9:$K$158,MATCH($E63,$G$9:$G$158,0),1),0),IFERROR(INDEX($K$9:$K$158,MATCH($F63,$G$9:$G$158,0),1),0)),0)), IFERROR(MIN($D63-SUM($O63:AD63), INDEX(Tbl_Resource_List[Hours Available per Day], MATCH($C63,Tbl_Resource_List[Resource Name],0),1)-SUMIF($C$8:$C62,$C63,AE$8:AE62)),0),0)</f>
        <v>0</v>
      </c>
      <c r="AF63" s="93">
        <f>IF((AF$7&gt;IFERROR(MAX(IFERROR(INDEX(Tbl_Project_List[Start Date],MATCH($A63,Tbl_Project_List[Project Name],0),1)-1,0),IFERROR(INDEX($K$9:$K$158,MATCH($E63,$G$9:$G$158,0),1),0),IFERROR(INDEX($K$9:$K$158,MATCH($F63,$G$9:$G$158,0),1),0)),0)), IFERROR(MIN($D63-SUM($O63:AE63), INDEX(Tbl_Resource_List[Hours Available per Day], MATCH($C63,Tbl_Resource_List[Resource Name],0),1)-SUMIF($C$8:$C62,$C63,AF$8:AF62)),0),0)</f>
        <v>0</v>
      </c>
      <c r="AG63" s="93">
        <f>IF((AG$7&gt;IFERROR(MAX(IFERROR(INDEX(Tbl_Project_List[Start Date],MATCH($A63,Tbl_Project_List[Project Name],0),1)-1,0),IFERROR(INDEX($K$9:$K$158,MATCH($E63,$G$9:$G$158,0),1),0),IFERROR(INDEX($K$9:$K$158,MATCH($F63,$G$9:$G$158,0),1),0)),0)), IFERROR(MIN($D63-SUM($O63:AF63), INDEX(Tbl_Resource_List[Hours Available per Day], MATCH($C63,Tbl_Resource_List[Resource Name],0),1)-SUMIF($C$8:$C62,$C63,AG$8:AG62)),0),0)</f>
        <v>0</v>
      </c>
      <c r="AH63" s="93">
        <f>IF((AH$7&gt;IFERROR(MAX(IFERROR(INDEX(Tbl_Project_List[Start Date],MATCH($A63,Tbl_Project_List[Project Name],0),1)-1,0),IFERROR(INDEX($K$9:$K$158,MATCH($E63,$G$9:$G$158,0),1),0),IFERROR(INDEX($K$9:$K$158,MATCH($F63,$G$9:$G$158,0),1),0)),0)), IFERROR(MIN($D63-SUM($O63:AG63), INDEX(Tbl_Resource_List[Hours Available per Day], MATCH($C63,Tbl_Resource_List[Resource Name],0),1)-SUMIF($C$8:$C62,$C63,AH$8:AH62)),0),0)</f>
        <v>0</v>
      </c>
      <c r="AI63" s="93">
        <f>IF((AI$7&gt;IFERROR(MAX(IFERROR(INDEX(Tbl_Project_List[Start Date],MATCH($A63,Tbl_Project_List[Project Name],0),1)-1,0),IFERROR(INDEX($K$9:$K$158,MATCH($E63,$G$9:$G$158,0),1),0),IFERROR(INDEX($K$9:$K$158,MATCH($F63,$G$9:$G$158,0),1),0)),0)), IFERROR(MIN($D63-SUM($O63:AH63), INDEX(Tbl_Resource_List[Hours Available per Day], MATCH($C63,Tbl_Resource_List[Resource Name],0),1)-SUMIF($C$8:$C62,$C63,AI$8:AI62)),0),0)</f>
        <v>0</v>
      </c>
      <c r="AJ63" s="93">
        <f>IF((AJ$7&gt;IFERROR(MAX(IFERROR(INDEX(Tbl_Project_List[Start Date],MATCH($A63,Tbl_Project_List[Project Name],0),1)-1,0),IFERROR(INDEX($K$9:$K$158,MATCH($E63,$G$9:$G$158,0),1),0),IFERROR(INDEX($K$9:$K$158,MATCH($F63,$G$9:$G$158,0),1),0)),0)), IFERROR(MIN($D63-SUM($O63:AI63), INDEX(Tbl_Resource_List[Hours Available per Day], MATCH($C63,Tbl_Resource_List[Resource Name],0),1)-SUMIF($C$8:$C62,$C63,AJ$8:AJ62)),0),0)</f>
        <v>0</v>
      </c>
      <c r="AK63" s="93">
        <f>IF((AK$7&gt;IFERROR(MAX(IFERROR(INDEX(Tbl_Project_List[Start Date],MATCH($A63,Tbl_Project_List[Project Name],0),1)-1,0),IFERROR(INDEX($K$9:$K$158,MATCH($E63,$G$9:$G$158,0),1),0),IFERROR(INDEX($K$9:$K$158,MATCH($F63,$G$9:$G$158,0),1),0)),0)), IFERROR(MIN($D63-SUM($O63:AJ63), INDEX(Tbl_Resource_List[Hours Available per Day], MATCH($C63,Tbl_Resource_List[Resource Name],0),1)-SUMIF($C$8:$C62,$C63,AK$8:AK62)),0),0)</f>
        <v>0</v>
      </c>
      <c r="AL63" s="93">
        <f>IF((AL$7&gt;IFERROR(MAX(IFERROR(INDEX(Tbl_Project_List[Start Date],MATCH($A63,Tbl_Project_List[Project Name],0),1)-1,0),IFERROR(INDEX($K$9:$K$158,MATCH($E63,$G$9:$G$158,0),1),0),IFERROR(INDEX($K$9:$K$158,MATCH($F63,$G$9:$G$158,0),1),0)),0)), IFERROR(MIN($D63-SUM($O63:AK63), INDEX(Tbl_Resource_List[Hours Available per Day], MATCH($C63,Tbl_Resource_List[Resource Name],0),1)-SUMIF($C$8:$C62,$C63,AL$8:AL62)),0),0)</f>
        <v>0</v>
      </c>
      <c r="AM63" s="93">
        <f>IF((AM$7&gt;IFERROR(MAX(IFERROR(INDEX(Tbl_Project_List[Start Date],MATCH($A63,Tbl_Project_List[Project Name],0),1)-1,0),IFERROR(INDEX($K$9:$K$158,MATCH($E63,$G$9:$G$158,0),1),0),IFERROR(INDEX($K$9:$K$158,MATCH($F63,$G$9:$G$158,0),1),0)),0)), IFERROR(MIN($D63-SUM($O63:AL63), INDEX(Tbl_Resource_List[Hours Available per Day], MATCH($C63,Tbl_Resource_List[Resource Name],0),1)-SUMIF($C$8:$C62,$C63,AM$8:AM62)),0),0)</f>
        <v>0</v>
      </c>
      <c r="AN63" s="93">
        <f>IF((AN$7&gt;IFERROR(MAX(IFERROR(INDEX(Tbl_Project_List[Start Date],MATCH($A63,Tbl_Project_List[Project Name],0),1)-1,0),IFERROR(INDEX($K$9:$K$158,MATCH($E63,$G$9:$G$158,0),1),0),IFERROR(INDEX($K$9:$K$158,MATCH($F63,$G$9:$G$158,0),1),0)),0)), IFERROR(MIN($D63-SUM($O63:AM63), INDEX(Tbl_Resource_List[Hours Available per Day], MATCH($C63,Tbl_Resource_List[Resource Name],0),1)-SUMIF($C$8:$C62,$C63,AN$8:AN62)),0),0)</f>
        <v>0</v>
      </c>
      <c r="AO63" s="93">
        <f>IF((AO$7&gt;IFERROR(MAX(IFERROR(INDEX(Tbl_Project_List[Start Date],MATCH($A63,Tbl_Project_List[Project Name],0),1)-1,0),IFERROR(INDEX($K$9:$K$158,MATCH($E63,$G$9:$G$158,0),1),0),IFERROR(INDEX($K$9:$K$158,MATCH($F63,$G$9:$G$158,0),1),0)),0)), IFERROR(MIN($D63-SUM($O63:AN63), INDEX(Tbl_Resource_List[Hours Available per Day], MATCH($C63,Tbl_Resource_List[Resource Name],0),1)-SUMIF($C$8:$C62,$C63,AO$8:AO62)),0),0)</f>
        <v>0</v>
      </c>
      <c r="AP63" s="93">
        <f>IF((AP$7&gt;IFERROR(MAX(IFERROR(INDEX(Tbl_Project_List[Start Date],MATCH($A63,Tbl_Project_List[Project Name],0),1)-1,0),IFERROR(INDEX($K$9:$K$158,MATCH($E63,$G$9:$G$158,0),1),0),IFERROR(INDEX($K$9:$K$158,MATCH($F63,$G$9:$G$158,0),1),0)),0)), IFERROR(MIN($D63-SUM($O63:AO63), INDEX(Tbl_Resource_List[Hours Available per Day], MATCH($C63,Tbl_Resource_List[Resource Name],0),1)-SUMIF($C$8:$C62,$C63,AP$8:AP62)),0),0)</f>
        <v>0</v>
      </c>
      <c r="AQ63" s="93">
        <f>IF((AQ$7&gt;IFERROR(MAX(IFERROR(INDEX(Tbl_Project_List[Start Date],MATCH($A63,Tbl_Project_List[Project Name],0),1)-1,0),IFERROR(INDEX($K$9:$K$158,MATCH($E63,$G$9:$G$158,0),1),0),IFERROR(INDEX($K$9:$K$158,MATCH($F63,$G$9:$G$158,0),1),0)),0)), IFERROR(MIN($D63-SUM($O63:AP63), INDEX(Tbl_Resource_List[Hours Available per Day], MATCH($C63,Tbl_Resource_List[Resource Name],0),1)-SUMIF($C$8:$C62,$C63,AQ$8:AQ62)),0),0)</f>
        <v>0</v>
      </c>
      <c r="AR63" s="93">
        <f>IF((AR$7&gt;IFERROR(MAX(IFERROR(INDEX(Tbl_Project_List[Start Date],MATCH($A63,Tbl_Project_List[Project Name],0),1)-1,0),IFERROR(INDEX($K$9:$K$158,MATCH($E63,$G$9:$G$158,0),1),0),IFERROR(INDEX($K$9:$K$158,MATCH($F63,$G$9:$G$158,0),1),0)),0)), IFERROR(MIN($D63-SUM($O63:AQ63), INDEX(Tbl_Resource_List[Hours Available per Day], MATCH($C63,Tbl_Resource_List[Resource Name],0),1)-SUMIF($C$8:$C62,$C63,AR$8:AR62)),0),0)</f>
        <v>0</v>
      </c>
      <c r="AS63" s="93">
        <f>IF((AS$7&gt;IFERROR(MAX(IFERROR(INDEX(Tbl_Project_List[Start Date],MATCH($A63,Tbl_Project_List[Project Name],0),1)-1,0),IFERROR(INDEX($K$9:$K$158,MATCH($E63,$G$9:$G$158,0),1),0),IFERROR(INDEX($K$9:$K$158,MATCH($F63,$G$9:$G$158,0),1),0)),0)), IFERROR(MIN($D63-SUM($O63:AR63), INDEX(Tbl_Resource_List[Hours Available per Day], MATCH($C63,Tbl_Resource_List[Resource Name],0),1)-SUMIF($C$8:$C62,$C63,AS$8:AS62)),0),0)</f>
        <v>0</v>
      </c>
      <c r="AT63" s="93">
        <f>IF((AT$7&gt;IFERROR(MAX(IFERROR(INDEX(Tbl_Project_List[Start Date],MATCH($A63,Tbl_Project_List[Project Name],0),1)-1,0),IFERROR(INDEX($K$9:$K$158,MATCH($E63,$G$9:$G$158,0),1),0),IFERROR(INDEX($K$9:$K$158,MATCH($F63,$G$9:$G$158,0),1),0)),0)), IFERROR(MIN($D63-SUM($O63:AS63), INDEX(Tbl_Resource_List[Hours Available per Day], MATCH($C63,Tbl_Resource_List[Resource Name],0),1)-SUMIF($C$8:$C62,$C63,AT$8:AT62)),0),0)</f>
        <v>0</v>
      </c>
      <c r="AU63" s="93">
        <f>IF((AU$7&gt;IFERROR(MAX(IFERROR(INDEX(Tbl_Project_List[Start Date],MATCH($A63,Tbl_Project_List[Project Name],0),1)-1,0),IFERROR(INDEX($K$9:$K$158,MATCH($E63,$G$9:$G$158,0),1),0),IFERROR(INDEX($K$9:$K$158,MATCH($F63,$G$9:$G$158,0),1),0)),0)), IFERROR(MIN($D63-SUM($O63:AT63), INDEX(Tbl_Resource_List[Hours Available per Day], MATCH($C63,Tbl_Resource_List[Resource Name],0),1)-SUMIF($C$8:$C62,$C63,AU$8:AU62)),0),0)</f>
        <v>0</v>
      </c>
      <c r="AV63" s="93">
        <f>IF((AV$7&gt;IFERROR(MAX(IFERROR(INDEX(Tbl_Project_List[Start Date],MATCH($A63,Tbl_Project_List[Project Name],0),1)-1,0),IFERROR(INDEX($K$9:$K$158,MATCH($E63,$G$9:$G$158,0),1),0),IFERROR(INDEX($K$9:$K$158,MATCH($F63,$G$9:$G$158,0),1),0)),0)), IFERROR(MIN($D63-SUM($O63:AU63), INDEX(Tbl_Resource_List[Hours Available per Day], MATCH($C63,Tbl_Resource_List[Resource Name],0),1)-SUMIF($C$8:$C62,$C63,AV$8:AV62)),0),0)</f>
        <v>0</v>
      </c>
      <c r="AW63" s="93">
        <f>IF((AW$7&gt;IFERROR(MAX(IFERROR(INDEX(Tbl_Project_List[Start Date],MATCH($A63,Tbl_Project_List[Project Name],0),1)-1,0),IFERROR(INDEX($K$9:$K$158,MATCH($E63,$G$9:$G$158,0),1),0),IFERROR(INDEX($K$9:$K$158,MATCH($F63,$G$9:$G$158,0),1),0)),0)), IFERROR(MIN($D63-SUM($O63:AV63), INDEX(Tbl_Resource_List[Hours Available per Day], MATCH($C63,Tbl_Resource_List[Resource Name],0),1)-SUMIF($C$8:$C62,$C63,AW$8:AW62)),0),0)</f>
        <v>0</v>
      </c>
      <c r="AX63" s="93">
        <f>IF((AX$7&gt;IFERROR(MAX(IFERROR(INDEX(Tbl_Project_List[Start Date],MATCH($A63,Tbl_Project_List[Project Name],0),1)-1,0),IFERROR(INDEX($K$9:$K$158,MATCH($E63,$G$9:$G$158,0),1),0),IFERROR(INDEX($K$9:$K$158,MATCH($F63,$G$9:$G$158,0),1),0)),0)), IFERROR(MIN($D63-SUM($O63:AW63), INDEX(Tbl_Resource_List[Hours Available per Day], MATCH($C63,Tbl_Resource_List[Resource Name],0),1)-SUMIF($C$8:$C62,$C63,AX$8:AX62)),0),0)</f>
        <v>0</v>
      </c>
      <c r="AY63" s="93">
        <f>IF((AY$7&gt;IFERROR(MAX(IFERROR(INDEX(Tbl_Project_List[Start Date],MATCH($A63,Tbl_Project_List[Project Name],0),1)-1,0),IFERROR(INDEX($K$9:$K$158,MATCH($E63,$G$9:$G$158,0),1),0),IFERROR(INDEX($K$9:$K$158,MATCH($F63,$G$9:$G$158,0),1),0)),0)), IFERROR(MIN($D63-SUM($O63:AX63), INDEX(Tbl_Resource_List[Hours Available per Day], MATCH($C63,Tbl_Resource_List[Resource Name],0),1)-SUMIF($C$8:$C62,$C63,AY$8:AY62)),0),0)</f>
        <v>0</v>
      </c>
      <c r="AZ63" s="93">
        <f>IF((AZ$7&gt;IFERROR(MAX(IFERROR(INDEX(Tbl_Project_List[Start Date],MATCH($A63,Tbl_Project_List[Project Name],0),1)-1,0),IFERROR(INDEX($K$9:$K$158,MATCH($E63,$G$9:$G$158,0),1),0),IFERROR(INDEX($K$9:$K$158,MATCH($F63,$G$9:$G$158,0),1),0)),0)), IFERROR(MIN($D63-SUM($O63:AY63), INDEX(Tbl_Resource_List[Hours Available per Day], MATCH($C63,Tbl_Resource_List[Resource Name],0),1)-SUMIF($C$8:$C62,$C63,AZ$8:AZ62)),0),0)</f>
        <v>0</v>
      </c>
      <c r="BA63" s="93">
        <f>IF((BA$7&gt;IFERROR(MAX(IFERROR(INDEX(Tbl_Project_List[Start Date],MATCH($A63,Tbl_Project_List[Project Name],0),1)-1,0),IFERROR(INDEX($K$9:$K$158,MATCH($E63,$G$9:$G$158,0),1),0),IFERROR(INDEX($K$9:$K$158,MATCH($F63,$G$9:$G$158,0),1),0)),0)), IFERROR(MIN($D63-SUM($O63:AZ63), INDEX(Tbl_Resource_List[Hours Available per Day], MATCH($C63,Tbl_Resource_List[Resource Name],0),1)-SUMIF($C$8:$C62,$C63,BA$8:BA62)),0),0)</f>
        <v>0</v>
      </c>
      <c r="BB63" s="93">
        <f>IF((BB$7&gt;IFERROR(MAX(IFERROR(INDEX(Tbl_Project_List[Start Date],MATCH($A63,Tbl_Project_List[Project Name],0),1)-1,0),IFERROR(INDEX($K$9:$K$158,MATCH($E63,$G$9:$G$158,0),1),0),IFERROR(INDEX($K$9:$K$158,MATCH($F63,$G$9:$G$158,0),1),0)),0)), IFERROR(MIN($D63-SUM($O63:BA63), INDEX(Tbl_Resource_List[Hours Available per Day], MATCH($C63,Tbl_Resource_List[Resource Name],0),1)-SUMIF($C$8:$C62,$C63,BB$8:BB62)),0),0)</f>
        <v>0</v>
      </c>
      <c r="BC63" s="93">
        <f>IF((BC$7&gt;IFERROR(MAX(IFERROR(INDEX(Tbl_Project_List[Start Date],MATCH($A63,Tbl_Project_List[Project Name],0),1)-1,0),IFERROR(INDEX($K$9:$K$158,MATCH($E63,$G$9:$G$158,0),1),0),IFERROR(INDEX($K$9:$K$158,MATCH($F63,$G$9:$G$158,0),1),0)),0)), IFERROR(MIN($D63-SUM($O63:BB63), INDEX(Tbl_Resource_List[Hours Available per Day], MATCH($C63,Tbl_Resource_List[Resource Name],0),1)-SUMIF($C$8:$C62,$C63,BC$8:BC62)),0),0)</f>
        <v>0</v>
      </c>
      <c r="BD63" s="93">
        <f>IF((BD$7&gt;IFERROR(MAX(IFERROR(INDEX(Tbl_Project_List[Start Date],MATCH($A63,Tbl_Project_List[Project Name],0),1)-1,0),IFERROR(INDEX($K$9:$K$158,MATCH($E63,$G$9:$G$158,0),1),0),IFERROR(INDEX($K$9:$K$158,MATCH($F63,$G$9:$G$158,0),1),0)),0)), IFERROR(MIN($D63-SUM($O63:BC63), INDEX(Tbl_Resource_List[Hours Available per Day], MATCH($C63,Tbl_Resource_List[Resource Name],0),1)-SUMIF($C$8:$C62,$C63,BD$8:BD62)),0),0)</f>
        <v>0</v>
      </c>
      <c r="BE63" s="93">
        <f>IF((BE$7&gt;IFERROR(MAX(IFERROR(INDEX(Tbl_Project_List[Start Date],MATCH($A63,Tbl_Project_List[Project Name],0),1)-1,0),IFERROR(INDEX($K$9:$K$158,MATCH($E63,$G$9:$G$158,0),1),0),IFERROR(INDEX($K$9:$K$158,MATCH($F63,$G$9:$G$158,0),1),0)),0)), IFERROR(MIN($D63-SUM($O63:BD63), INDEX(Tbl_Resource_List[Hours Available per Day], MATCH($C63,Tbl_Resource_List[Resource Name],0),1)-SUMIF($C$8:$C62,$C63,BE$8:BE62)),0),0)</f>
        <v>0</v>
      </c>
      <c r="BF63" s="93">
        <f>IF((BF$7&gt;IFERROR(MAX(IFERROR(INDEX(Tbl_Project_List[Start Date],MATCH($A63,Tbl_Project_List[Project Name],0),1)-1,0),IFERROR(INDEX($K$9:$K$158,MATCH($E63,$G$9:$G$158,0),1),0),IFERROR(INDEX($K$9:$K$158,MATCH($F63,$G$9:$G$158,0),1),0)),0)), IFERROR(MIN($D63-SUM($O63:BE63), INDEX(Tbl_Resource_List[Hours Available per Day], MATCH($C63,Tbl_Resource_List[Resource Name],0),1)-SUMIF($C$8:$C62,$C63,BF$8:BF62)),0),0)</f>
        <v>0</v>
      </c>
      <c r="BG63" s="93">
        <f>IF((BG$7&gt;IFERROR(MAX(IFERROR(INDEX(Tbl_Project_List[Start Date],MATCH($A63,Tbl_Project_List[Project Name],0),1)-1,0),IFERROR(INDEX($K$9:$K$158,MATCH($E63,$G$9:$G$158,0),1),0),IFERROR(INDEX($K$9:$K$158,MATCH($F63,$G$9:$G$158,0),1),0)),0)), IFERROR(MIN($D63-SUM($O63:BF63), INDEX(Tbl_Resource_List[Hours Available per Day], MATCH($C63,Tbl_Resource_List[Resource Name],0),1)-SUMIF($C$8:$C62,$C63,BG$8:BG62)),0),0)</f>
        <v>0</v>
      </c>
      <c r="BH63" s="93">
        <f>IF((BH$7&gt;IFERROR(MAX(IFERROR(INDEX(Tbl_Project_List[Start Date],MATCH($A63,Tbl_Project_List[Project Name],0),1)-1,0),IFERROR(INDEX($K$9:$K$158,MATCH($E63,$G$9:$G$158,0),1),0),IFERROR(INDEX($K$9:$K$158,MATCH($F63,$G$9:$G$158,0),1),0)),0)), IFERROR(MIN($D63-SUM($O63:BG63), INDEX(Tbl_Resource_List[Hours Available per Day], MATCH($C63,Tbl_Resource_List[Resource Name],0),1)-SUMIF($C$8:$C62,$C63,BH$8:BH62)),0),0)</f>
        <v>0</v>
      </c>
      <c r="BI63" s="93">
        <f>IF((BI$7&gt;IFERROR(MAX(IFERROR(INDEX(Tbl_Project_List[Start Date],MATCH($A63,Tbl_Project_List[Project Name],0),1)-1,0),IFERROR(INDEX($K$9:$K$158,MATCH($E63,$G$9:$G$158,0),1),0),IFERROR(INDEX($K$9:$K$158,MATCH($F63,$G$9:$G$158,0),1),0)),0)), IFERROR(MIN($D63-SUM($O63:BH63), INDEX(Tbl_Resource_List[Hours Available per Day], MATCH($C63,Tbl_Resource_List[Resource Name],0),1)-SUMIF($C$8:$C62,$C63,BI$8:BI62)),0),0)</f>
        <v>0</v>
      </c>
      <c r="BJ63" s="93">
        <f>IF((BJ$7&gt;IFERROR(MAX(IFERROR(INDEX(Tbl_Project_List[Start Date],MATCH($A63,Tbl_Project_List[Project Name],0),1)-1,0),IFERROR(INDEX($K$9:$K$158,MATCH($E63,$G$9:$G$158,0),1),0),IFERROR(INDEX($K$9:$K$158,MATCH($F63,$G$9:$G$158,0),1),0)),0)), IFERROR(MIN($D63-SUM($O63:BI63), INDEX(Tbl_Resource_List[Hours Available per Day], MATCH($C63,Tbl_Resource_List[Resource Name],0),1)-SUMIF($C$8:$C62,$C63,BJ$8:BJ62)),0),0)</f>
        <v>0</v>
      </c>
      <c r="BK63" s="93">
        <f>IF((BK$7&gt;IFERROR(MAX(IFERROR(INDEX(Tbl_Project_List[Start Date],MATCH($A63,Tbl_Project_List[Project Name],0),1)-1,0),IFERROR(INDEX($K$9:$K$158,MATCH($E63,$G$9:$G$158,0),1),0),IFERROR(INDEX($K$9:$K$158,MATCH($F63,$G$9:$G$158,0),1),0)),0)), IFERROR(MIN($D63-SUM($O63:BJ63), INDEX(Tbl_Resource_List[Hours Available per Day], MATCH($C63,Tbl_Resource_List[Resource Name],0),1)-SUMIF($C$8:$C62,$C63,BK$8:BK62)),0),0)</f>
        <v>0</v>
      </c>
      <c r="BL63" s="93">
        <f>IF((BL$7&gt;IFERROR(MAX(IFERROR(INDEX(Tbl_Project_List[Start Date],MATCH($A63,Tbl_Project_List[Project Name],0),1)-1,0),IFERROR(INDEX($K$9:$K$158,MATCH($E63,$G$9:$G$158,0),1),0),IFERROR(INDEX($K$9:$K$158,MATCH($F63,$G$9:$G$158,0),1),0)),0)), IFERROR(MIN($D63-SUM($O63:BK63), INDEX(Tbl_Resource_List[Hours Available per Day], MATCH($C63,Tbl_Resource_List[Resource Name],0),1)-SUMIF($C$8:$C62,$C63,BL$8:BL62)),0),0)</f>
        <v>0</v>
      </c>
      <c r="BM63" s="93">
        <f>IF((BM$7&gt;IFERROR(MAX(IFERROR(INDEX(Tbl_Project_List[Start Date],MATCH($A63,Tbl_Project_List[Project Name],0),1)-1,0),IFERROR(INDEX($K$9:$K$158,MATCH($E63,$G$9:$G$158,0),1),0),IFERROR(INDEX($K$9:$K$158,MATCH($F63,$G$9:$G$158,0),1),0)),0)), IFERROR(MIN($D63-SUM($O63:BL63), INDEX(Tbl_Resource_List[Hours Available per Day], MATCH($C63,Tbl_Resource_List[Resource Name],0),1)-SUMIF($C$8:$C62,$C63,BM$8:BM62)),0),0)</f>
        <v>0</v>
      </c>
      <c r="BN63" s="93">
        <f>IF((BN$7&gt;IFERROR(MAX(IFERROR(INDEX(Tbl_Project_List[Start Date],MATCH($A63,Tbl_Project_List[Project Name],0),1)-1,0),IFERROR(INDEX($K$9:$K$158,MATCH($E63,$G$9:$G$158,0),1),0),IFERROR(INDEX($K$9:$K$158,MATCH($F63,$G$9:$G$158,0),1),0)),0)), IFERROR(MIN($D63-SUM($O63:BM63), INDEX(Tbl_Resource_List[Hours Available per Day], MATCH($C63,Tbl_Resource_List[Resource Name],0),1)-SUMIF($C$8:$C62,$C63,BN$8:BN62)),0),0)</f>
        <v>0</v>
      </c>
      <c r="BO63" s="93">
        <f>IF((BO$7&gt;IFERROR(MAX(IFERROR(INDEX(Tbl_Project_List[Start Date],MATCH($A63,Tbl_Project_List[Project Name],0),1)-1,0),IFERROR(INDEX($K$9:$K$158,MATCH($E63,$G$9:$G$158,0),1),0),IFERROR(INDEX($K$9:$K$158,MATCH($F63,$G$9:$G$158,0),1),0)),0)), IFERROR(MIN($D63-SUM($O63:BN63), INDEX(Tbl_Resource_List[Hours Available per Day], MATCH($C63,Tbl_Resource_List[Resource Name],0),1)-SUMIF($C$8:$C62,$C63,BO$8:BO62)),0),0)</f>
        <v>0</v>
      </c>
      <c r="BP63" s="93">
        <f>IF((BP$7&gt;IFERROR(MAX(IFERROR(INDEX(Tbl_Project_List[Start Date],MATCH($A63,Tbl_Project_List[Project Name],0),1)-1,0),IFERROR(INDEX($K$9:$K$158,MATCH($E63,$G$9:$G$158,0),1),0),IFERROR(INDEX($K$9:$K$158,MATCH($F63,$G$9:$G$158,0),1),0)),0)), IFERROR(MIN($D63-SUM($O63:BO63), INDEX(Tbl_Resource_List[Hours Available per Day], MATCH($C63,Tbl_Resource_List[Resource Name],0),1)-SUMIF($C$8:$C62,$C63,BP$8:BP62)),0),0)</f>
        <v>0</v>
      </c>
      <c r="BQ63" s="93">
        <f>IF((BQ$7&gt;IFERROR(MAX(IFERROR(INDEX(Tbl_Project_List[Start Date],MATCH($A63,Tbl_Project_List[Project Name],0),1)-1,0),IFERROR(INDEX($K$9:$K$158,MATCH($E63,$G$9:$G$158,0),1),0),IFERROR(INDEX($K$9:$K$158,MATCH($F63,$G$9:$G$158,0),1),0)),0)), IFERROR(MIN($D63-SUM($O63:BP63), INDEX(Tbl_Resource_List[Hours Available per Day], MATCH($C63,Tbl_Resource_List[Resource Name],0),1)-SUMIF($C$8:$C62,$C63,BQ$8:BQ62)),0),0)</f>
        <v>0</v>
      </c>
      <c r="BR63" s="93">
        <f>IF((BR$7&gt;IFERROR(MAX(IFERROR(INDEX(Tbl_Project_List[Start Date],MATCH($A63,Tbl_Project_List[Project Name],0),1)-1,0),IFERROR(INDEX($K$9:$K$158,MATCH($E63,$G$9:$G$158,0),1),0),IFERROR(INDEX($K$9:$K$158,MATCH($F63,$G$9:$G$158,0),1),0)),0)), IFERROR(MIN($D63-SUM($O63:BQ63), INDEX(Tbl_Resource_List[Hours Available per Day], MATCH($C63,Tbl_Resource_List[Resource Name],0),1)-SUMIF($C$8:$C62,$C63,BR$8:BR62)),0),0)</f>
        <v>0</v>
      </c>
      <c r="BS63" s="93">
        <f>IF((BS$7&gt;IFERROR(MAX(IFERROR(INDEX(Tbl_Project_List[Start Date],MATCH($A63,Tbl_Project_List[Project Name],0),1)-1,0),IFERROR(INDEX($K$9:$K$158,MATCH($E63,$G$9:$G$158,0),1),0),IFERROR(INDEX($K$9:$K$158,MATCH($F63,$G$9:$G$158,0),1),0)),0)), IFERROR(MIN($D63-SUM($O63:BR63), INDEX(Tbl_Resource_List[Hours Available per Day], MATCH($C63,Tbl_Resource_List[Resource Name],0),1)-SUMIF($C$8:$C62,$C63,BS$8:BS62)),0),0)</f>
        <v>0</v>
      </c>
      <c r="BT63" s="93">
        <f>IF((BT$7&gt;IFERROR(MAX(IFERROR(INDEX(Tbl_Project_List[Start Date],MATCH($A63,Tbl_Project_List[Project Name],0),1)-1,0),IFERROR(INDEX($K$9:$K$158,MATCH($E63,$G$9:$G$158,0),1),0),IFERROR(INDEX($K$9:$K$158,MATCH($F63,$G$9:$G$158,0),1),0)),0)), IFERROR(MIN($D63-SUM($O63:BS63), INDEX(Tbl_Resource_List[Hours Available per Day], MATCH($C63,Tbl_Resource_List[Resource Name],0),1)-SUMIF($C$8:$C62,$C63,BT$8:BT62)),0),0)</f>
        <v>0</v>
      </c>
      <c r="BU63" s="93">
        <f>IF((BU$7&gt;IFERROR(MAX(IFERROR(INDEX(Tbl_Project_List[Start Date],MATCH($A63,Tbl_Project_List[Project Name],0),1)-1,0),IFERROR(INDEX($K$9:$K$158,MATCH($E63,$G$9:$G$158,0),1),0),IFERROR(INDEX($K$9:$K$158,MATCH($F63,$G$9:$G$158,0),1),0)),0)), IFERROR(MIN($D63-SUM($O63:BT63), INDEX(Tbl_Resource_List[Hours Available per Day], MATCH($C63,Tbl_Resource_List[Resource Name],0),1)-SUMIF($C$8:$C62,$C63,BU$8:BU62)),0),0)</f>
        <v>0</v>
      </c>
      <c r="BV63" s="93">
        <f>IF((BV$7&gt;IFERROR(MAX(IFERROR(INDEX(Tbl_Project_List[Start Date],MATCH($A63,Tbl_Project_List[Project Name],0),1)-1,0),IFERROR(INDEX($K$9:$K$158,MATCH($E63,$G$9:$G$158,0),1),0),IFERROR(INDEX($K$9:$K$158,MATCH($F63,$G$9:$G$158,0),1),0)),0)), IFERROR(MIN($D63-SUM($O63:BU63), INDEX(Tbl_Resource_List[Hours Available per Day], MATCH($C63,Tbl_Resource_List[Resource Name],0),1)-SUMIF($C$8:$C62,$C63,BV$8:BV62)),0),0)</f>
        <v>0</v>
      </c>
      <c r="BW63" s="94">
        <f>IF((BW$7&gt;IFERROR(MAX(IFERROR(INDEX(Tbl_Project_List[Start Date],MATCH($A63,Tbl_Project_List[Project Name],0),1)-1,0),IFERROR(INDEX($K$9:$K$158,MATCH($E63,$G$9:$G$158,0),1),0),IFERROR(INDEX($K$9:$K$158,MATCH($F63,$G$9:$G$158,0),1),0)),0)), IFERROR(MIN($D63-SUM($O63:BV63), INDEX(Tbl_Resource_List[Hours Available per Day], MATCH($C63,Tbl_Resource_List[Resource Name],0),1)-SUMIF($C$8:$C62,$C63,BW$8:BW62)),0),0)</f>
        <v>0</v>
      </c>
      <c r="BX63" s="95"/>
      <c r="BY63" s="95"/>
      <c r="BZ63" s="95"/>
      <c r="CA63" s="95"/>
      <c r="CB63" s="95"/>
      <c r="CC63" s="95"/>
      <c r="CD63" s="95"/>
      <c r="CE63" s="95"/>
      <c r="CF63" s="95"/>
      <c r="CG63" s="95"/>
      <c r="CH63" s="95"/>
      <c r="CI63" s="95"/>
      <c r="CJ63" s="95"/>
      <c r="CK63" s="95"/>
      <c r="CL63" s="95"/>
      <c r="CM63" s="95"/>
      <c r="CN63" s="95"/>
      <c r="CO63" s="95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</row>
    <row r="64" spans="1:105" x14ac:dyDescent="0.25">
      <c r="A64" s="89" t="str">
        <f>IFERROR(IF(ROW(A63)-ROW($A$8)&gt;=COUNTA(Tbl_Task_List[Task Name]),"",INDEX(Tbl_Project_List[],MATCH(SMALL(Tbl_Project_List[[#Data],[Priority]],ROUND(SUMPRODUCT(1/COUNTIF($A$9:A63,$A$9:A63)),0)+((COUNTIF(Tbl_Task_List[[#Data],[Project Name]],A63)=COUNTIF($A$9:$A63,A63))*1)),Tbl_Project_List[[#Data],[Priority]],0),1)),"")</f>
        <v/>
      </c>
      <c r="B64" s="89" t="str">
        <f t="array" ref="B64">IFERROR(INDEX((Tbl_Task_List[[#Data],[Task Name]]), SMALL(IF(A64=(Tbl_Task_List[[#Data],[Project Name]]),ROW(Tbl_Task_List[[#Data],[Project Name]]),""),COUNTIF($A$9:$A64,A64))-ROW(Tbl_Task_List[[#Headers],[Task Name]]),1),"")</f>
        <v/>
      </c>
      <c r="C64" s="90" t="str">
        <f t="array" ref="C64">IFERROR(INDEX((Tbl_Task_List[[#Data],[Resource Name]]), SMALL(IF(A64=(Tbl_Task_List[[#Data],[Project Name]]),ROW(Tbl_Task_List[[#Data],[Project Name]]),""),COUNTIF($A$9:$A64,A64))-ROW(Tbl_Task_List[[#Headers],[Resource Name]]),1),"")</f>
        <v/>
      </c>
      <c r="D64" s="91" t="str">
        <f t="array" ref="D64">IFERROR(INDEX((Tbl_Task_List[[#Data],[Planned Duration (Hours)]]), SMALL(IF(A64=(Tbl_Task_List[[#Data],[Project Name]]),ROW(Tbl_Task_List[[#Data],[Project Name]]),""),COUNTIF($A$9:$A64,A64))-ROW(Tbl_Task_List[[#Headers],[Planned Duration (Hours)]]),1),"")</f>
        <v/>
      </c>
      <c r="E64" s="70" t="str">
        <f t="array" ref="E64">IFERROR(INDEX((Tbl_Task_List[[#Data],[Predecessor 1]]), SMALL(IF(A64=(Tbl_Task_List[[#Data],[Project Name]]),ROW(Tbl_Task_List[[#Data],[Project Name]]),""),COUNTIF($A$9:$A64,A64))-ROW(Tbl_Task_List[[#Headers],[Predecessor 1]]),1),"")</f>
        <v/>
      </c>
      <c r="F64" s="70" t="str">
        <f t="array" ref="F64">IFERROR(INDEX((Tbl_Task_List[[#Data],[Predecessor 2]]), SMALL(IF(A64=(Tbl_Task_List[[#Data],[Project Name]]),ROW(Tbl_Task_List[[#Data],[Project Name]]),""),COUNTIF($A$9:$A64,A64))-ROW(Tbl_Task_List[[#Headers],[Predecessor 2]]),1),"")</f>
        <v/>
      </c>
      <c r="G64" s="70" t="str">
        <f t="shared" si="7"/>
        <v xml:space="preserve"> </v>
      </c>
      <c r="H64" s="75" t="str">
        <f>IFERROR(MAX(INDEX(Tbl_Project_List[Start Date],MATCH($A64,Tbl_Project_List[Project Name],0),1), StartDate, IFERROR(WORKDAY(INDEX($K$9:$K$158,MATCH($E64,$G$9:$G$158,0),1),1,Holidays),0),IFERROR(WORKDAY( INDEX($K$9:$K$158,MATCH($F64,$G$9:$G$158,0),1),1,Holidays),0)),"")</f>
        <v/>
      </c>
      <c r="I64" s="92" t="str">
        <f t="shared" si="4"/>
        <v/>
      </c>
      <c r="J64" s="75" t="str">
        <f t="array" ref="J64">IF(ISNUMBER(D64),IFERROR(INDEX($A$7:$BW$7,1,SMALL(IF(P64:BW64&gt;0,COLUMN(P64:BW64),""),1)),WORKDAY($BW$7,2,Holidays)),"")</f>
        <v/>
      </c>
      <c r="K64" s="75" t="str">
        <f t="array" ref="K64">IF(ISNUMBER(D64),IF(SUM(P64:BW64)=D64,IFERROR(INDEX($A$7:$BW$7,1,LARGE(IF(P64:BW64&gt;0,COLUMN(P64:BW64),""),1)),""),WORKDAY($BW$7,1,Holidays)),"")</f>
        <v/>
      </c>
      <c r="L64" s="92" t="str">
        <f ca="1">IFERROR(COUNTIF(INDIRECT(ADDRESS(ROW($L64),MATCH($J64,$A$7:$BW$7,0),1,1,)):INDIRECT(ADDRESS(ROW($L64),MATCH(MIN($K64,$BW$7),$A$7:$BW$7,0),1,1,)),0),"")</f>
        <v/>
      </c>
      <c r="M64" s="92" t="str">
        <f t="shared" si="5"/>
        <v/>
      </c>
      <c r="N64" s="93" t="str">
        <f t="shared" si="6"/>
        <v/>
      </c>
      <c r="O64" s="86"/>
      <c r="P64" s="93">
        <f>IF((P$7&gt;IFERROR(MAX(IFERROR(INDEX(Tbl_Project_List[Start Date],MATCH($A64,Tbl_Project_List[Project Name],0),1)-1,0),IFERROR(INDEX($K$9:$K$158,MATCH($E64,$G$9:$G$158,0),1),0),IFERROR(INDEX($K$9:$K$158,MATCH($F64,$G$9:$G$158,0),1),0)),0)), IFERROR(MIN($D64-SUM($O64:O64), INDEX(Tbl_Resource_List[Hours Available per Day], MATCH($C64,Tbl_Resource_List[Resource Name],0),1)-SUMIF($C$8:$C63,$C64,P$8:P63)),0),0)</f>
        <v>0</v>
      </c>
      <c r="Q64" s="93">
        <f>IF((Q$7&gt;IFERROR(MAX(IFERROR(INDEX(Tbl_Project_List[Start Date],MATCH($A64,Tbl_Project_List[Project Name],0),1)-1,0),IFERROR(INDEX($K$9:$K$158,MATCH($E64,$G$9:$G$158,0),1),0),IFERROR(INDEX($K$9:$K$158,MATCH($F64,$G$9:$G$158,0),1),0)),0)), IFERROR(MIN($D64-SUM($O64:P64), INDEX(Tbl_Resource_List[Hours Available per Day], MATCH($C64,Tbl_Resource_List[Resource Name],0),1)-SUMIF($C$8:$C63,$C64,Q$8:Q63)),0),0)</f>
        <v>0</v>
      </c>
      <c r="R64" s="93">
        <f>IF((R$7&gt;IFERROR(MAX(IFERROR(INDEX(Tbl_Project_List[Start Date],MATCH($A64,Tbl_Project_List[Project Name],0),1)-1,0),IFERROR(INDEX($K$9:$K$158,MATCH($E64,$G$9:$G$158,0),1),0),IFERROR(INDEX($K$9:$K$158,MATCH($F64,$G$9:$G$158,0),1),0)),0)), IFERROR(MIN($D64-SUM($O64:Q64), INDEX(Tbl_Resource_List[Hours Available per Day], MATCH($C64,Tbl_Resource_List[Resource Name],0),1)-SUMIF($C$8:$C63,$C64,R$8:R63)),0),0)</f>
        <v>0</v>
      </c>
      <c r="S64" s="93">
        <f>IF((S$7&gt;IFERROR(MAX(IFERROR(INDEX(Tbl_Project_List[Start Date],MATCH($A64,Tbl_Project_List[Project Name],0),1)-1,0),IFERROR(INDEX($K$9:$K$158,MATCH($E64,$G$9:$G$158,0),1),0),IFERROR(INDEX($K$9:$K$158,MATCH($F64,$G$9:$G$158,0),1),0)),0)), IFERROR(MIN($D64-SUM($O64:R64), INDEX(Tbl_Resource_List[Hours Available per Day], MATCH($C64,Tbl_Resource_List[Resource Name],0),1)-SUMIF($C$8:$C63,$C64,S$8:S63)),0),0)</f>
        <v>0</v>
      </c>
      <c r="T64" s="93">
        <f>IF((T$7&gt;IFERROR(MAX(IFERROR(INDEX(Tbl_Project_List[Start Date],MATCH($A64,Tbl_Project_List[Project Name],0),1)-1,0),IFERROR(INDEX($K$9:$K$158,MATCH($E64,$G$9:$G$158,0),1),0),IFERROR(INDEX($K$9:$K$158,MATCH($F64,$G$9:$G$158,0),1),0)),0)), IFERROR(MIN($D64-SUM($O64:S64), INDEX(Tbl_Resource_List[Hours Available per Day], MATCH($C64,Tbl_Resource_List[Resource Name],0),1)-SUMIF($C$8:$C63,$C64,T$8:T63)),0),0)</f>
        <v>0</v>
      </c>
      <c r="U64" s="93">
        <f>IF((U$7&gt;IFERROR(MAX(IFERROR(INDEX(Tbl_Project_List[Start Date],MATCH($A64,Tbl_Project_List[Project Name],0),1)-1,0),IFERROR(INDEX($K$9:$K$158,MATCH($E64,$G$9:$G$158,0),1),0),IFERROR(INDEX($K$9:$K$158,MATCH($F64,$G$9:$G$158,0),1),0)),0)), IFERROR(MIN($D64-SUM($O64:T64), INDEX(Tbl_Resource_List[Hours Available per Day], MATCH($C64,Tbl_Resource_List[Resource Name],0),1)-SUMIF($C$8:$C63,$C64,U$8:U63)),0),0)</f>
        <v>0</v>
      </c>
      <c r="V64" s="93">
        <f>IF((V$7&gt;IFERROR(MAX(IFERROR(INDEX(Tbl_Project_List[Start Date],MATCH($A64,Tbl_Project_List[Project Name],0),1)-1,0),IFERROR(INDEX($K$9:$K$158,MATCH($E64,$G$9:$G$158,0),1),0),IFERROR(INDEX($K$9:$K$158,MATCH($F64,$G$9:$G$158,0),1),0)),0)), IFERROR(MIN($D64-SUM($O64:U64), INDEX(Tbl_Resource_List[Hours Available per Day], MATCH($C64,Tbl_Resource_List[Resource Name],0),1)-SUMIF($C$8:$C63,$C64,V$8:V63)),0),0)</f>
        <v>0</v>
      </c>
      <c r="W64" s="93">
        <f>IF((W$7&gt;IFERROR(MAX(IFERROR(INDEX(Tbl_Project_List[Start Date],MATCH($A64,Tbl_Project_List[Project Name],0),1)-1,0),IFERROR(INDEX($K$9:$K$158,MATCH($E64,$G$9:$G$158,0),1),0),IFERROR(INDEX($K$9:$K$158,MATCH($F64,$G$9:$G$158,0),1),0)),0)), IFERROR(MIN($D64-SUM($O64:V64), INDEX(Tbl_Resource_List[Hours Available per Day], MATCH($C64,Tbl_Resource_List[Resource Name],0),1)-SUMIF($C$8:$C63,$C64,W$8:W63)),0),0)</f>
        <v>0</v>
      </c>
      <c r="X64" s="93">
        <f>IF((X$7&gt;IFERROR(MAX(IFERROR(INDEX(Tbl_Project_List[Start Date],MATCH($A64,Tbl_Project_List[Project Name],0),1)-1,0),IFERROR(INDEX($K$9:$K$158,MATCH($E64,$G$9:$G$158,0),1),0),IFERROR(INDEX($K$9:$K$158,MATCH($F64,$G$9:$G$158,0),1),0)),0)), IFERROR(MIN($D64-SUM($O64:W64), INDEX(Tbl_Resource_List[Hours Available per Day], MATCH($C64,Tbl_Resource_List[Resource Name],0),1)-SUMIF($C$8:$C63,$C64,X$8:X63)),0),0)</f>
        <v>0</v>
      </c>
      <c r="Y64" s="93">
        <f>IF((Y$7&gt;IFERROR(MAX(IFERROR(INDEX(Tbl_Project_List[Start Date],MATCH($A64,Tbl_Project_List[Project Name],0),1)-1,0),IFERROR(INDEX($K$9:$K$158,MATCH($E64,$G$9:$G$158,0),1),0),IFERROR(INDEX($K$9:$K$158,MATCH($F64,$G$9:$G$158,0),1),0)),0)), IFERROR(MIN($D64-SUM($O64:X64), INDEX(Tbl_Resource_List[Hours Available per Day], MATCH($C64,Tbl_Resource_List[Resource Name],0),1)-SUMIF($C$8:$C63,$C64,Y$8:Y63)),0),0)</f>
        <v>0</v>
      </c>
      <c r="Z64" s="93">
        <f>IF((Z$7&gt;IFERROR(MAX(IFERROR(INDEX(Tbl_Project_List[Start Date],MATCH($A64,Tbl_Project_List[Project Name],0),1)-1,0),IFERROR(INDEX($K$9:$K$158,MATCH($E64,$G$9:$G$158,0),1),0),IFERROR(INDEX($K$9:$K$158,MATCH($F64,$G$9:$G$158,0),1),0)),0)), IFERROR(MIN($D64-SUM($O64:Y64), INDEX(Tbl_Resource_List[Hours Available per Day], MATCH($C64,Tbl_Resource_List[Resource Name],0),1)-SUMIF($C$8:$C63,$C64,Z$8:Z63)),0),0)</f>
        <v>0</v>
      </c>
      <c r="AA64" s="93">
        <f>IF((AA$7&gt;IFERROR(MAX(IFERROR(INDEX(Tbl_Project_List[Start Date],MATCH($A64,Tbl_Project_List[Project Name],0),1)-1,0),IFERROR(INDEX($K$9:$K$158,MATCH($E64,$G$9:$G$158,0),1),0),IFERROR(INDEX($K$9:$K$158,MATCH($F64,$G$9:$G$158,0),1),0)),0)), IFERROR(MIN($D64-SUM($O64:Z64), INDEX(Tbl_Resource_List[Hours Available per Day], MATCH($C64,Tbl_Resource_List[Resource Name],0),1)-SUMIF($C$8:$C63,$C64,AA$8:AA63)),0),0)</f>
        <v>0</v>
      </c>
      <c r="AB64" s="93">
        <f>IF((AB$7&gt;IFERROR(MAX(IFERROR(INDEX(Tbl_Project_List[Start Date],MATCH($A64,Tbl_Project_List[Project Name],0),1)-1,0),IFERROR(INDEX($K$9:$K$158,MATCH($E64,$G$9:$G$158,0),1),0),IFERROR(INDEX($K$9:$K$158,MATCH($F64,$G$9:$G$158,0),1),0)),0)), IFERROR(MIN($D64-SUM($O64:AA64), INDEX(Tbl_Resource_List[Hours Available per Day], MATCH($C64,Tbl_Resource_List[Resource Name],0),1)-SUMIF($C$8:$C63,$C64,AB$8:AB63)),0),0)</f>
        <v>0</v>
      </c>
      <c r="AC64" s="93">
        <f>IF((AC$7&gt;IFERROR(MAX(IFERROR(INDEX(Tbl_Project_List[Start Date],MATCH($A64,Tbl_Project_List[Project Name],0),1)-1,0),IFERROR(INDEX($K$9:$K$158,MATCH($E64,$G$9:$G$158,0),1),0),IFERROR(INDEX($K$9:$K$158,MATCH($F64,$G$9:$G$158,0),1),0)),0)), IFERROR(MIN($D64-SUM($O64:AB64), INDEX(Tbl_Resource_List[Hours Available per Day], MATCH($C64,Tbl_Resource_List[Resource Name],0),1)-SUMIF($C$8:$C63,$C64,AC$8:AC63)),0),0)</f>
        <v>0</v>
      </c>
      <c r="AD64" s="93">
        <f>IF((AD$7&gt;IFERROR(MAX(IFERROR(INDEX(Tbl_Project_List[Start Date],MATCH($A64,Tbl_Project_List[Project Name],0),1)-1,0),IFERROR(INDEX($K$9:$K$158,MATCH($E64,$G$9:$G$158,0),1),0),IFERROR(INDEX($K$9:$K$158,MATCH($F64,$G$9:$G$158,0),1),0)),0)), IFERROR(MIN($D64-SUM($O64:AC64), INDEX(Tbl_Resource_List[Hours Available per Day], MATCH($C64,Tbl_Resource_List[Resource Name],0),1)-SUMIF($C$8:$C63,$C64,AD$8:AD63)),0),0)</f>
        <v>0</v>
      </c>
      <c r="AE64" s="93">
        <f>IF((AE$7&gt;IFERROR(MAX(IFERROR(INDEX(Tbl_Project_List[Start Date],MATCH($A64,Tbl_Project_List[Project Name],0),1)-1,0),IFERROR(INDEX($K$9:$K$158,MATCH($E64,$G$9:$G$158,0),1),0),IFERROR(INDEX($K$9:$K$158,MATCH($F64,$G$9:$G$158,0),1),0)),0)), IFERROR(MIN($D64-SUM($O64:AD64), INDEX(Tbl_Resource_List[Hours Available per Day], MATCH($C64,Tbl_Resource_List[Resource Name],0),1)-SUMIF($C$8:$C63,$C64,AE$8:AE63)),0),0)</f>
        <v>0</v>
      </c>
      <c r="AF64" s="93">
        <f>IF((AF$7&gt;IFERROR(MAX(IFERROR(INDEX(Tbl_Project_List[Start Date],MATCH($A64,Tbl_Project_List[Project Name],0),1)-1,0),IFERROR(INDEX($K$9:$K$158,MATCH($E64,$G$9:$G$158,0),1),0),IFERROR(INDEX($K$9:$K$158,MATCH($F64,$G$9:$G$158,0),1),0)),0)), IFERROR(MIN($D64-SUM($O64:AE64), INDEX(Tbl_Resource_List[Hours Available per Day], MATCH($C64,Tbl_Resource_List[Resource Name],0),1)-SUMIF($C$8:$C63,$C64,AF$8:AF63)),0),0)</f>
        <v>0</v>
      </c>
      <c r="AG64" s="93">
        <f>IF((AG$7&gt;IFERROR(MAX(IFERROR(INDEX(Tbl_Project_List[Start Date],MATCH($A64,Tbl_Project_List[Project Name],0),1)-1,0),IFERROR(INDEX($K$9:$K$158,MATCH($E64,$G$9:$G$158,0),1),0),IFERROR(INDEX($K$9:$K$158,MATCH($F64,$G$9:$G$158,0),1),0)),0)), IFERROR(MIN($D64-SUM($O64:AF64), INDEX(Tbl_Resource_List[Hours Available per Day], MATCH($C64,Tbl_Resource_List[Resource Name],0),1)-SUMIF($C$8:$C63,$C64,AG$8:AG63)),0),0)</f>
        <v>0</v>
      </c>
      <c r="AH64" s="93">
        <f>IF((AH$7&gt;IFERROR(MAX(IFERROR(INDEX(Tbl_Project_List[Start Date],MATCH($A64,Tbl_Project_List[Project Name],0),1)-1,0),IFERROR(INDEX($K$9:$K$158,MATCH($E64,$G$9:$G$158,0),1),0),IFERROR(INDEX($K$9:$K$158,MATCH($F64,$G$9:$G$158,0),1),0)),0)), IFERROR(MIN($D64-SUM($O64:AG64), INDEX(Tbl_Resource_List[Hours Available per Day], MATCH($C64,Tbl_Resource_List[Resource Name],0),1)-SUMIF($C$8:$C63,$C64,AH$8:AH63)),0),0)</f>
        <v>0</v>
      </c>
      <c r="AI64" s="93">
        <f>IF((AI$7&gt;IFERROR(MAX(IFERROR(INDEX(Tbl_Project_List[Start Date],MATCH($A64,Tbl_Project_List[Project Name],0),1)-1,0),IFERROR(INDEX($K$9:$K$158,MATCH($E64,$G$9:$G$158,0),1),0),IFERROR(INDEX($K$9:$K$158,MATCH($F64,$G$9:$G$158,0),1),0)),0)), IFERROR(MIN($D64-SUM($O64:AH64), INDEX(Tbl_Resource_List[Hours Available per Day], MATCH($C64,Tbl_Resource_List[Resource Name],0),1)-SUMIF($C$8:$C63,$C64,AI$8:AI63)),0),0)</f>
        <v>0</v>
      </c>
      <c r="AJ64" s="93">
        <f>IF((AJ$7&gt;IFERROR(MAX(IFERROR(INDEX(Tbl_Project_List[Start Date],MATCH($A64,Tbl_Project_List[Project Name],0),1)-1,0),IFERROR(INDEX($K$9:$K$158,MATCH($E64,$G$9:$G$158,0),1),0),IFERROR(INDEX($K$9:$K$158,MATCH($F64,$G$9:$G$158,0),1),0)),0)), IFERROR(MIN($D64-SUM($O64:AI64), INDEX(Tbl_Resource_List[Hours Available per Day], MATCH($C64,Tbl_Resource_List[Resource Name],0),1)-SUMIF($C$8:$C63,$C64,AJ$8:AJ63)),0),0)</f>
        <v>0</v>
      </c>
      <c r="AK64" s="93">
        <f>IF((AK$7&gt;IFERROR(MAX(IFERROR(INDEX(Tbl_Project_List[Start Date],MATCH($A64,Tbl_Project_List[Project Name],0),1)-1,0),IFERROR(INDEX($K$9:$K$158,MATCH($E64,$G$9:$G$158,0),1),0),IFERROR(INDEX($K$9:$K$158,MATCH($F64,$G$9:$G$158,0),1),0)),0)), IFERROR(MIN($D64-SUM($O64:AJ64), INDEX(Tbl_Resource_List[Hours Available per Day], MATCH($C64,Tbl_Resource_List[Resource Name],0),1)-SUMIF($C$8:$C63,$C64,AK$8:AK63)),0),0)</f>
        <v>0</v>
      </c>
      <c r="AL64" s="93">
        <f>IF((AL$7&gt;IFERROR(MAX(IFERROR(INDEX(Tbl_Project_List[Start Date],MATCH($A64,Tbl_Project_List[Project Name],0),1)-1,0),IFERROR(INDEX($K$9:$K$158,MATCH($E64,$G$9:$G$158,0),1),0),IFERROR(INDEX($K$9:$K$158,MATCH($F64,$G$9:$G$158,0),1),0)),0)), IFERROR(MIN($D64-SUM($O64:AK64), INDEX(Tbl_Resource_List[Hours Available per Day], MATCH($C64,Tbl_Resource_List[Resource Name],0),1)-SUMIF($C$8:$C63,$C64,AL$8:AL63)),0),0)</f>
        <v>0</v>
      </c>
      <c r="AM64" s="93">
        <f>IF((AM$7&gt;IFERROR(MAX(IFERROR(INDEX(Tbl_Project_List[Start Date],MATCH($A64,Tbl_Project_List[Project Name],0),1)-1,0),IFERROR(INDEX($K$9:$K$158,MATCH($E64,$G$9:$G$158,0),1),0),IFERROR(INDEX($K$9:$K$158,MATCH($F64,$G$9:$G$158,0),1),0)),0)), IFERROR(MIN($D64-SUM($O64:AL64), INDEX(Tbl_Resource_List[Hours Available per Day], MATCH($C64,Tbl_Resource_List[Resource Name],0),1)-SUMIF($C$8:$C63,$C64,AM$8:AM63)),0),0)</f>
        <v>0</v>
      </c>
      <c r="AN64" s="93">
        <f>IF((AN$7&gt;IFERROR(MAX(IFERROR(INDEX(Tbl_Project_List[Start Date],MATCH($A64,Tbl_Project_List[Project Name],0),1)-1,0),IFERROR(INDEX($K$9:$K$158,MATCH($E64,$G$9:$G$158,0),1),0),IFERROR(INDEX($K$9:$K$158,MATCH($F64,$G$9:$G$158,0),1),0)),0)), IFERROR(MIN($D64-SUM($O64:AM64), INDEX(Tbl_Resource_List[Hours Available per Day], MATCH($C64,Tbl_Resource_List[Resource Name],0),1)-SUMIF($C$8:$C63,$C64,AN$8:AN63)),0),0)</f>
        <v>0</v>
      </c>
      <c r="AO64" s="93">
        <f>IF((AO$7&gt;IFERROR(MAX(IFERROR(INDEX(Tbl_Project_List[Start Date],MATCH($A64,Tbl_Project_List[Project Name],0),1)-1,0),IFERROR(INDEX($K$9:$K$158,MATCH($E64,$G$9:$G$158,0),1),0),IFERROR(INDEX($K$9:$K$158,MATCH($F64,$G$9:$G$158,0),1),0)),0)), IFERROR(MIN($D64-SUM($O64:AN64), INDEX(Tbl_Resource_List[Hours Available per Day], MATCH($C64,Tbl_Resource_List[Resource Name],0),1)-SUMIF($C$8:$C63,$C64,AO$8:AO63)),0),0)</f>
        <v>0</v>
      </c>
      <c r="AP64" s="93">
        <f>IF((AP$7&gt;IFERROR(MAX(IFERROR(INDEX(Tbl_Project_List[Start Date],MATCH($A64,Tbl_Project_List[Project Name],0),1)-1,0),IFERROR(INDEX($K$9:$K$158,MATCH($E64,$G$9:$G$158,0),1),0),IFERROR(INDEX($K$9:$K$158,MATCH($F64,$G$9:$G$158,0),1),0)),0)), IFERROR(MIN($D64-SUM($O64:AO64), INDEX(Tbl_Resource_List[Hours Available per Day], MATCH($C64,Tbl_Resource_List[Resource Name],0),1)-SUMIF($C$8:$C63,$C64,AP$8:AP63)),0),0)</f>
        <v>0</v>
      </c>
      <c r="AQ64" s="93">
        <f>IF((AQ$7&gt;IFERROR(MAX(IFERROR(INDEX(Tbl_Project_List[Start Date],MATCH($A64,Tbl_Project_List[Project Name],0),1)-1,0),IFERROR(INDEX($K$9:$K$158,MATCH($E64,$G$9:$G$158,0),1),0),IFERROR(INDEX($K$9:$K$158,MATCH($F64,$G$9:$G$158,0),1),0)),0)), IFERROR(MIN($D64-SUM($O64:AP64), INDEX(Tbl_Resource_List[Hours Available per Day], MATCH($C64,Tbl_Resource_List[Resource Name],0),1)-SUMIF($C$8:$C63,$C64,AQ$8:AQ63)),0),0)</f>
        <v>0</v>
      </c>
      <c r="AR64" s="93">
        <f>IF((AR$7&gt;IFERROR(MAX(IFERROR(INDEX(Tbl_Project_List[Start Date],MATCH($A64,Tbl_Project_List[Project Name],0),1)-1,0),IFERROR(INDEX($K$9:$K$158,MATCH($E64,$G$9:$G$158,0),1),0),IFERROR(INDEX($K$9:$K$158,MATCH($F64,$G$9:$G$158,0),1),0)),0)), IFERROR(MIN($D64-SUM($O64:AQ64), INDEX(Tbl_Resource_List[Hours Available per Day], MATCH($C64,Tbl_Resource_List[Resource Name],0),1)-SUMIF($C$8:$C63,$C64,AR$8:AR63)),0),0)</f>
        <v>0</v>
      </c>
      <c r="AS64" s="93">
        <f>IF((AS$7&gt;IFERROR(MAX(IFERROR(INDEX(Tbl_Project_List[Start Date],MATCH($A64,Tbl_Project_List[Project Name],0),1)-1,0),IFERROR(INDEX($K$9:$K$158,MATCH($E64,$G$9:$G$158,0),1),0),IFERROR(INDEX($K$9:$K$158,MATCH($F64,$G$9:$G$158,0),1),0)),0)), IFERROR(MIN($D64-SUM($O64:AR64), INDEX(Tbl_Resource_List[Hours Available per Day], MATCH($C64,Tbl_Resource_List[Resource Name],0),1)-SUMIF($C$8:$C63,$C64,AS$8:AS63)),0),0)</f>
        <v>0</v>
      </c>
      <c r="AT64" s="93">
        <f>IF((AT$7&gt;IFERROR(MAX(IFERROR(INDEX(Tbl_Project_List[Start Date],MATCH($A64,Tbl_Project_List[Project Name],0),1)-1,0),IFERROR(INDEX($K$9:$K$158,MATCH($E64,$G$9:$G$158,0),1),0),IFERROR(INDEX($K$9:$K$158,MATCH($F64,$G$9:$G$158,0),1),0)),0)), IFERROR(MIN($D64-SUM($O64:AS64), INDEX(Tbl_Resource_List[Hours Available per Day], MATCH($C64,Tbl_Resource_List[Resource Name],0),1)-SUMIF($C$8:$C63,$C64,AT$8:AT63)),0),0)</f>
        <v>0</v>
      </c>
      <c r="AU64" s="93">
        <f>IF((AU$7&gt;IFERROR(MAX(IFERROR(INDEX(Tbl_Project_List[Start Date],MATCH($A64,Tbl_Project_List[Project Name],0),1)-1,0),IFERROR(INDEX($K$9:$K$158,MATCH($E64,$G$9:$G$158,0),1),0),IFERROR(INDEX($K$9:$K$158,MATCH($F64,$G$9:$G$158,0),1),0)),0)), IFERROR(MIN($D64-SUM($O64:AT64), INDEX(Tbl_Resource_List[Hours Available per Day], MATCH($C64,Tbl_Resource_List[Resource Name],0),1)-SUMIF($C$8:$C63,$C64,AU$8:AU63)),0),0)</f>
        <v>0</v>
      </c>
      <c r="AV64" s="93">
        <f>IF((AV$7&gt;IFERROR(MAX(IFERROR(INDEX(Tbl_Project_List[Start Date],MATCH($A64,Tbl_Project_List[Project Name],0),1)-1,0),IFERROR(INDEX($K$9:$K$158,MATCH($E64,$G$9:$G$158,0),1),0),IFERROR(INDEX($K$9:$K$158,MATCH($F64,$G$9:$G$158,0),1),0)),0)), IFERROR(MIN($D64-SUM($O64:AU64), INDEX(Tbl_Resource_List[Hours Available per Day], MATCH($C64,Tbl_Resource_List[Resource Name],0),1)-SUMIF($C$8:$C63,$C64,AV$8:AV63)),0),0)</f>
        <v>0</v>
      </c>
      <c r="AW64" s="93">
        <f>IF((AW$7&gt;IFERROR(MAX(IFERROR(INDEX(Tbl_Project_List[Start Date],MATCH($A64,Tbl_Project_List[Project Name],0),1)-1,0),IFERROR(INDEX($K$9:$K$158,MATCH($E64,$G$9:$G$158,0),1),0),IFERROR(INDEX($K$9:$K$158,MATCH($F64,$G$9:$G$158,0),1),0)),0)), IFERROR(MIN($D64-SUM($O64:AV64), INDEX(Tbl_Resource_List[Hours Available per Day], MATCH($C64,Tbl_Resource_List[Resource Name],0),1)-SUMIF($C$8:$C63,$C64,AW$8:AW63)),0),0)</f>
        <v>0</v>
      </c>
      <c r="AX64" s="93">
        <f>IF((AX$7&gt;IFERROR(MAX(IFERROR(INDEX(Tbl_Project_List[Start Date],MATCH($A64,Tbl_Project_List[Project Name],0),1)-1,0),IFERROR(INDEX($K$9:$K$158,MATCH($E64,$G$9:$G$158,0),1),0),IFERROR(INDEX($K$9:$K$158,MATCH($F64,$G$9:$G$158,0),1),0)),0)), IFERROR(MIN($D64-SUM($O64:AW64), INDEX(Tbl_Resource_List[Hours Available per Day], MATCH($C64,Tbl_Resource_List[Resource Name],0),1)-SUMIF($C$8:$C63,$C64,AX$8:AX63)),0),0)</f>
        <v>0</v>
      </c>
      <c r="AY64" s="93">
        <f>IF((AY$7&gt;IFERROR(MAX(IFERROR(INDEX(Tbl_Project_List[Start Date],MATCH($A64,Tbl_Project_List[Project Name],0),1)-1,0),IFERROR(INDEX($K$9:$K$158,MATCH($E64,$G$9:$G$158,0),1),0),IFERROR(INDEX($K$9:$K$158,MATCH($F64,$G$9:$G$158,0),1),0)),0)), IFERROR(MIN($D64-SUM($O64:AX64), INDEX(Tbl_Resource_List[Hours Available per Day], MATCH($C64,Tbl_Resource_List[Resource Name],0),1)-SUMIF($C$8:$C63,$C64,AY$8:AY63)),0),0)</f>
        <v>0</v>
      </c>
      <c r="AZ64" s="93">
        <f>IF((AZ$7&gt;IFERROR(MAX(IFERROR(INDEX(Tbl_Project_List[Start Date],MATCH($A64,Tbl_Project_List[Project Name],0),1)-1,0),IFERROR(INDEX($K$9:$K$158,MATCH($E64,$G$9:$G$158,0),1),0),IFERROR(INDEX($K$9:$K$158,MATCH($F64,$G$9:$G$158,0),1),0)),0)), IFERROR(MIN($D64-SUM($O64:AY64), INDEX(Tbl_Resource_List[Hours Available per Day], MATCH($C64,Tbl_Resource_List[Resource Name],0),1)-SUMIF($C$8:$C63,$C64,AZ$8:AZ63)),0),0)</f>
        <v>0</v>
      </c>
      <c r="BA64" s="93">
        <f>IF((BA$7&gt;IFERROR(MAX(IFERROR(INDEX(Tbl_Project_List[Start Date],MATCH($A64,Tbl_Project_List[Project Name],0),1)-1,0),IFERROR(INDEX($K$9:$K$158,MATCH($E64,$G$9:$G$158,0),1),0),IFERROR(INDEX($K$9:$K$158,MATCH($F64,$G$9:$G$158,0),1),0)),0)), IFERROR(MIN($D64-SUM($O64:AZ64), INDEX(Tbl_Resource_List[Hours Available per Day], MATCH($C64,Tbl_Resource_List[Resource Name],0),1)-SUMIF($C$8:$C63,$C64,BA$8:BA63)),0),0)</f>
        <v>0</v>
      </c>
      <c r="BB64" s="93">
        <f>IF((BB$7&gt;IFERROR(MAX(IFERROR(INDEX(Tbl_Project_List[Start Date],MATCH($A64,Tbl_Project_List[Project Name],0),1)-1,0),IFERROR(INDEX($K$9:$K$158,MATCH($E64,$G$9:$G$158,0),1),0),IFERROR(INDEX($K$9:$K$158,MATCH($F64,$G$9:$G$158,0),1),0)),0)), IFERROR(MIN($D64-SUM($O64:BA64), INDEX(Tbl_Resource_List[Hours Available per Day], MATCH($C64,Tbl_Resource_List[Resource Name],0),1)-SUMIF($C$8:$C63,$C64,BB$8:BB63)),0),0)</f>
        <v>0</v>
      </c>
      <c r="BC64" s="93">
        <f>IF((BC$7&gt;IFERROR(MAX(IFERROR(INDEX(Tbl_Project_List[Start Date],MATCH($A64,Tbl_Project_List[Project Name],0),1)-1,0),IFERROR(INDEX($K$9:$K$158,MATCH($E64,$G$9:$G$158,0),1),0),IFERROR(INDEX($K$9:$K$158,MATCH($F64,$G$9:$G$158,0),1),0)),0)), IFERROR(MIN($D64-SUM($O64:BB64), INDEX(Tbl_Resource_List[Hours Available per Day], MATCH($C64,Tbl_Resource_List[Resource Name],0),1)-SUMIF($C$8:$C63,$C64,BC$8:BC63)),0),0)</f>
        <v>0</v>
      </c>
      <c r="BD64" s="93">
        <f>IF((BD$7&gt;IFERROR(MAX(IFERROR(INDEX(Tbl_Project_List[Start Date],MATCH($A64,Tbl_Project_List[Project Name],0),1)-1,0),IFERROR(INDEX($K$9:$K$158,MATCH($E64,$G$9:$G$158,0),1),0),IFERROR(INDEX($K$9:$K$158,MATCH($F64,$G$9:$G$158,0),1),0)),0)), IFERROR(MIN($D64-SUM($O64:BC64), INDEX(Tbl_Resource_List[Hours Available per Day], MATCH($C64,Tbl_Resource_List[Resource Name],0),1)-SUMIF($C$8:$C63,$C64,BD$8:BD63)),0),0)</f>
        <v>0</v>
      </c>
      <c r="BE64" s="93">
        <f>IF((BE$7&gt;IFERROR(MAX(IFERROR(INDEX(Tbl_Project_List[Start Date],MATCH($A64,Tbl_Project_List[Project Name],0),1)-1,0),IFERROR(INDEX($K$9:$K$158,MATCH($E64,$G$9:$G$158,0),1),0),IFERROR(INDEX($K$9:$K$158,MATCH($F64,$G$9:$G$158,0),1),0)),0)), IFERROR(MIN($D64-SUM($O64:BD64), INDEX(Tbl_Resource_List[Hours Available per Day], MATCH($C64,Tbl_Resource_List[Resource Name],0),1)-SUMIF($C$8:$C63,$C64,BE$8:BE63)),0),0)</f>
        <v>0</v>
      </c>
      <c r="BF64" s="93">
        <f>IF((BF$7&gt;IFERROR(MAX(IFERROR(INDEX(Tbl_Project_List[Start Date],MATCH($A64,Tbl_Project_List[Project Name],0),1)-1,0),IFERROR(INDEX($K$9:$K$158,MATCH($E64,$G$9:$G$158,0),1),0),IFERROR(INDEX($K$9:$K$158,MATCH($F64,$G$9:$G$158,0),1),0)),0)), IFERROR(MIN($D64-SUM($O64:BE64), INDEX(Tbl_Resource_List[Hours Available per Day], MATCH($C64,Tbl_Resource_List[Resource Name],0),1)-SUMIF($C$8:$C63,$C64,BF$8:BF63)),0),0)</f>
        <v>0</v>
      </c>
      <c r="BG64" s="93">
        <f>IF((BG$7&gt;IFERROR(MAX(IFERROR(INDEX(Tbl_Project_List[Start Date],MATCH($A64,Tbl_Project_List[Project Name],0),1)-1,0),IFERROR(INDEX($K$9:$K$158,MATCH($E64,$G$9:$G$158,0),1),0),IFERROR(INDEX($K$9:$K$158,MATCH($F64,$G$9:$G$158,0),1),0)),0)), IFERROR(MIN($D64-SUM($O64:BF64), INDEX(Tbl_Resource_List[Hours Available per Day], MATCH($C64,Tbl_Resource_List[Resource Name],0),1)-SUMIF($C$8:$C63,$C64,BG$8:BG63)),0),0)</f>
        <v>0</v>
      </c>
      <c r="BH64" s="93">
        <f>IF((BH$7&gt;IFERROR(MAX(IFERROR(INDEX(Tbl_Project_List[Start Date],MATCH($A64,Tbl_Project_List[Project Name],0),1)-1,0),IFERROR(INDEX($K$9:$K$158,MATCH($E64,$G$9:$G$158,0),1),0),IFERROR(INDEX($K$9:$K$158,MATCH($F64,$G$9:$G$158,0),1),0)),0)), IFERROR(MIN($D64-SUM($O64:BG64), INDEX(Tbl_Resource_List[Hours Available per Day], MATCH($C64,Tbl_Resource_List[Resource Name],0),1)-SUMIF($C$8:$C63,$C64,BH$8:BH63)),0),0)</f>
        <v>0</v>
      </c>
      <c r="BI64" s="93">
        <f>IF((BI$7&gt;IFERROR(MAX(IFERROR(INDEX(Tbl_Project_List[Start Date],MATCH($A64,Tbl_Project_List[Project Name],0),1)-1,0),IFERROR(INDEX($K$9:$K$158,MATCH($E64,$G$9:$G$158,0),1),0),IFERROR(INDEX($K$9:$K$158,MATCH($F64,$G$9:$G$158,0),1),0)),0)), IFERROR(MIN($D64-SUM($O64:BH64), INDEX(Tbl_Resource_List[Hours Available per Day], MATCH($C64,Tbl_Resource_List[Resource Name],0),1)-SUMIF($C$8:$C63,$C64,BI$8:BI63)),0),0)</f>
        <v>0</v>
      </c>
      <c r="BJ64" s="93">
        <f>IF((BJ$7&gt;IFERROR(MAX(IFERROR(INDEX(Tbl_Project_List[Start Date],MATCH($A64,Tbl_Project_List[Project Name],0),1)-1,0),IFERROR(INDEX($K$9:$K$158,MATCH($E64,$G$9:$G$158,0),1),0),IFERROR(INDEX($K$9:$K$158,MATCH($F64,$G$9:$G$158,0),1),0)),0)), IFERROR(MIN($D64-SUM($O64:BI64), INDEX(Tbl_Resource_List[Hours Available per Day], MATCH($C64,Tbl_Resource_List[Resource Name],0),1)-SUMIF($C$8:$C63,$C64,BJ$8:BJ63)),0),0)</f>
        <v>0</v>
      </c>
      <c r="BK64" s="93">
        <f>IF((BK$7&gt;IFERROR(MAX(IFERROR(INDEX(Tbl_Project_List[Start Date],MATCH($A64,Tbl_Project_List[Project Name],0),1)-1,0),IFERROR(INDEX($K$9:$K$158,MATCH($E64,$G$9:$G$158,0),1),0),IFERROR(INDEX($K$9:$K$158,MATCH($F64,$G$9:$G$158,0),1),0)),0)), IFERROR(MIN($D64-SUM($O64:BJ64), INDEX(Tbl_Resource_List[Hours Available per Day], MATCH($C64,Tbl_Resource_List[Resource Name],0),1)-SUMIF($C$8:$C63,$C64,BK$8:BK63)),0),0)</f>
        <v>0</v>
      </c>
      <c r="BL64" s="93">
        <f>IF((BL$7&gt;IFERROR(MAX(IFERROR(INDEX(Tbl_Project_List[Start Date],MATCH($A64,Tbl_Project_List[Project Name],0),1)-1,0),IFERROR(INDEX($K$9:$K$158,MATCH($E64,$G$9:$G$158,0),1),0),IFERROR(INDEX($K$9:$K$158,MATCH($F64,$G$9:$G$158,0),1),0)),0)), IFERROR(MIN($D64-SUM($O64:BK64), INDEX(Tbl_Resource_List[Hours Available per Day], MATCH($C64,Tbl_Resource_List[Resource Name],0),1)-SUMIF($C$8:$C63,$C64,BL$8:BL63)),0),0)</f>
        <v>0</v>
      </c>
      <c r="BM64" s="93">
        <f>IF((BM$7&gt;IFERROR(MAX(IFERROR(INDEX(Tbl_Project_List[Start Date],MATCH($A64,Tbl_Project_List[Project Name],0),1)-1,0),IFERROR(INDEX($K$9:$K$158,MATCH($E64,$G$9:$G$158,0),1),0),IFERROR(INDEX($K$9:$K$158,MATCH($F64,$G$9:$G$158,0),1),0)),0)), IFERROR(MIN($D64-SUM($O64:BL64), INDEX(Tbl_Resource_List[Hours Available per Day], MATCH($C64,Tbl_Resource_List[Resource Name],0),1)-SUMIF($C$8:$C63,$C64,BM$8:BM63)),0),0)</f>
        <v>0</v>
      </c>
      <c r="BN64" s="93">
        <f>IF((BN$7&gt;IFERROR(MAX(IFERROR(INDEX(Tbl_Project_List[Start Date],MATCH($A64,Tbl_Project_List[Project Name],0),1)-1,0),IFERROR(INDEX($K$9:$K$158,MATCH($E64,$G$9:$G$158,0),1),0),IFERROR(INDEX($K$9:$K$158,MATCH($F64,$G$9:$G$158,0),1),0)),0)), IFERROR(MIN($D64-SUM($O64:BM64), INDEX(Tbl_Resource_List[Hours Available per Day], MATCH($C64,Tbl_Resource_List[Resource Name],0),1)-SUMIF($C$8:$C63,$C64,BN$8:BN63)),0),0)</f>
        <v>0</v>
      </c>
      <c r="BO64" s="93">
        <f>IF((BO$7&gt;IFERROR(MAX(IFERROR(INDEX(Tbl_Project_List[Start Date],MATCH($A64,Tbl_Project_List[Project Name],0),1)-1,0),IFERROR(INDEX($K$9:$K$158,MATCH($E64,$G$9:$G$158,0),1),0),IFERROR(INDEX($K$9:$K$158,MATCH($F64,$G$9:$G$158,0),1),0)),0)), IFERROR(MIN($D64-SUM($O64:BN64), INDEX(Tbl_Resource_List[Hours Available per Day], MATCH($C64,Tbl_Resource_List[Resource Name],0),1)-SUMIF($C$8:$C63,$C64,BO$8:BO63)),0),0)</f>
        <v>0</v>
      </c>
      <c r="BP64" s="93">
        <f>IF((BP$7&gt;IFERROR(MAX(IFERROR(INDEX(Tbl_Project_List[Start Date],MATCH($A64,Tbl_Project_List[Project Name],0),1)-1,0),IFERROR(INDEX($K$9:$K$158,MATCH($E64,$G$9:$G$158,0),1),0),IFERROR(INDEX($K$9:$K$158,MATCH($F64,$G$9:$G$158,0),1),0)),0)), IFERROR(MIN($D64-SUM($O64:BO64), INDEX(Tbl_Resource_List[Hours Available per Day], MATCH($C64,Tbl_Resource_List[Resource Name],0),1)-SUMIF($C$8:$C63,$C64,BP$8:BP63)),0),0)</f>
        <v>0</v>
      </c>
      <c r="BQ64" s="93">
        <f>IF((BQ$7&gt;IFERROR(MAX(IFERROR(INDEX(Tbl_Project_List[Start Date],MATCH($A64,Tbl_Project_List[Project Name],0),1)-1,0),IFERROR(INDEX($K$9:$K$158,MATCH($E64,$G$9:$G$158,0),1),0),IFERROR(INDEX($K$9:$K$158,MATCH($F64,$G$9:$G$158,0),1),0)),0)), IFERROR(MIN($D64-SUM($O64:BP64), INDEX(Tbl_Resource_List[Hours Available per Day], MATCH($C64,Tbl_Resource_List[Resource Name],0),1)-SUMIF($C$8:$C63,$C64,BQ$8:BQ63)),0),0)</f>
        <v>0</v>
      </c>
      <c r="BR64" s="93">
        <f>IF((BR$7&gt;IFERROR(MAX(IFERROR(INDEX(Tbl_Project_List[Start Date],MATCH($A64,Tbl_Project_List[Project Name],0),1)-1,0),IFERROR(INDEX($K$9:$K$158,MATCH($E64,$G$9:$G$158,0),1),0),IFERROR(INDEX($K$9:$K$158,MATCH($F64,$G$9:$G$158,0),1),0)),0)), IFERROR(MIN($D64-SUM($O64:BQ64), INDEX(Tbl_Resource_List[Hours Available per Day], MATCH($C64,Tbl_Resource_List[Resource Name],0),1)-SUMIF($C$8:$C63,$C64,BR$8:BR63)),0),0)</f>
        <v>0</v>
      </c>
      <c r="BS64" s="93">
        <f>IF((BS$7&gt;IFERROR(MAX(IFERROR(INDEX(Tbl_Project_List[Start Date],MATCH($A64,Tbl_Project_List[Project Name],0),1)-1,0),IFERROR(INDEX($K$9:$K$158,MATCH($E64,$G$9:$G$158,0),1),0),IFERROR(INDEX($K$9:$K$158,MATCH($F64,$G$9:$G$158,0),1),0)),0)), IFERROR(MIN($D64-SUM($O64:BR64), INDEX(Tbl_Resource_List[Hours Available per Day], MATCH($C64,Tbl_Resource_List[Resource Name],0),1)-SUMIF($C$8:$C63,$C64,BS$8:BS63)),0),0)</f>
        <v>0</v>
      </c>
      <c r="BT64" s="93">
        <f>IF((BT$7&gt;IFERROR(MAX(IFERROR(INDEX(Tbl_Project_List[Start Date],MATCH($A64,Tbl_Project_List[Project Name],0),1)-1,0),IFERROR(INDEX($K$9:$K$158,MATCH($E64,$G$9:$G$158,0),1),0),IFERROR(INDEX($K$9:$K$158,MATCH($F64,$G$9:$G$158,0),1),0)),0)), IFERROR(MIN($D64-SUM($O64:BS64), INDEX(Tbl_Resource_List[Hours Available per Day], MATCH($C64,Tbl_Resource_List[Resource Name],0),1)-SUMIF($C$8:$C63,$C64,BT$8:BT63)),0),0)</f>
        <v>0</v>
      </c>
      <c r="BU64" s="93">
        <f>IF((BU$7&gt;IFERROR(MAX(IFERROR(INDEX(Tbl_Project_List[Start Date],MATCH($A64,Tbl_Project_List[Project Name],0),1)-1,0),IFERROR(INDEX($K$9:$K$158,MATCH($E64,$G$9:$G$158,0),1),0),IFERROR(INDEX($K$9:$K$158,MATCH($F64,$G$9:$G$158,0),1),0)),0)), IFERROR(MIN($D64-SUM($O64:BT64), INDEX(Tbl_Resource_List[Hours Available per Day], MATCH($C64,Tbl_Resource_List[Resource Name],0),1)-SUMIF($C$8:$C63,$C64,BU$8:BU63)),0),0)</f>
        <v>0</v>
      </c>
      <c r="BV64" s="93">
        <f>IF((BV$7&gt;IFERROR(MAX(IFERROR(INDEX(Tbl_Project_List[Start Date],MATCH($A64,Tbl_Project_List[Project Name],0),1)-1,0),IFERROR(INDEX($K$9:$K$158,MATCH($E64,$G$9:$G$158,0),1),0),IFERROR(INDEX($K$9:$K$158,MATCH($F64,$G$9:$G$158,0),1),0)),0)), IFERROR(MIN($D64-SUM($O64:BU64), INDEX(Tbl_Resource_List[Hours Available per Day], MATCH($C64,Tbl_Resource_List[Resource Name],0),1)-SUMIF($C$8:$C63,$C64,BV$8:BV63)),0),0)</f>
        <v>0</v>
      </c>
      <c r="BW64" s="94">
        <f>IF((BW$7&gt;IFERROR(MAX(IFERROR(INDEX(Tbl_Project_List[Start Date],MATCH($A64,Tbl_Project_List[Project Name],0),1)-1,0),IFERROR(INDEX($K$9:$K$158,MATCH($E64,$G$9:$G$158,0),1),0),IFERROR(INDEX($K$9:$K$158,MATCH($F64,$G$9:$G$158,0),1),0)),0)), IFERROR(MIN($D64-SUM($O64:BV64), INDEX(Tbl_Resource_List[Hours Available per Day], MATCH($C64,Tbl_Resource_List[Resource Name],0),1)-SUMIF($C$8:$C63,$C64,BW$8:BW63)),0),0)</f>
        <v>0</v>
      </c>
      <c r="BX64" s="95"/>
      <c r="BY64" s="95"/>
      <c r="BZ64" s="95"/>
      <c r="CA64" s="95"/>
      <c r="CB64" s="95"/>
      <c r="CC64" s="95"/>
      <c r="CD64" s="95"/>
      <c r="CE64" s="95"/>
      <c r="CF64" s="95"/>
      <c r="CG64" s="95"/>
      <c r="CH64" s="95"/>
      <c r="CI64" s="95"/>
      <c r="CJ64" s="95"/>
      <c r="CK64" s="95"/>
      <c r="CL64" s="95"/>
      <c r="CM64" s="95"/>
      <c r="CN64" s="95"/>
      <c r="CO64" s="95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</row>
    <row r="65" spans="1:105" x14ac:dyDescent="0.25">
      <c r="A65" s="89" t="str">
        <f>IFERROR(IF(ROW(A64)-ROW($A$8)&gt;=COUNTA(Tbl_Task_List[Task Name]),"",INDEX(Tbl_Project_List[],MATCH(SMALL(Tbl_Project_List[[#Data],[Priority]],ROUND(SUMPRODUCT(1/COUNTIF($A$9:A64,$A$9:A64)),0)+((COUNTIF(Tbl_Task_List[[#Data],[Project Name]],A64)=COUNTIF($A$9:$A64,A64))*1)),Tbl_Project_List[[#Data],[Priority]],0),1)),"")</f>
        <v/>
      </c>
      <c r="B65" s="89" t="str">
        <f t="array" ref="B65">IFERROR(INDEX((Tbl_Task_List[[#Data],[Task Name]]), SMALL(IF(A65=(Tbl_Task_List[[#Data],[Project Name]]),ROW(Tbl_Task_List[[#Data],[Project Name]]),""),COUNTIF($A$9:$A65,A65))-ROW(Tbl_Task_List[[#Headers],[Task Name]]),1),"")</f>
        <v/>
      </c>
      <c r="C65" s="90" t="str">
        <f t="array" ref="C65">IFERROR(INDEX((Tbl_Task_List[[#Data],[Resource Name]]), SMALL(IF(A65=(Tbl_Task_List[[#Data],[Project Name]]),ROW(Tbl_Task_List[[#Data],[Project Name]]),""),COUNTIF($A$9:$A65,A65))-ROW(Tbl_Task_List[[#Headers],[Resource Name]]),1),"")</f>
        <v/>
      </c>
      <c r="D65" s="91" t="str">
        <f t="array" ref="D65">IFERROR(INDEX((Tbl_Task_List[[#Data],[Planned Duration (Hours)]]), SMALL(IF(A65=(Tbl_Task_List[[#Data],[Project Name]]),ROW(Tbl_Task_List[[#Data],[Project Name]]),""),COUNTIF($A$9:$A65,A65))-ROW(Tbl_Task_List[[#Headers],[Planned Duration (Hours)]]),1),"")</f>
        <v/>
      </c>
      <c r="E65" s="70" t="str">
        <f t="array" ref="E65">IFERROR(INDEX((Tbl_Task_List[[#Data],[Predecessor 1]]), SMALL(IF(A65=(Tbl_Task_List[[#Data],[Project Name]]),ROW(Tbl_Task_List[[#Data],[Project Name]]),""),COUNTIF($A$9:$A65,A65))-ROW(Tbl_Task_List[[#Headers],[Predecessor 1]]),1),"")</f>
        <v/>
      </c>
      <c r="F65" s="70" t="str">
        <f t="array" ref="F65">IFERROR(INDEX((Tbl_Task_List[[#Data],[Predecessor 2]]), SMALL(IF(A65=(Tbl_Task_List[[#Data],[Project Name]]),ROW(Tbl_Task_List[[#Data],[Project Name]]),""),COUNTIF($A$9:$A65,A65))-ROW(Tbl_Task_List[[#Headers],[Predecessor 2]]),1),"")</f>
        <v/>
      </c>
      <c r="G65" s="70" t="str">
        <f t="shared" si="7"/>
        <v xml:space="preserve"> </v>
      </c>
      <c r="H65" s="75" t="str">
        <f>IFERROR(MAX(INDEX(Tbl_Project_List[Start Date],MATCH($A65,Tbl_Project_List[Project Name],0),1), StartDate, IFERROR(WORKDAY(INDEX($K$9:$K$158,MATCH($E65,$G$9:$G$158,0),1),1,Holidays),0),IFERROR(WORKDAY( INDEX($K$9:$K$158,MATCH($F65,$G$9:$G$158,0),1),1,Holidays),0)),"")</f>
        <v/>
      </c>
      <c r="I65" s="92" t="str">
        <f t="shared" si="4"/>
        <v/>
      </c>
      <c r="J65" s="75" t="str">
        <f t="array" ref="J65">IF(ISNUMBER(D65),IFERROR(INDEX($A$7:$BW$7,1,SMALL(IF(P65:BW65&gt;0,COLUMN(P65:BW65),""),1)),WORKDAY($BW$7,2,Holidays)),"")</f>
        <v/>
      </c>
      <c r="K65" s="75" t="str">
        <f t="array" ref="K65">IF(ISNUMBER(D65),IF(SUM(P65:BW65)=D65,IFERROR(INDEX($A$7:$BW$7,1,LARGE(IF(P65:BW65&gt;0,COLUMN(P65:BW65),""),1)),""),WORKDAY($BW$7,1,Holidays)),"")</f>
        <v/>
      </c>
      <c r="L65" s="92" t="str">
        <f ca="1">IFERROR(COUNTIF(INDIRECT(ADDRESS(ROW($L65),MATCH($J65,$A$7:$BW$7,0),1,1,)):INDIRECT(ADDRESS(ROW($L65),MATCH(MIN($K65,$BW$7),$A$7:$BW$7,0),1,1,)),0),"")</f>
        <v/>
      </c>
      <c r="M65" s="92" t="str">
        <f t="shared" si="5"/>
        <v/>
      </c>
      <c r="N65" s="93" t="str">
        <f t="shared" si="6"/>
        <v/>
      </c>
      <c r="O65" s="86"/>
      <c r="P65" s="93">
        <f>IF((P$7&gt;IFERROR(MAX(IFERROR(INDEX(Tbl_Project_List[Start Date],MATCH($A65,Tbl_Project_List[Project Name],0),1)-1,0),IFERROR(INDEX($K$9:$K$158,MATCH($E65,$G$9:$G$158,0),1),0),IFERROR(INDEX($K$9:$K$158,MATCH($F65,$G$9:$G$158,0),1),0)),0)), IFERROR(MIN($D65-SUM($O65:O65), INDEX(Tbl_Resource_List[Hours Available per Day], MATCH($C65,Tbl_Resource_List[Resource Name],0),1)-SUMIF($C$8:$C64,$C65,P$8:P64)),0),0)</f>
        <v>0</v>
      </c>
      <c r="Q65" s="93">
        <f>IF((Q$7&gt;IFERROR(MAX(IFERROR(INDEX(Tbl_Project_List[Start Date],MATCH($A65,Tbl_Project_List[Project Name],0),1)-1,0),IFERROR(INDEX($K$9:$K$158,MATCH($E65,$G$9:$G$158,0),1),0),IFERROR(INDEX($K$9:$K$158,MATCH($F65,$G$9:$G$158,0),1),0)),0)), IFERROR(MIN($D65-SUM($O65:P65), INDEX(Tbl_Resource_List[Hours Available per Day], MATCH($C65,Tbl_Resource_List[Resource Name],0),1)-SUMIF($C$8:$C64,$C65,Q$8:Q64)),0),0)</f>
        <v>0</v>
      </c>
      <c r="R65" s="93">
        <f>IF((R$7&gt;IFERROR(MAX(IFERROR(INDEX(Tbl_Project_List[Start Date],MATCH($A65,Tbl_Project_List[Project Name],0),1)-1,0),IFERROR(INDEX($K$9:$K$158,MATCH($E65,$G$9:$G$158,0),1),0),IFERROR(INDEX($K$9:$K$158,MATCH($F65,$G$9:$G$158,0),1),0)),0)), IFERROR(MIN($D65-SUM($O65:Q65), INDEX(Tbl_Resource_List[Hours Available per Day], MATCH($C65,Tbl_Resource_List[Resource Name],0),1)-SUMIF($C$8:$C64,$C65,R$8:R64)),0),0)</f>
        <v>0</v>
      </c>
      <c r="S65" s="93">
        <f>IF((S$7&gt;IFERROR(MAX(IFERROR(INDEX(Tbl_Project_List[Start Date],MATCH($A65,Tbl_Project_List[Project Name],0),1)-1,0),IFERROR(INDEX($K$9:$K$158,MATCH($E65,$G$9:$G$158,0),1),0),IFERROR(INDEX($K$9:$K$158,MATCH($F65,$G$9:$G$158,0),1),0)),0)), IFERROR(MIN($D65-SUM($O65:R65), INDEX(Tbl_Resource_List[Hours Available per Day], MATCH($C65,Tbl_Resource_List[Resource Name],0),1)-SUMIF($C$8:$C64,$C65,S$8:S64)),0),0)</f>
        <v>0</v>
      </c>
      <c r="T65" s="93">
        <f>IF((T$7&gt;IFERROR(MAX(IFERROR(INDEX(Tbl_Project_List[Start Date],MATCH($A65,Tbl_Project_List[Project Name],0),1)-1,0),IFERROR(INDEX($K$9:$K$158,MATCH($E65,$G$9:$G$158,0),1),0),IFERROR(INDEX($K$9:$K$158,MATCH($F65,$G$9:$G$158,0),1),0)),0)), IFERROR(MIN($D65-SUM($O65:S65), INDEX(Tbl_Resource_List[Hours Available per Day], MATCH($C65,Tbl_Resource_List[Resource Name],0),1)-SUMIF($C$8:$C64,$C65,T$8:T64)),0),0)</f>
        <v>0</v>
      </c>
      <c r="U65" s="93">
        <f>IF((U$7&gt;IFERROR(MAX(IFERROR(INDEX(Tbl_Project_List[Start Date],MATCH($A65,Tbl_Project_List[Project Name],0),1)-1,0),IFERROR(INDEX($K$9:$K$158,MATCH($E65,$G$9:$G$158,0),1),0),IFERROR(INDEX($K$9:$K$158,MATCH($F65,$G$9:$G$158,0),1),0)),0)), IFERROR(MIN($D65-SUM($O65:T65), INDEX(Tbl_Resource_List[Hours Available per Day], MATCH($C65,Tbl_Resource_List[Resource Name],0),1)-SUMIF($C$8:$C64,$C65,U$8:U64)),0),0)</f>
        <v>0</v>
      </c>
      <c r="V65" s="93">
        <f>IF((V$7&gt;IFERROR(MAX(IFERROR(INDEX(Tbl_Project_List[Start Date],MATCH($A65,Tbl_Project_List[Project Name],0),1)-1,0),IFERROR(INDEX($K$9:$K$158,MATCH($E65,$G$9:$G$158,0),1),0),IFERROR(INDEX($K$9:$K$158,MATCH($F65,$G$9:$G$158,0),1),0)),0)), IFERROR(MIN($D65-SUM($O65:U65), INDEX(Tbl_Resource_List[Hours Available per Day], MATCH($C65,Tbl_Resource_List[Resource Name],0),1)-SUMIF($C$8:$C64,$C65,V$8:V64)),0),0)</f>
        <v>0</v>
      </c>
      <c r="W65" s="93">
        <f>IF((W$7&gt;IFERROR(MAX(IFERROR(INDEX(Tbl_Project_List[Start Date],MATCH($A65,Tbl_Project_List[Project Name],0),1)-1,0),IFERROR(INDEX($K$9:$K$158,MATCH($E65,$G$9:$G$158,0),1),0),IFERROR(INDEX($K$9:$K$158,MATCH($F65,$G$9:$G$158,0),1),0)),0)), IFERROR(MIN($D65-SUM($O65:V65), INDEX(Tbl_Resource_List[Hours Available per Day], MATCH($C65,Tbl_Resource_List[Resource Name],0),1)-SUMIF($C$8:$C64,$C65,W$8:W64)),0),0)</f>
        <v>0</v>
      </c>
      <c r="X65" s="93">
        <f>IF((X$7&gt;IFERROR(MAX(IFERROR(INDEX(Tbl_Project_List[Start Date],MATCH($A65,Tbl_Project_List[Project Name],0),1)-1,0),IFERROR(INDEX($K$9:$K$158,MATCH($E65,$G$9:$G$158,0),1),0),IFERROR(INDEX($K$9:$K$158,MATCH($F65,$G$9:$G$158,0),1),0)),0)), IFERROR(MIN($D65-SUM($O65:W65), INDEX(Tbl_Resource_List[Hours Available per Day], MATCH($C65,Tbl_Resource_List[Resource Name],0),1)-SUMIF($C$8:$C64,$C65,X$8:X64)),0),0)</f>
        <v>0</v>
      </c>
      <c r="Y65" s="93">
        <f>IF((Y$7&gt;IFERROR(MAX(IFERROR(INDEX(Tbl_Project_List[Start Date],MATCH($A65,Tbl_Project_List[Project Name],0),1)-1,0),IFERROR(INDEX($K$9:$K$158,MATCH($E65,$G$9:$G$158,0),1),0),IFERROR(INDEX($K$9:$K$158,MATCH($F65,$G$9:$G$158,0),1),0)),0)), IFERROR(MIN($D65-SUM($O65:X65), INDEX(Tbl_Resource_List[Hours Available per Day], MATCH($C65,Tbl_Resource_List[Resource Name],0),1)-SUMIF($C$8:$C64,$C65,Y$8:Y64)),0),0)</f>
        <v>0</v>
      </c>
      <c r="Z65" s="93">
        <f>IF((Z$7&gt;IFERROR(MAX(IFERROR(INDEX(Tbl_Project_List[Start Date],MATCH($A65,Tbl_Project_List[Project Name],0),1)-1,0),IFERROR(INDEX($K$9:$K$158,MATCH($E65,$G$9:$G$158,0),1),0),IFERROR(INDEX($K$9:$K$158,MATCH($F65,$G$9:$G$158,0),1),0)),0)), IFERROR(MIN($D65-SUM($O65:Y65), INDEX(Tbl_Resource_List[Hours Available per Day], MATCH($C65,Tbl_Resource_List[Resource Name],0),1)-SUMIF($C$8:$C64,$C65,Z$8:Z64)),0),0)</f>
        <v>0</v>
      </c>
      <c r="AA65" s="93">
        <f>IF((AA$7&gt;IFERROR(MAX(IFERROR(INDEX(Tbl_Project_List[Start Date],MATCH($A65,Tbl_Project_List[Project Name],0),1)-1,0),IFERROR(INDEX($K$9:$K$158,MATCH($E65,$G$9:$G$158,0),1),0),IFERROR(INDEX($K$9:$K$158,MATCH($F65,$G$9:$G$158,0),1),0)),0)), IFERROR(MIN($D65-SUM($O65:Z65), INDEX(Tbl_Resource_List[Hours Available per Day], MATCH($C65,Tbl_Resource_List[Resource Name],0),1)-SUMIF($C$8:$C64,$C65,AA$8:AA64)),0),0)</f>
        <v>0</v>
      </c>
      <c r="AB65" s="93">
        <f>IF((AB$7&gt;IFERROR(MAX(IFERROR(INDEX(Tbl_Project_List[Start Date],MATCH($A65,Tbl_Project_List[Project Name],0),1)-1,0),IFERROR(INDEX($K$9:$K$158,MATCH($E65,$G$9:$G$158,0),1),0),IFERROR(INDEX($K$9:$K$158,MATCH($F65,$G$9:$G$158,0),1),0)),0)), IFERROR(MIN($D65-SUM($O65:AA65), INDEX(Tbl_Resource_List[Hours Available per Day], MATCH($C65,Tbl_Resource_List[Resource Name],0),1)-SUMIF($C$8:$C64,$C65,AB$8:AB64)),0),0)</f>
        <v>0</v>
      </c>
      <c r="AC65" s="93">
        <f>IF((AC$7&gt;IFERROR(MAX(IFERROR(INDEX(Tbl_Project_List[Start Date],MATCH($A65,Tbl_Project_List[Project Name],0),1)-1,0),IFERROR(INDEX($K$9:$K$158,MATCH($E65,$G$9:$G$158,0),1),0),IFERROR(INDEX($K$9:$K$158,MATCH($F65,$G$9:$G$158,0),1),0)),0)), IFERROR(MIN($D65-SUM($O65:AB65), INDEX(Tbl_Resource_List[Hours Available per Day], MATCH($C65,Tbl_Resource_List[Resource Name],0),1)-SUMIF($C$8:$C64,$C65,AC$8:AC64)),0),0)</f>
        <v>0</v>
      </c>
      <c r="AD65" s="93">
        <f>IF((AD$7&gt;IFERROR(MAX(IFERROR(INDEX(Tbl_Project_List[Start Date],MATCH($A65,Tbl_Project_List[Project Name],0),1)-1,0),IFERROR(INDEX($K$9:$K$158,MATCH($E65,$G$9:$G$158,0),1),0),IFERROR(INDEX($K$9:$K$158,MATCH($F65,$G$9:$G$158,0),1),0)),0)), IFERROR(MIN($D65-SUM($O65:AC65), INDEX(Tbl_Resource_List[Hours Available per Day], MATCH($C65,Tbl_Resource_List[Resource Name],0),1)-SUMIF($C$8:$C64,$C65,AD$8:AD64)),0),0)</f>
        <v>0</v>
      </c>
      <c r="AE65" s="93">
        <f>IF((AE$7&gt;IFERROR(MAX(IFERROR(INDEX(Tbl_Project_List[Start Date],MATCH($A65,Tbl_Project_List[Project Name],0),1)-1,0),IFERROR(INDEX($K$9:$K$158,MATCH($E65,$G$9:$G$158,0),1),0),IFERROR(INDEX($K$9:$K$158,MATCH($F65,$G$9:$G$158,0),1),0)),0)), IFERROR(MIN($D65-SUM($O65:AD65), INDEX(Tbl_Resource_List[Hours Available per Day], MATCH($C65,Tbl_Resource_List[Resource Name],0),1)-SUMIF($C$8:$C64,$C65,AE$8:AE64)),0),0)</f>
        <v>0</v>
      </c>
      <c r="AF65" s="93">
        <f>IF((AF$7&gt;IFERROR(MAX(IFERROR(INDEX(Tbl_Project_List[Start Date],MATCH($A65,Tbl_Project_List[Project Name],0),1)-1,0),IFERROR(INDEX($K$9:$K$158,MATCH($E65,$G$9:$G$158,0),1),0),IFERROR(INDEX($K$9:$K$158,MATCH($F65,$G$9:$G$158,0),1),0)),0)), IFERROR(MIN($D65-SUM($O65:AE65), INDEX(Tbl_Resource_List[Hours Available per Day], MATCH($C65,Tbl_Resource_List[Resource Name],0),1)-SUMIF($C$8:$C64,$C65,AF$8:AF64)),0),0)</f>
        <v>0</v>
      </c>
      <c r="AG65" s="93">
        <f>IF((AG$7&gt;IFERROR(MAX(IFERROR(INDEX(Tbl_Project_List[Start Date],MATCH($A65,Tbl_Project_List[Project Name],0),1)-1,0),IFERROR(INDEX($K$9:$K$158,MATCH($E65,$G$9:$G$158,0),1),0),IFERROR(INDEX($K$9:$K$158,MATCH($F65,$G$9:$G$158,0),1),0)),0)), IFERROR(MIN($D65-SUM($O65:AF65), INDEX(Tbl_Resource_List[Hours Available per Day], MATCH($C65,Tbl_Resource_List[Resource Name],0),1)-SUMIF($C$8:$C64,$C65,AG$8:AG64)),0),0)</f>
        <v>0</v>
      </c>
      <c r="AH65" s="93">
        <f>IF((AH$7&gt;IFERROR(MAX(IFERROR(INDEX(Tbl_Project_List[Start Date],MATCH($A65,Tbl_Project_List[Project Name],0),1)-1,0),IFERROR(INDEX($K$9:$K$158,MATCH($E65,$G$9:$G$158,0),1),0),IFERROR(INDEX($K$9:$K$158,MATCH($F65,$G$9:$G$158,0),1),0)),0)), IFERROR(MIN($D65-SUM($O65:AG65), INDEX(Tbl_Resource_List[Hours Available per Day], MATCH($C65,Tbl_Resource_List[Resource Name],0),1)-SUMIF($C$8:$C64,$C65,AH$8:AH64)),0),0)</f>
        <v>0</v>
      </c>
      <c r="AI65" s="93">
        <f>IF((AI$7&gt;IFERROR(MAX(IFERROR(INDEX(Tbl_Project_List[Start Date],MATCH($A65,Tbl_Project_List[Project Name],0),1)-1,0),IFERROR(INDEX($K$9:$K$158,MATCH($E65,$G$9:$G$158,0),1),0),IFERROR(INDEX($K$9:$K$158,MATCH($F65,$G$9:$G$158,0),1),0)),0)), IFERROR(MIN($D65-SUM($O65:AH65), INDEX(Tbl_Resource_List[Hours Available per Day], MATCH($C65,Tbl_Resource_List[Resource Name],0),1)-SUMIF($C$8:$C64,$C65,AI$8:AI64)),0),0)</f>
        <v>0</v>
      </c>
      <c r="AJ65" s="93">
        <f>IF((AJ$7&gt;IFERROR(MAX(IFERROR(INDEX(Tbl_Project_List[Start Date],MATCH($A65,Tbl_Project_List[Project Name],0),1)-1,0),IFERROR(INDEX($K$9:$K$158,MATCH($E65,$G$9:$G$158,0),1),0),IFERROR(INDEX($K$9:$K$158,MATCH($F65,$G$9:$G$158,0),1),0)),0)), IFERROR(MIN($D65-SUM($O65:AI65), INDEX(Tbl_Resource_List[Hours Available per Day], MATCH($C65,Tbl_Resource_List[Resource Name],0),1)-SUMIF($C$8:$C64,$C65,AJ$8:AJ64)),0),0)</f>
        <v>0</v>
      </c>
      <c r="AK65" s="93">
        <f>IF((AK$7&gt;IFERROR(MAX(IFERROR(INDEX(Tbl_Project_List[Start Date],MATCH($A65,Tbl_Project_List[Project Name],0),1)-1,0),IFERROR(INDEX($K$9:$K$158,MATCH($E65,$G$9:$G$158,0),1),0),IFERROR(INDEX($K$9:$K$158,MATCH($F65,$G$9:$G$158,0),1),0)),0)), IFERROR(MIN($D65-SUM($O65:AJ65), INDEX(Tbl_Resource_List[Hours Available per Day], MATCH($C65,Tbl_Resource_List[Resource Name],0),1)-SUMIF($C$8:$C64,$C65,AK$8:AK64)),0),0)</f>
        <v>0</v>
      </c>
      <c r="AL65" s="93">
        <f>IF((AL$7&gt;IFERROR(MAX(IFERROR(INDEX(Tbl_Project_List[Start Date],MATCH($A65,Tbl_Project_List[Project Name],0),1)-1,0),IFERROR(INDEX($K$9:$K$158,MATCH($E65,$G$9:$G$158,0),1),0),IFERROR(INDEX($K$9:$K$158,MATCH($F65,$G$9:$G$158,0),1),0)),0)), IFERROR(MIN($D65-SUM($O65:AK65), INDEX(Tbl_Resource_List[Hours Available per Day], MATCH($C65,Tbl_Resource_List[Resource Name],0),1)-SUMIF($C$8:$C64,$C65,AL$8:AL64)),0),0)</f>
        <v>0</v>
      </c>
      <c r="AM65" s="93">
        <f>IF((AM$7&gt;IFERROR(MAX(IFERROR(INDEX(Tbl_Project_List[Start Date],MATCH($A65,Tbl_Project_List[Project Name],0),1)-1,0),IFERROR(INDEX($K$9:$K$158,MATCH($E65,$G$9:$G$158,0),1),0),IFERROR(INDEX($K$9:$K$158,MATCH($F65,$G$9:$G$158,0),1),0)),0)), IFERROR(MIN($D65-SUM($O65:AL65), INDEX(Tbl_Resource_List[Hours Available per Day], MATCH($C65,Tbl_Resource_List[Resource Name],0),1)-SUMIF($C$8:$C64,$C65,AM$8:AM64)),0),0)</f>
        <v>0</v>
      </c>
      <c r="AN65" s="93">
        <f>IF((AN$7&gt;IFERROR(MAX(IFERROR(INDEX(Tbl_Project_List[Start Date],MATCH($A65,Tbl_Project_List[Project Name],0),1)-1,0),IFERROR(INDEX($K$9:$K$158,MATCH($E65,$G$9:$G$158,0),1),0),IFERROR(INDEX($K$9:$K$158,MATCH($F65,$G$9:$G$158,0),1),0)),0)), IFERROR(MIN($D65-SUM($O65:AM65), INDEX(Tbl_Resource_List[Hours Available per Day], MATCH($C65,Tbl_Resource_List[Resource Name],0),1)-SUMIF($C$8:$C64,$C65,AN$8:AN64)),0),0)</f>
        <v>0</v>
      </c>
      <c r="AO65" s="93">
        <f>IF((AO$7&gt;IFERROR(MAX(IFERROR(INDEX(Tbl_Project_List[Start Date],MATCH($A65,Tbl_Project_List[Project Name],0),1)-1,0),IFERROR(INDEX($K$9:$K$158,MATCH($E65,$G$9:$G$158,0),1),0),IFERROR(INDEX($K$9:$K$158,MATCH($F65,$G$9:$G$158,0),1),0)),0)), IFERROR(MIN($D65-SUM($O65:AN65), INDEX(Tbl_Resource_List[Hours Available per Day], MATCH($C65,Tbl_Resource_List[Resource Name],0),1)-SUMIF($C$8:$C64,$C65,AO$8:AO64)),0),0)</f>
        <v>0</v>
      </c>
      <c r="AP65" s="93">
        <f>IF((AP$7&gt;IFERROR(MAX(IFERROR(INDEX(Tbl_Project_List[Start Date],MATCH($A65,Tbl_Project_List[Project Name],0),1)-1,0),IFERROR(INDEX($K$9:$K$158,MATCH($E65,$G$9:$G$158,0),1),0),IFERROR(INDEX($K$9:$K$158,MATCH($F65,$G$9:$G$158,0),1),0)),0)), IFERROR(MIN($D65-SUM($O65:AO65), INDEX(Tbl_Resource_List[Hours Available per Day], MATCH($C65,Tbl_Resource_List[Resource Name],0),1)-SUMIF($C$8:$C64,$C65,AP$8:AP64)),0),0)</f>
        <v>0</v>
      </c>
      <c r="AQ65" s="93">
        <f>IF((AQ$7&gt;IFERROR(MAX(IFERROR(INDEX(Tbl_Project_List[Start Date],MATCH($A65,Tbl_Project_List[Project Name],0),1)-1,0),IFERROR(INDEX($K$9:$K$158,MATCH($E65,$G$9:$G$158,0),1),0),IFERROR(INDEX($K$9:$K$158,MATCH($F65,$G$9:$G$158,0),1),0)),0)), IFERROR(MIN($D65-SUM($O65:AP65), INDEX(Tbl_Resource_List[Hours Available per Day], MATCH($C65,Tbl_Resource_List[Resource Name],0),1)-SUMIF($C$8:$C64,$C65,AQ$8:AQ64)),0),0)</f>
        <v>0</v>
      </c>
      <c r="AR65" s="93">
        <f>IF((AR$7&gt;IFERROR(MAX(IFERROR(INDEX(Tbl_Project_List[Start Date],MATCH($A65,Tbl_Project_List[Project Name],0),1)-1,0),IFERROR(INDEX($K$9:$K$158,MATCH($E65,$G$9:$G$158,0),1),0),IFERROR(INDEX($K$9:$K$158,MATCH($F65,$G$9:$G$158,0),1),0)),0)), IFERROR(MIN($D65-SUM($O65:AQ65), INDEX(Tbl_Resource_List[Hours Available per Day], MATCH($C65,Tbl_Resource_List[Resource Name],0),1)-SUMIF($C$8:$C64,$C65,AR$8:AR64)),0),0)</f>
        <v>0</v>
      </c>
      <c r="AS65" s="93">
        <f>IF((AS$7&gt;IFERROR(MAX(IFERROR(INDEX(Tbl_Project_List[Start Date],MATCH($A65,Tbl_Project_List[Project Name],0),1)-1,0),IFERROR(INDEX($K$9:$K$158,MATCH($E65,$G$9:$G$158,0),1),0),IFERROR(INDEX($K$9:$K$158,MATCH($F65,$G$9:$G$158,0),1),0)),0)), IFERROR(MIN($D65-SUM($O65:AR65), INDEX(Tbl_Resource_List[Hours Available per Day], MATCH($C65,Tbl_Resource_List[Resource Name],0),1)-SUMIF($C$8:$C64,$C65,AS$8:AS64)),0),0)</f>
        <v>0</v>
      </c>
      <c r="AT65" s="93">
        <f>IF((AT$7&gt;IFERROR(MAX(IFERROR(INDEX(Tbl_Project_List[Start Date],MATCH($A65,Tbl_Project_List[Project Name],0),1)-1,0),IFERROR(INDEX($K$9:$K$158,MATCH($E65,$G$9:$G$158,0),1),0),IFERROR(INDEX($K$9:$K$158,MATCH($F65,$G$9:$G$158,0),1),0)),0)), IFERROR(MIN($D65-SUM($O65:AS65), INDEX(Tbl_Resource_List[Hours Available per Day], MATCH($C65,Tbl_Resource_List[Resource Name],0),1)-SUMIF($C$8:$C64,$C65,AT$8:AT64)),0),0)</f>
        <v>0</v>
      </c>
      <c r="AU65" s="93">
        <f>IF((AU$7&gt;IFERROR(MAX(IFERROR(INDEX(Tbl_Project_List[Start Date],MATCH($A65,Tbl_Project_List[Project Name],0),1)-1,0),IFERROR(INDEX($K$9:$K$158,MATCH($E65,$G$9:$G$158,0),1),0),IFERROR(INDEX($K$9:$K$158,MATCH($F65,$G$9:$G$158,0),1),0)),0)), IFERROR(MIN($D65-SUM($O65:AT65), INDEX(Tbl_Resource_List[Hours Available per Day], MATCH($C65,Tbl_Resource_List[Resource Name],0),1)-SUMIF($C$8:$C64,$C65,AU$8:AU64)),0),0)</f>
        <v>0</v>
      </c>
      <c r="AV65" s="93">
        <f>IF((AV$7&gt;IFERROR(MAX(IFERROR(INDEX(Tbl_Project_List[Start Date],MATCH($A65,Tbl_Project_List[Project Name],0),1)-1,0),IFERROR(INDEX($K$9:$K$158,MATCH($E65,$G$9:$G$158,0),1),0),IFERROR(INDEX($K$9:$K$158,MATCH($F65,$G$9:$G$158,0),1),0)),0)), IFERROR(MIN($D65-SUM($O65:AU65), INDEX(Tbl_Resource_List[Hours Available per Day], MATCH($C65,Tbl_Resource_List[Resource Name],0),1)-SUMIF($C$8:$C64,$C65,AV$8:AV64)),0),0)</f>
        <v>0</v>
      </c>
      <c r="AW65" s="93">
        <f>IF((AW$7&gt;IFERROR(MAX(IFERROR(INDEX(Tbl_Project_List[Start Date],MATCH($A65,Tbl_Project_List[Project Name],0),1)-1,0),IFERROR(INDEX($K$9:$K$158,MATCH($E65,$G$9:$G$158,0),1),0),IFERROR(INDEX($K$9:$K$158,MATCH($F65,$G$9:$G$158,0),1),0)),0)), IFERROR(MIN($D65-SUM($O65:AV65), INDEX(Tbl_Resource_List[Hours Available per Day], MATCH($C65,Tbl_Resource_List[Resource Name],0),1)-SUMIF($C$8:$C64,$C65,AW$8:AW64)),0),0)</f>
        <v>0</v>
      </c>
      <c r="AX65" s="93">
        <f>IF((AX$7&gt;IFERROR(MAX(IFERROR(INDEX(Tbl_Project_List[Start Date],MATCH($A65,Tbl_Project_List[Project Name],0),1)-1,0),IFERROR(INDEX($K$9:$K$158,MATCH($E65,$G$9:$G$158,0),1),0),IFERROR(INDEX($K$9:$K$158,MATCH($F65,$G$9:$G$158,0),1),0)),0)), IFERROR(MIN($D65-SUM($O65:AW65), INDEX(Tbl_Resource_List[Hours Available per Day], MATCH($C65,Tbl_Resource_List[Resource Name],0),1)-SUMIF($C$8:$C64,$C65,AX$8:AX64)),0),0)</f>
        <v>0</v>
      </c>
      <c r="AY65" s="93">
        <f>IF((AY$7&gt;IFERROR(MAX(IFERROR(INDEX(Tbl_Project_List[Start Date],MATCH($A65,Tbl_Project_List[Project Name],0),1)-1,0),IFERROR(INDEX($K$9:$K$158,MATCH($E65,$G$9:$G$158,0),1),0),IFERROR(INDEX($K$9:$K$158,MATCH($F65,$G$9:$G$158,0),1),0)),0)), IFERROR(MIN($D65-SUM($O65:AX65), INDEX(Tbl_Resource_List[Hours Available per Day], MATCH($C65,Tbl_Resource_List[Resource Name],0),1)-SUMIF($C$8:$C64,$C65,AY$8:AY64)),0),0)</f>
        <v>0</v>
      </c>
      <c r="AZ65" s="93">
        <f>IF((AZ$7&gt;IFERROR(MAX(IFERROR(INDEX(Tbl_Project_List[Start Date],MATCH($A65,Tbl_Project_List[Project Name],0),1)-1,0),IFERROR(INDEX($K$9:$K$158,MATCH($E65,$G$9:$G$158,0),1),0),IFERROR(INDEX($K$9:$K$158,MATCH($F65,$G$9:$G$158,0),1),0)),0)), IFERROR(MIN($D65-SUM($O65:AY65), INDEX(Tbl_Resource_List[Hours Available per Day], MATCH($C65,Tbl_Resource_List[Resource Name],0),1)-SUMIF($C$8:$C64,$C65,AZ$8:AZ64)),0),0)</f>
        <v>0</v>
      </c>
      <c r="BA65" s="93">
        <f>IF((BA$7&gt;IFERROR(MAX(IFERROR(INDEX(Tbl_Project_List[Start Date],MATCH($A65,Tbl_Project_List[Project Name],0),1)-1,0),IFERROR(INDEX($K$9:$K$158,MATCH($E65,$G$9:$G$158,0),1),0),IFERROR(INDEX($K$9:$K$158,MATCH($F65,$G$9:$G$158,0),1),0)),0)), IFERROR(MIN($D65-SUM($O65:AZ65), INDEX(Tbl_Resource_List[Hours Available per Day], MATCH($C65,Tbl_Resource_List[Resource Name],0),1)-SUMIF($C$8:$C64,$C65,BA$8:BA64)),0),0)</f>
        <v>0</v>
      </c>
      <c r="BB65" s="93">
        <f>IF((BB$7&gt;IFERROR(MAX(IFERROR(INDEX(Tbl_Project_List[Start Date],MATCH($A65,Tbl_Project_List[Project Name],0),1)-1,0),IFERROR(INDEX($K$9:$K$158,MATCH($E65,$G$9:$G$158,0),1),0),IFERROR(INDEX($K$9:$K$158,MATCH($F65,$G$9:$G$158,0),1),0)),0)), IFERROR(MIN($D65-SUM($O65:BA65), INDEX(Tbl_Resource_List[Hours Available per Day], MATCH($C65,Tbl_Resource_List[Resource Name],0),1)-SUMIF($C$8:$C64,$C65,BB$8:BB64)),0),0)</f>
        <v>0</v>
      </c>
      <c r="BC65" s="93">
        <f>IF((BC$7&gt;IFERROR(MAX(IFERROR(INDEX(Tbl_Project_List[Start Date],MATCH($A65,Tbl_Project_List[Project Name],0),1)-1,0),IFERROR(INDEX($K$9:$K$158,MATCH($E65,$G$9:$G$158,0),1),0),IFERROR(INDEX($K$9:$K$158,MATCH($F65,$G$9:$G$158,0),1),0)),0)), IFERROR(MIN($D65-SUM($O65:BB65), INDEX(Tbl_Resource_List[Hours Available per Day], MATCH($C65,Tbl_Resource_List[Resource Name],0),1)-SUMIF($C$8:$C64,$C65,BC$8:BC64)),0),0)</f>
        <v>0</v>
      </c>
      <c r="BD65" s="93">
        <f>IF((BD$7&gt;IFERROR(MAX(IFERROR(INDEX(Tbl_Project_List[Start Date],MATCH($A65,Tbl_Project_List[Project Name],0),1)-1,0),IFERROR(INDEX($K$9:$K$158,MATCH($E65,$G$9:$G$158,0),1),0),IFERROR(INDEX($K$9:$K$158,MATCH($F65,$G$9:$G$158,0),1),0)),0)), IFERROR(MIN($D65-SUM($O65:BC65), INDEX(Tbl_Resource_List[Hours Available per Day], MATCH($C65,Tbl_Resource_List[Resource Name],0),1)-SUMIF($C$8:$C64,$C65,BD$8:BD64)),0),0)</f>
        <v>0</v>
      </c>
      <c r="BE65" s="93">
        <f>IF((BE$7&gt;IFERROR(MAX(IFERROR(INDEX(Tbl_Project_List[Start Date],MATCH($A65,Tbl_Project_List[Project Name],0),1)-1,0),IFERROR(INDEX($K$9:$K$158,MATCH($E65,$G$9:$G$158,0),1),0),IFERROR(INDEX($K$9:$K$158,MATCH($F65,$G$9:$G$158,0),1),0)),0)), IFERROR(MIN($D65-SUM($O65:BD65), INDEX(Tbl_Resource_List[Hours Available per Day], MATCH($C65,Tbl_Resource_List[Resource Name],0),1)-SUMIF($C$8:$C64,$C65,BE$8:BE64)),0),0)</f>
        <v>0</v>
      </c>
      <c r="BF65" s="93">
        <f>IF((BF$7&gt;IFERROR(MAX(IFERROR(INDEX(Tbl_Project_List[Start Date],MATCH($A65,Tbl_Project_List[Project Name],0),1)-1,0),IFERROR(INDEX($K$9:$K$158,MATCH($E65,$G$9:$G$158,0),1),0),IFERROR(INDEX($K$9:$K$158,MATCH($F65,$G$9:$G$158,0),1),0)),0)), IFERROR(MIN($D65-SUM($O65:BE65), INDEX(Tbl_Resource_List[Hours Available per Day], MATCH($C65,Tbl_Resource_List[Resource Name],0),1)-SUMIF($C$8:$C64,$C65,BF$8:BF64)),0),0)</f>
        <v>0</v>
      </c>
      <c r="BG65" s="93">
        <f>IF((BG$7&gt;IFERROR(MAX(IFERROR(INDEX(Tbl_Project_List[Start Date],MATCH($A65,Tbl_Project_List[Project Name],0),1)-1,0),IFERROR(INDEX($K$9:$K$158,MATCH($E65,$G$9:$G$158,0),1),0),IFERROR(INDEX($K$9:$K$158,MATCH($F65,$G$9:$G$158,0),1),0)),0)), IFERROR(MIN($D65-SUM($O65:BF65), INDEX(Tbl_Resource_List[Hours Available per Day], MATCH($C65,Tbl_Resource_List[Resource Name],0),1)-SUMIF($C$8:$C64,$C65,BG$8:BG64)),0),0)</f>
        <v>0</v>
      </c>
      <c r="BH65" s="93">
        <f>IF((BH$7&gt;IFERROR(MAX(IFERROR(INDEX(Tbl_Project_List[Start Date],MATCH($A65,Tbl_Project_List[Project Name],0),1)-1,0),IFERROR(INDEX($K$9:$K$158,MATCH($E65,$G$9:$G$158,0),1),0),IFERROR(INDEX($K$9:$K$158,MATCH($F65,$G$9:$G$158,0),1),0)),0)), IFERROR(MIN($D65-SUM($O65:BG65), INDEX(Tbl_Resource_List[Hours Available per Day], MATCH($C65,Tbl_Resource_List[Resource Name],0),1)-SUMIF($C$8:$C64,$C65,BH$8:BH64)),0),0)</f>
        <v>0</v>
      </c>
      <c r="BI65" s="93">
        <f>IF((BI$7&gt;IFERROR(MAX(IFERROR(INDEX(Tbl_Project_List[Start Date],MATCH($A65,Tbl_Project_List[Project Name],0),1)-1,0),IFERROR(INDEX($K$9:$K$158,MATCH($E65,$G$9:$G$158,0),1),0),IFERROR(INDEX($K$9:$K$158,MATCH($F65,$G$9:$G$158,0),1),0)),0)), IFERROR(MIN($D65-SUM($O65:BH65), INDEX(Tbl_Resource_List[Hours Available per Day], MATCH($C65,Tbl_Resource_List[Resource Name],0),1)-SUMIF($C$8:$C64,$C65,BI$8:BI64)),0),0)</f>
        <v>0</v>
      </c>
      <c r="BJ65" s="93">
        <f>IF((BJ$7&gt;IFERROR(MAX(IFERROR(INDEX(Tbl_Project_List[Start Date],MATCH($A65,Tbl_Project_List[Project Name],0),1)-1,0),IFERROR(INDEX($K$9:$K$158,MATCH($E65,$G$9:$G$158,0),1),0),IFERROR(INDEX($K$9:$K$158,MATCH($F65,$G$9:$G$158,0),1),0)),0)), IFERROR(MIN($D65-SUM($O65:BI65), INDEX(Tbl_Resource_List[Hours Available per Day], MATCH($C65,Tbl_Resource_List[Resource Name],0),1)-SUMIF($C$8:$C64,$C65,BJ$8:BJ64)),0),0)</f>
        <v>0</v>
      </c>
      <c r="BK65" s="93">
        <f>IF((BK$7&gt;IFERROR(MAX(IFERROR(INDEX(Tbl_Project_List[Start Date],MATCH($A65,Tbl_Project_List[Project Name],0),1)-1,0),IFERROR(INDEX($K$9:$K$158,MATCH($E65,$G$9:$G$158,0),1),0),IFERROR(INDEX($K$9:$K$158,MATCH($F65,$G$9:$G$158,0),1),0)),0)), IFERROR(MIN($D65-SUM($O65:BJ65), INDEX(Tbl_Resource_List[Hours Available per Day], MATCH($C65,Tbl_Resource_List[Resource Name],0),1)-SUMIF($C$8:$C64,$C65,BK$8:BK64)),0),0)</f>
        <v>0</v>
      </c>
      <c r="BL65" s="93">
        <f>IF((BL$7&gt;IFERROR(MAX(IFERROR(INDEX(Tbl_Project_List[Start Date],MATCH($A65,Tbl_Project_List[Project Name],0),1)-1,0),IFERROR(INDEX($K$9:$K$158,MATCH($E65,$G$9:$G$158,0),1),0),IFERROR(INDEX($K$9:$K$158,MATCH($F65,$G$9:$G$158,0),1),0)),0)), IFERROR(MIN($D65-SUM($O65:BK65), INDEX(Tbl_Resource_List[Hours Available per Day], MATCH($C65,Tbl_Resource_List[Resource Name],0),1)-SUMIF($C$8:$C64,$C65,BL$8:BL64)),0),0)</f>
        <v>0</v>
      </c>
      <c r="BM65" s="93">
        <f>IF((BM$7&gt;IFERROR(MAX(IFERROR(INDEX(Tbl_Project_List[Start Date],MATCH($A65,Tbl_Project_List[Project Name],0),1)-1,0),IFERROR(INDEX($K$9:$K$158,MATCH($E65,$G$9:$G$158,0),1),0),IFERROR(INDEX($K$9:$K$158,MATCH($F65,$G$9:$G$158,0),1),0)),0)), IFERROR(MIN($D65-SUM($O65:BL65), INDEX(Tbl_Resource_List[Hours Available per Day], MATCH($C65,Tbl_Resource_List[Resource Name],0),1)-SUMIF($C$8:$C64,$C65,BM$8:BM64)),0),0)</f>
        <v>0</v>
      </c>
      <c r="BN65" s="93">
        <f>IF((BN$7&gt;IFERROR(MAX(IFERROR(INDEX(Tbl_Project_List[Start Date],MATCH($A65,Tbl_Project_List[Project Name],0),1)-1,0),IFERROR(INDEX($K$9:$K$158,MATCH($E65,$G$9:$G$158,0),1),0),IFERROR(INDEX($K$9:$K$158,MATCH($F65,$G$9:$G$158,0),1),0)),0)), IFERROR(MIN($D65-SUM($O65:BM65), INDEX(Tbl_Resource_List[Hours Available per Day], MATCH($C65,Tbl_Resource_List[Resource Name],0),1)-SUMIF($C$8:$C64,$C65,BN$8:BN64)),0),0)</f>
        <v>0</v>
      </c>
      <c r="BO65" s="93">
        <f>IF((BO$7&gt;IFERROR(MAX(IFERROR(INDEX(Tbl_Project_List[Start Date],MATCH($A65,Tbl_Project_List[Project Name],0),1)-1,0),IFERROR(INDEX($K$9:$K$158,MATCH($E65,$G$9:$G$158,0),1),0),IFERROR(INDEX($K$9:$K$158,MATCH($F65,$G$9:$G$158,0),1),0)),0)), IFERROR(MIN($D65-SUM($O65:BN65), INDEX(Tbl_Resource_List[Hours Available per Day], MATCH($C65,Tbl_Resource_List[Resource Name],0),1)-SUMIF($C$8:$C64,$C65,BO$8:BO64)),0),0)</f>
        <v>0</v>
      </c>
      <c r="BP65" s="93">
        <f>IF((BP$7&gt;IFERROR(MAX(IFERROR(INDEX(Tbl_Project_List[Start Date],MATCH($A65,Tbl_Project_List[Project Name],0),1)-1,0),IFERROR(INDEX($K$9:$K$158,MATCH($E65,$G$9:$G$158,0),1),0),IFERROR(INDEX($K$9:$K$158,MATCH($F65,$G$9:$G$158,0),1),0)),0)), IFERROR(MIN($D65-SUM($O65:BO65), INDEX(Tbl_Resource_List[Hours Available per Day], MATCH($C65,Tbl_Resource_List[Resource Name],0),1)-SUMIF($C$8:$C64,$C65,BP$8:BP64)),0),0)</f>
        <v>0</v>
      </c>
      <c r="BQ65" s="93">
        <f>IF((BQ$7&gt;IFERROR(MAX(IFERROR(INDEX(Tbl_Project_List[Start Date],MATCH($A65,Tbl_Project_List[Project Name],0),1)-1,0),IFERROR(INDEX($K$9:$K$158,MATCH($E65,$G$9:$G$158,0),1),0),IFERROR(INDEX($K$9:$K$158,MATCH($F65,$G$9:$G$158,0),1),0)),0)), IFERROR(MIN($D65-SUM($O65:BP65), INDEX(Tbl_Resource_List[Hours Available per Day], MATCH($C65,Tbl_Resource_List[Resource Name],0),1)-SUMIF($C$8:$C64,$C65,BQ$8:BQ64)),0),0)</f>
        <v>0</v>
      </c>
      <c r="BR65" s="93">
        <f>IF((BR$7&gt;IFERROR(MAX(IFERROR(INDEX(Tbl_Project_List[Start Date],MATCH($A65,Tbl_Project_List[Project Name],0),1)-1,0),IFERROR(INDEX($K$9:$K$158,MATCH($E65,$G$9:$G$158,0),1),0),IFERROR(INDEX($K$9:$K$158,MATCH($F65,$G$9:$G$158,0),1),0)),0)), IFERROR(MIN($D65-SUM($O65:BQ65), INDEX(Tbl_Resource_List[Hours Available per Day], MATCH($C65,Tbl_Resource_List[Resource Name],0),1)-SUMIF($C$8:$C64,$C65,BR$8:BR64)),0),0)</f>
        <v>0</v>
      </c>
      <c r="BS65" s="93">
        <f>IF((BS$7&gt;IFERROR(MAX(IFERROR(INDEX(Tbl_Project_List[Start Date],MATCH($A65,Tbl_Project_List[Project Name],0),1)-1,0),IFERROR(INDEX($K$9:$K$158,MATCH($E65,$G$9:$G$158,0),1),0),IFERROR(INDEX($K$9:$K$158,MATCH($F65,$G$9:$G$158,0),1),0)),0)), IFERROR(MIN($D65-SUM($O65:BR65), INDEX(Tbl_Resource_List[Hours Available per Day], MATCH($C65,Tbl_Resource_List[Resource Name],0),1)-SUMIF($C$8:$C64,$C65,BS$8:BS64)),0),0)</f>
        <v>0</v>
      </c>
      <c r="BT65" s="93">
        <f>IF((BT$7&gt;IFERROR(MAX(IFERROR(INDEX(Tbl_Project_List[Start Date],MATCH($A65,Tbl_Project_List[Project Name],0),1)-1,0),IFERROR(INDEX($K$9:$K$158,MATCH($E65,$G$9:$G$158,0),1),0),IFERROR(INDEX($K$9:$K$158,MATCH($F65,$G$9:$G$158,0),1),0)),0)), IFERROR(MIN($D65-SUM($O65:BS65), INDEX(Tbl_Resource_List[Hours Available per Day], MATCH($C65,Tbl_Resource_List[Resource Name],0),1)-SUMIF($C$8:$C64,$C65,BT$8:BT64)),0),0)</f>
        <v>0</v>
      </c>
      <c r="BU65" s="93">
        <f>IF((BU$7&gt;IFERROR(MAX(IFERROR(INDEX(Tbl_Project_List[Start Date],MATCH($A65,Tbl_Project_List[Project Name],0),1)-1,0),IFERROR(INDEX($K$9:$K$158,MATCH($E65,$G$9:$G$158,0),1),0),IFERROR(INDEX($K$9:$K$158,MATCH($F65,$G$9:$G$158,0),1),0)),0)), IFERROR(MIN($D65-SUM($O65:BT65), INDEX(Tbl_Resource_List[Hours Available per Day], MATCH($C65,Tbl_Resource_List[Resource Name],0),1)-SUMIF($C$8:$C64,$C65,BU$8:BU64)),0),0)</f>
        <v>0</v>
      </c>
      <c r="BV65" s="93">
        <f>IF((BV$7&gt;IFERROR(MAX(IFERROR(INDEX(Tbl_Project_List[Start Date],MATCH($A65,Tbl_Project_List[Project Name],0),1)-1,0),IFERROR(INDEX($K$9:$K$158,MATCH($E65,$G$9:$G$158,0),1),0),IFERROR(INDEX($K$9:$K$158,MATCH($F65,$G$9:$G$158,0),1),0)),0)), IFERROR(MIN($D65-SUM($O65:BU65), INDEX(Tbl_Resource_List[Hours Available per Day], MATCH($C65,Tbl_Resource_List[Resource Name],0),1)-SUMIF($C$8:$C64,$C65,BV$8:BV64)),0),0)</f>
        <v>0</v>
      </c>
      <c r="BW65" s="94">
        <f>IF((BW$7&gt;IFERROR(MAX(IFERROR(INDEX(Tbl_Project_List[Start Date],MATCH($A65,Tbl_Project_List[Project Name],0),1)-1,0),IFERROR(INDEX($K$9:$K$158,MATCH($E65,$G$9:$G$158,0),1),0),IFERROR(INDEX($K$9:$K$158,MATCH($F65,$G$9:$G$158,0),1),0)),0)), IFERROR(MIN($D65-SUM($O65:BV65), INDEX(Tbl_Resource_List[Hours Available per Day], MATCH($C65,Tbl_Resource_List[Resource Name],0),1)-SUMIF($C$8:$C64,$C65,BW$8:BW64)),0),0)</f>
        <v>0</v>
      </c>
      <c r="BX65" s="95"/>
      <c r="BY65" s="95"/>
      <c r="BZ65" s="95"/>
      <c r="CA65" s="95"/>
      <c r="CB65" s="95"/>
      <c r="CC65" s="95"/>
      <c r="CD65" s="95"/>
      <c r="CE65" s="95"/>
      <c r="CF65" s="95"/>
      <c r="CG65" s="95"/>
      <c r="CH65" s="95"/>
      <c r="CI65" s="95"/>
      <c r="CJ65" s="95"/>
      <c r="CK65" s="95"/>
      <c r="CL65" s="95"/>
      <c r="CM65" s="95"/>
      <c r="CN65" s="95"/>
      <c r="CO65" s="95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</row>
    <row r="66" spans="1:105" x14ac:dyDescent="0.25">
      <c r="A66" s="89" t="str">
        <f>IFERROR(IF(ROW(A65)-ROW($A$8)&gt;=COUNTA(Tbl_Task_List[Task Name]),"",INDEX(Tbl_Project_List[],MATCH(SMALL(Tbl_Project_List[[#Data],[Priority]],ROUND(SUMPRODUCT(1/COUNTIF($A$9:A65,$A$9:A65)),0)+((COUNTIF(Tbl_Task_List[[#Data],[Project Name]],A65)=COUNTIF($A$9:$A65,A65))*1)),Tbl_Project_List[[#Data],[Priority]],0),1)),"")</f>
        <v/>
      </c>
      <c r="B66" s="89" t="str">
        <f t="array" ref="B66">IFERROR(INDEX((Tbl_Task_List[[#Data],[Task Name]]), SMALL(IF(A66=(Tbl_Task_List[[#Data],[Project Name]]),ROW(Tbl_Task_List[[#Data],[Project Name]]),""),COUNTIF($A$9:$A66,A66))-ROW(Tbl_Task_List[[#Headers],[Task Name]]),1),"")</f>
        <v/>
      </c>
      <c r="C66" s="90" t="str">
        <f t="array" ref="C66">IFERROR(INDEX((Tbl_Task_List[[#Data],[Resource Name]]), SMALL(IF(A66=(Tbl_Task_List[[#Data],[Project Name]]),ROW(Tbl_Task_List[[#Data],[Project Name]]),""),COUNTIF($A$9:$A66,A66))-ROW(Tbl_Task_List[[#Headers],[Resource Name]]),1),"")</f>
        <v/>
      </c>
      <c r="D66" s="91" t="str">
        <f t="array" ref="D66">IFERROR(INDEX((Tbl_Task_List[[#Data],[Planned Duration (Hours)]]), SMALL(IF(A66=(Tbl_Task_List[[#Data],[Project Name]]),ROW(Tbl_Task_List[[#Data],[Project Name]]),""),COUNTIF($A$9:$A66,A66))-ROW(Tbl_Task_List[[#Headers],[Planned Duration (Hours)]]),1),"")</f>
        <v/>
      </c>
      <c r="E66" s="70" t="str">
        <f t="array" ref="E66">IFERROR(INDEX((Tbl_Task_List[[#Data],[Predecessor 1]]), SMALL(IF(A66=(Tbl_Task_List[[#Data],[Project Name]]),ROW(Tbl_Task_List[[#Data],[Project Name]]),""),COUNTIF($A$9:$A66,A66))-ROW(Tbl_Task_List[[#Headers],[Predecessor 1]]),1),"")</f>
        <v/>
      </c>
      <c r="F66" s="70" t="str">
        <f t="array" ref="F66">IFERROR(INDEX((Tbl_Task_List[[#Data],[Predecessor 2]]), SMALL(IF(A66=(Tbl_Task_List[[#Data],[Project Name]]),ROW(Tbl_Task_List[[#Data],[Project Name]]),""),COUNTIF($A$9:$A66,A66))-ROW(Tbl_Task_List[[#Headers],[Predecessor 2]]),1),"")</f>
        <v/>
      </c>
      <c r="G66" s="70" t="str">
        <f t="shared" si="7"/>
        <v xml:space="preserve"> </v>
      </c>
      <c r="H66" s="75" t="str">
        <f>IFERROR(MAX(INDEX(Tbl_Project_List[Start Date],MATCH($A66,Tbl_Project_List[Project Name],0),1), StartDate, IFERROR(WORKDAY(INDEX($K$9:$K$158,MATCH($E66,$G$9:$G$158,0),1),1,Holidays),0),IFERROR(WORKDAY( INDEX($K$9:$K$158,MATCH($F66,$G$9:$G$158,0),1),1,Holidays),0)),"")</f>
        <v/>
      </c>
      <c r="I66" s="92" t="str">
        <f t="shared" si="4"/>
        <v/>
      </c>
      <c r="J66" s="75" t="str">
        <f t="array" ref="J66">IF(ISNUMBER(D66),IFERROR(INDEX($A$7:$BW$7,1,SMALL(IF(P66:BW66&gt;0,COLUMN(P66:BW66),""),1)),WORKDAY($BW$7,2,Holidays)),"")</f>
        <v/>
      </c>
      <c r="K66" s="75" t="str">
        <f t="array" ref="K66">IF(ISNUMBER(D66),IF(SUM(P66:BW66)=D66,IFERROR(INDEX($A$7:$BW$7,1,LARGE(IF(P66:BW66&gt;0,COLUMN(P66:BW66),""),1)),""),WORKDAY($BW$7,1,Holidays)),"")</f>
        <v/>
      </c>
      <c r="L66" s="92" t="str">
        <f ca="1">IFERROR(COUNTIF(INDIRECT(ADDRESS(ROW($L66),MATCH($J66,$A$7:$BW$7,0),1,1,)):INDIRECT(ADDRESS(ROW($L66),MATCH(MIN($K66,$BW$7),$A$7:$BW$7,0),1,1,)),0),"")</f>
        <v/>
      </c>
      <c r="M66" s="92" t="str">
        <f t="shared" si="5"/>
        <v/>
      </c>
      <c r="N66" s="93" t="str">
        <f t="shared" si="6"/>
        <v/>
      </c>
      <c r="O66" s="86"/>
      <c r="P66" s="93">
        <f>IF((P$7&gt;IFERROR(MAX(IFERROR(INDEX(Tbl_Project_List[Start Date],MATCH($A66,Tbl_Project_List[Project Name],0),1)-1,0),IFERROR(INDEX($K$9:$K$158,MATCH($E66,$G$9:$G$158,0),1),0),IFERROR(INDEX($K$9:$K$158,MATCH($F66,$G$9:$G$158,0),1),0)),0)), IFERROR(MIN($D66-SUM($O66:O66), INDEX(Tbl_Resource_List[Hours Available per Day], MATCH($C66,Tbl_Resource_List[Resource Name],0),1)-SUMIF($C$8:$C65,$C66,P$8:P65)),0),0)</f>
        <v>0</v>
      </c>
      <c r="Q66" s="93">
        <f>IF((Q$7&gt;IFERROR(MAX(IFERROR(INDEX(Tbl_Project_List[Start Date],MATCH($A66,Tbl_Project_List[Project Name],0),1)-1,0),IFERROR(INDEX($K$9:$K$158,MATCH($E66,$G$9:$G$158,0),1),0),IFERROR(INDEX($K$9:$K$158,MATCH($F66,$G$9:$G$158,0),1),0)),0)), IFERROR(MIN($D66-SUM($O66:P66), INDEX(Tbl_Resource_List[Hours Available per Day], MATCH($C66,Tbl_Resource_List[Resource Name],0),1)-SUMIF($C$8:$C65,$C66,Q$8:Q65)),0),0)</f>
        <v>0</v>
      </c>
      <c r="R66" s="93">
        <f>IF((R$7&gt;IFERROR(MAX(IFERROR(INDEX(Tbl_Project_List[Start Date],MATCH($A66,Tbl_Project_List[Project Name],0),1)-1,0),IFERROR(INDEX($K$9:$K$158,MATCH($E66,$G$9:$G$158,0),1),0),IFERROR(INDEX($K$9:$K$158,MATCH($F66,$G$9:$G$158,0),1),0)),0)), IFERROR(MIN($D66-SUM($O66:Q66), INDEX(Tbl_Resource_List[Hours Available per Day], MATCH($C66,Tbl_Resource_List[Resource Name],0),1)-SUMIF($C$8:$C65,$C66,R$8:R65)),0),0)</f>
        <v>0</v>
      </c>
      <c r="S66" s="93">
        <f>IF((S$7&gt;IFERROR(MAX(IFERROR(INDEX(Tbl_Project_List[Start Date],MATCH($A66,Tbl_Project_List[Project Name],0),1)-1,0),IFERROR(INDEX($K$9:$K$158,MATCH($E66,$G$9:$G$158,0),1),0),IFERROR(INDEX($K$9:$K$158,MATCH($F66,$G$9:$G$158,0),1),0)),0)), IFERROR(MIN($D66-SUM($O66:R66), INDEX(Tbl_Resource_List[Hours Available per Day], MATCH($C66,Tbl_Resource_List[Resource Name],0),1)-SUMIF($C$8:$C65,$C66,S$8:S65)),0),0)</f>
        <v>0</v>
      </c>
      <c r="T66" s="93">
        <f>IF((T$7&gt;IFERROR(MAX(IFERROR(INDEX(Tbl_Project_List[Start Date],MATCH($A66,Tbl_Project_List[Project Name],0),1)-1,0),IFERROR(INDEX($K$9:$K$158,MATCH($E66,$G$9:$G$158,0),1),0),IFERROR(INDEX($K$9:$K$158,MATCH($F66,$G$9:$G$158,0),1),0)),0)), IFERROR(MIN($D66-SUM($O66:S66), INDEX(Tbl_Resource_List[Hours Available per Day], MATCH($C66,Tbl_Resource_List[Resource Name],0),1)-SUMIF($C$8:$C65,$C66,T$8:T65)),0),0)</f>
        <v>0</v>
      </c>
      <c r="U66" s="93">
        <f>IF((U$7&gt;IFERROR(MAX(IFERROR(INDEX(Tbl_Project_List[Start Date],MATCH($A66,Tbl_Project_List[Project Name],0),1)-1,0),IFERROR(INDEX($K$9:$K$158,MATCH($E66,$G$9:$G$158,0),1),0),IFERROR(INDEX($K$9:$K$158,MATCH($F66,$G$9:$G$158,0),1),0)),0)), IFERROR(MIN($D66-SUM($O66:T66), INDEX(Tbl_Resource_List[Hours Available per Day], MATCH($C66,Tbl_Resource_List[Resource Name],0),1)-SUMIF($C$8:$C65,$C66,U$8:U65)),0),0)</f>
        <v>0</v>
      </c>
      <c r="V66" s="93">
        <f>IF((V$7&gt;IFERROR(MAX(IFERROR(INDEX(Tbl_Project_List[Start Date],MATCH($A66,Tbl_Project_List[Project Name],0),1)-1,0),IFERROR(INDEX($K$9:$K$158,MATCH($E66,$G$9:$G$158,0),1),0),IFERROR(INDEX($K$9:$K$158,MATCH($F66,$G$9:$G$158,0),1),0)),0)), IFERROR(MIN($D66-SUM($O66:U66), INDEX(Tbl_Resource_List[Hours Available per Day], MATCH($C66,Tbl_Resource_List[Resource Name],0),1)-SUMIF($C$8:$C65,$C66,V$8:V65)),0),0)</f>
        <v>0</v>
      </c>
      <c r="W66" s="93">
        <f>IF((W$7&gt;IFERROR(MAX(IFERROR(INDEX(Tbl_Project_List[Start Date],MATCH($A66,Tbl_Project_List[Project Name],0),1)-1,0),IFERROR(INDEX($K$9:$K$158,MATCH($E66,$G$9:$G$158,0),1),0),IFERROR(INDEX($K$9:$K$158,MATCH($F66,$G$9:$G$158,0),1),0)),0)), IFERROR(MIN($D66-SUM($O66:V66), INDEX(Tbl_Resource_List[Hours Available per Day], MATCH($C66,Tbl_Resource_List[Resource Name],0),1)-SUMIF($C$8:$C65,$C66,W$8:W65)),0),0)</f>
        <v>0</v>
      </c>
      <c r="X66" s="93">
        <f>IF((X$7&gt;IFERROR(MAX(IFERROR(INDEX(Tbl_Project_List[Start Date],MATCH($A66,Tbl_Project_List[Project Name],0),1)-1,0),IFERROR(INDEX($K$9:$K$158,MATCH($E66,$G$9:$G$158,0),1),0),IFERROR(INDEX($K$9:$K$158,MATCH($F66,$G$9:$G$158,0),1),0)),0)), IFERROR(MIN($D66-SUM($O66:W66), INDEX(Tbl_Resource_List[Hours Available per Day], MATCH($C66,Tbl_Resource_List[Resource Name],0),1)-SUMIF($C$8:$C65,$C66,X$8:X65)),0),0)</f>
        <v>0</v>
      </c>
      <c r="Y66" s="93">
        <f>IF((Y$7&gt;IFERROR(MAX(IFERROR(INDEX(Tbl_Project_List[Start Date],MATCH($A66,Tbl_Project_List[Project Name],0),1)-1,0),IFERROR(INDEX($K$9:$K$158,MATCH($E66,$G$9:$G$158,0),1),0),IFERROR(INDEX($K$9:$K$158,MATCH($F66,$G$9:$G$158,0),1),0)),0)), IFERROR(MIN($D66-SUM($O66:X66), INDEX(Tbl_Resource_List[Hours Available per Day], MATCH($C66,Tbl_Resource_List[Resource Name],0),1)-SUMIF($C$8:$C65,$C66,Y$8:Y65)),0),0)</f>
        <v>0</v>
      </c>
      <c r="Z66" s="93">
        <f>IF((Z$7&gt;IFERROR(MAX(IFERROR(INDEX(Tbl_Project_List[Start Date],MATCH($A66,Tbl_Project_List[Project Name],0),1)-1,0),IFERROR(INDEX($K$9:$K$158,MATCH($E66,$G$9:$G$158,0),1),0),IFERROR(INDEX($K$9:$K$158,MATCH($F66,$G$9:$G$158,0),1),0)),0)), IFERROR(MIN($D66-SUM($O66:Y66), INDEX(Tbl_Resource_List[Hours Available per Day], MATCH($C66,Tbl_Resource_List[Resource Name],0),1)-SUMIF($C$8:$C65,$C66,Z$8:Z65)),0),0)</f>
        <v>0</v>
      </c>
      <c r="AA66" s="93">
        <f>IF((AA$7&gt;IFERROR(MAX(IFERROR(INDEX(Tbl_Project_List[Start Date],MATCH($A66,Tbl_Project_List[Project Name],0),1)-1,0),IFERROR(INDEX($K$9:$K$158,MATCH($E66,$G$9:$G$158,0),1),0),IFERROR(INDEX($K$9:$K$158,MATCH($F66,$G$9:$G$158,0),1),0)),0)), IFERROR(MIN($D66-SUM($O66:Z66), INDEX(Tbl_Resource_List[Hours Available per Day], MATCH($C66,Tbl_Resource_List[Resource Name],0),1)-SUMIF($C$8:$C65,$C66,AA$8:AA65)),0),0)</f>
        <v>0</v>
      </c>
      <c r="AB66" s="93">
        <f>IF((AB$7&gt;IFERROR(MAX(IFERROR(INDEX(Tbl_Project_List[Start Date],MATCH($A66,Tbl_Project_List[Project Name],0),1)-1,0),IFERROR(INDEX($K$9:$K$158,MATCH($E66,$G$9:$G$158,0),1),0),IFERROR(INDEX($K$9:$K$158,MATCH($F66,$G$9:$G$158,0),1),0)),0)), IFERROR(MIN($D66-SUM($O66:AA66), INDEX(Tbl_Resource_List[Hours Available per Day], MATCH($C66,Tbl_Resource_List[Resource Name],0),1)-SUMIF($C$8:$C65,$C66,AB$8:AB65)),0),0)</f>
        <v>0</v>
      </c>
      <c r="AC66" s="93">
        <f>IF((AC$7&gt;IFERROR(MAX(IFERROR(INDEX(Tbl_Project_List[Start Date],MATCH($A66,Tbl_Project_List[Project Name],0),1)-1,0),IFERROR(INDEX($K$9:$K$158,MATCH($E66,$G$9:$G$158,0),1),0),IFERROR(INDEX($K$9:$K$158,MATCH($F66,$G$9:$G$158,0),1),0)),0)), IFERROR(MIN($D66-SUM($O66:AB66), INDEX(Tbl_Resource_List[Hours Available per Day], MATCH($C66,Tbl_Resource_List[Resource Name],0),1)-SUMIF($C$8:$C65,$C66,AC$8:AC65)),0),0)</f>
        <v>0</v>
      </c>
      <c r="AD66" s="93">
        <f>IF((AD$7&gt;IFERROR(MAX(IFERROR(INDEX(Tbl_Project_List[Start Date],MATCH($A66,Tbl_Project_List[Project Name],0),1)-1,0),IFERROR(INDEX($K$9:$K$158,MATCH($E66,$G$9:$G$158,0),1),0),IFERROR(INDEX($K$9:$K$158,MATCH($F66,$G$9:$G$158,0),1),0)),0)), IFERROR(MIN($D66-SUM($O66:AC66), INDEX(Tbl_Resource_List[Hours Available per Day], MATCH($C66,Tbl_Resource_List[Resource Name],0),1)-SUMIF($C$8:$C65,$C66,AD$8:AD65)),0),0)</f>
        <v>0</v>
      </c>
      <c r="AE66" s="93">
        <f>IF((AE$7&gt;IFERROR(MAX(IFERROR(INDEX(Tbl_Project_List[Start Date],MATCH($A66,Tbl_Project_List[Project Name],0),1)-1,0),IFERROR(INDEX($K$9:$K$158,MATCH($E66,$G$9:$G$158,0),1),0),IFERROR(INDEX($K$9:$K$158,MATCH($F66,$G$9:$G$158,0),1),0)),0)), IFERROR(MIN($D66-SUM($O66:AD66), INDEX(Tbl_Resource_List[Hours Available per Day], MATCH($C66,Tbl_Resource_List[Resource Name],0),1)-SUMIF($C$8:$C65,$C66,AE$8:AE65)),0),0)</f>
        <v>0</v>
      </c>
      <c r="AF66" s="93">
        <f>IF((AF$7&gt;IFERROR(MAX(IFERROR(INDEX(Tbl_Project_List[Start Date],MATCH($A66,Tbl_Project_List[Project Name],0),1)-1,0),IFERROR(INDEX($K$9:$K$158,MATCH($E66,$G$9:$G$158,0),1),0),IFERROR(INDEX($K$9:$K$158,MATCH($F66,$G$9:$G$158,0),1),0)),0)), IFERROR(MIN($D66-SUM($O66:AE66), INDEX(Tbl_Resource_List[Hours Available per Day], MATCH($C66,Tbl_Resource_List[Resource Name],0),1)-SUMIF($C$8:$C65,$C66,AF$8:AF65)),0),0)</f>
        <v>0</v>
      </c>
      <c r="AG66" s="93">
        <f>IF((AG$7&gt;IFERROR(MAX(IFERROR(INDEX(Tbl_Project_List[Start Date],MATCH($A66,Tbl_Project_List[Project Name],0),1)-1,0),IFERROR(INDEX($K$9:$K$158,MATCH($E66,$G$9:$G$158,0),1),0),IFERROR(INDEX($K$9:$K$158,MATCH($F66,$G$9:$G$158,0),1),0)),0)), IFERROR(MIN($D66-SUM($O66:AF66), INDEX(Tbl_Resource_List[Hours Available per Day], MATCH($C66,Tbl_Resource_List[Resource Name],0),1)-SUMIF($C$8:$C65,$C66,AG$8:AG65)),0),0)</f>
        <v>0</v>
      </c>
      <c r="AH66" s="93">
        <f>IF((AH$7&gt;IFERROR(MAX(IFERROR(INDEX(Tbl_Project_List[Start Date],MATCH($A66,Tbl_Project_List[Project Name],0),1)-1,0),IFERROR(INDEX($K$9:$K$158,MATCH($E66,$G$9:$G$158,0),1),0),IFERROR(INDEX($K$9:$K$158,MATCH($F66,$G$9:$G$158,0),1),0)),0)), IFERROR(MIN($D66-SUM($O66:AG66), INDEX(Tbl_Resource_List[Hours Available per Day], MATCH($C66,Tbl_Resource_List[Resource Name],0),1)-SUMIF($C$8:$C65,$C66,AH$8:AH65)),0),0)</f>
        <v>0</v>
      </c>
      <c r="AI66" s="93">
        <f>IF((AI$7&gt;IFERROR(MAX(IFERROR(INDEX(Tbl_Project_List[Start Date],MATCH($A66,Tbl_Project_List[Project Name],0),1)-1,0),IFERROR(INDEX($K$9:$K$158,MATCH($E66,$G$9:$G$158,0),1),0),IFERROR(INDEX($K$9:$K$158,MATCH($F66,$G$9:$G$158,0),1),0)),0)), IFERROR(MIN($D66-SUM($O66:AH66), INDEX(Tbl_Resource_List[Hours Available per Day], MATCH($C66,Tbl_Resource_List[Resource Name],0),1)-SUMIF($C$8:$C65,$C66,AI$8:AI65)),0),0)</f>
        <v>0</v>
      </c>
      <c r="AJ66" s="93">
        <f>IF((AJ$7&gt;IFERROR(MAX(IFERROR(INDEX(Tbl_Project_List[Start Date],MATCH($A66,Tbl_Project_List[Project Name],0),1)-1,0),IFERROR(INDEX($K$9:$K$158,MATCH($E66,$G$9:$G$158,0),1),0),IFERROR(INDEX($K$9:$K$158,MATCH($F66,$G$9:$G$158,0),1),0)),0)), IFERROR(MIN($D66-SUM($O66:AI66), INDEX(Tbl_Resource_List[Hours Available per Day], MATCH($C66,Tbl_Resource_List[Resource Name],0),1)-SUMIF($C$8:$C65,$C66,AJ$8:AJ65)),0),0)</f>
        <v>0</v>
      </c>
      <c r="AK66" s="93">
        <f>IF((AK$7&gt;IFERROR(MAX(IFERROR(INDEX(Tbl_Project_List[Start Date],MATCH($A66,Tbl_Project_List[Project Name],0),1)-1,0),IFERROR(INDEX($K$9:$K$158,MATCH($E66,$G$9:$G$158,0),1),0),IFERROR(INDEX($K$9:$K$158,MATCH($F66,$G$9:$G$158,0),1),0)),0)), IFERROR(MIN($D66-SUM($O66:AJ66), INDEX(Tbl_Resource_List[Hours Available per Day], MATCH($C66,Tbl_Resource_List[Resource Name],0),1)-SUMIF($C$8:$C65,$C66,AK$8:AK65)),0),0)</f>
        <v>0</v>
      </c>
      <c r="AL66" s="93">
        <f>IF((AL$7&gt;IFERROR(MAX(IFERROR(INDEX(Tbl_Project_List[Start Date],MATCH($A66,Tbl_Project_List[Project Name],0),1)-1,0),IFERROR(INDEX($K$9:$K$158,MATCH($E66,$G$9:$G$158,0),1),0),IFERROR(INDEX($K$9:$K$158,MATCH($F66,$G$9:$G$158,0),1),0)),0)), IFERROR(MIN($D66-SUM($O66:AK66), INDEX(Tbl_Resource_List[Hours Available per Day], MATCH($C66,Tbl_Resource_List[Resource Name],0),1)-SUMIF($C$8:$C65,$C66,AL$8:AL65)),0),0)</f>
        <v>0</v>
      </c>
      <c r="AM66" s="93">
        <f>IF((AM$7&gt;IFERROR(MAX(IFERROR(INDEX(Tbl_Project_List[Start Date],MATCH($A66,Tbl_Project_List[Project Name],0),1)-1,0),IFERROR(INDEX($K$9:$K$158,MATCH($E66,$G$9:$G$158,0),1),0),IFERROR(INDEX($K$9:$K$158,MATCH($F66,$G$9:$G$158,0),1),0)),0)), IFERROR(MIN($D66-SUM($O66:AL66), INDEX(Tbl_Resource_List[Hours Available per Day], MATCH($C66,Tbl_Resource_List[Resource Name],0),1)-SUMIF($C$8:$C65,$C66,AM$8:AM65)),0),0)</f>
        <v>0</v>
      </c>
      <c r="AN66" s="93">
        <f>IF((AN$7&gt;IFERROR(MAX(IFERROR(INDEX(Tbl_Project_List[Start Date],MATCH($A66,Tbl_Project_List[Project Name],0),1)-1,0),IFERROR(INDEX($K$9:$K$158,MATCH($E66,$G$9:$G$158,0),1),0),IFERROR(INDEX($K$9:$K$158,MATCH($F66,$G$9:$G$158,0),1),0)),0)), IFERROR(MIN($D66-SUM($O66:AM66), INDEX(Tbl_Resource_List[Hours Available per Day], MATCH($C66,Tbl_Resource_List[Resource Name],0),1)-SUMIF($C$8:$C65,$C66,AN$8:AN65)),0),0)</f>
        <v>0</v>
      </c>
      <c r="AO66" s="93">
        <f>IF((AO$7&gt;IFERROR(MAX(IFERROR(INDEX(Tbl_Project_List[Start Date],MATCH($A66,Tbl_Project_List[Project Name],0),1)-1,0),IFERROR(INDEX($K$9:$K$158,MATCH($E66,$G$9:$G$158,0),1),0),IFERROR(INDEX($K$9:$K$158,MATCH($F66,$G$9:$G$158,0),1),0)),0)), IFERROR(MIN($D66-SUM($O66:AN66), INDEX(Tbl_Resource_List[Hours Available per Day], MATCH($C66,Tbl_Resource_List[Resource Name],0),1)-SUMIF($C$8:$C65,$C66,AO$8:AO65)),0),0)</f>
        <v>0</v>
      </c>
      <c r="AP66" s="93">
        <f>IF((AP$7&gt;IFERROR(MAX(IFERROR(INDEX(Tbl_Project_List[Start Date],MATCH($A66,Tbl_Project_List[Project Name],0),1)-1,0),IFERROR(INDEX($K$9:$K$158,MATCH($E66,$G$9:$G$158,0),1),0),IFERROR(INDEX($K$9:$K$158,MATCH($F66,$G$9:$G$158,0),1),0)),0)), IFERROR(MIN($D66-SUM($O66:AO66), INDEX(Tbl_Resource_List[Hours Available per Day], MATCH($C66,Tbl_Resource_List[Resource Name],0),1)-SUMIF($C$8:$C65,$C66,AP$8:AP65)),0),0)</f>
        <v>0</v>
      </c>
      <c r="AQ66" s="93">
        <f>IF((AQ$7&gt;IFERROR(MAX(IFERROR(INDEX(Tbl_Project_List[Start Date],MATCH($A66,Tbl_Project_List[Project Name],0),1)-1,0),IFERROR(INDEX($K$9:$K$158,MATCH($E66,$G$9:$G$158,0),1),0),IFERROR(INDEX($K$9:$K$158,MATCH($F66,$G$9:$G$158,0),1),0)),0)), IFERROR(MIN($D66-SUM($O66:AP66), INDEX(Tbl_Resource_List[Hours Available per Day], MATCH($C66,Tbl_Resource_List[Resource Name],0),1)-SUMIF($C$8:$C65,$C66,AQ$8:AQ65)),0),0)</f>
        <v>0</v>
      </c>
      <c r="AR66" s="93">
        <f>IF((AR$7&gt;IFERROR(MAX(IFERROR(INDEX(Tbl_Project_List[Start Date],MATCH($A66,Tbl_Project_List[Project Name],0),1)-1,0),IFERROR(INDEX($K$9:$K$158,MATCH($E66,$G$9:$G$158,0),1),0),IFERROR(INDEX($K$9:$K$158,MATCH($F66,$G$9:$G$158,0),1),0)),0)), IFERROR(MIN($D66-SUM($O66:AQ66), INDEX(Tbl_Resource_List[Hours Available per Day], MATCH($C66,Tbl_Resource_List[Resource Name],0),1)-SUMIF($C$8:$C65,$C66,AR$8:AR65)),0),0)</f>
        <v>0</v>
      </c>
      <c r="AS66" s="93">
        <f>IF((AS$7&gt;IFERROR(MAX(IFERROR(INDEX(Tbl_Project_List[Start Date],MATCH($A66,Tbl_Project_List[Project Name],0),1)-1,0),IFERROR(INDEX($K$9:$K$158,MATCH($E66,$G$9:$G$158,0),1),0),IFERROR(INDEX($K$9:$K$158,MATCH($F66,$G$9:$G$158,0),1),0)),0)), IFERROR(MIN($D66-SUM($O66:AR66), INDEX(Tbl_Resource_List[Hours Available per Day], MATCH($C66,Tbl_Resource_List[Resource Name],0),1)-SUMIF($C$8:$C65,$C66,AS$8:AS65)),0),0)</f>
        <v>0</v>
      </c>
      <c r="AT66" s="93">
        <f>IF((AT$7&gt;IFERROR(MAX(IFERROR(INDEX(Tbl_Project_List[Start Date],MATCH($A66,Tbl_Project_List[Project Name],0),1)-1,0),IFERROR(INDEX($K$9:$K$158,MATCH($E66,$G$9:$G$158,0),1),0),IFERROR(INDEX($K$9:$K$158,MATCH($F66,$G$9:$G$158,0),1),0)),0)), IFERROR(MIN($D66-SUM($O66:AS66), INDEX(Tbl_Resource_List[Hours Available per Day], MATCH($C66,Tbl_Resource_List[Resource Name],0),1)-SUMIF($C$8:$C65,$C66,AT$8:AT65)),0),0)</f>
        <v>0</v>
      </c>
      <c r="AU66" s="93">
        <f>IF((AU$7&gt;IFERROR(MAX(IFERROR(INDEX(Tbl_Project_List[Start Date],MATCH($A66,Tbl_Project_List[Project Name],0),1)-1,0),IFERROR(INDEX($K$9:$K$158,MATCH($E66,$G$9:$G$158,0),1),0),IFERROR(INDEX($K$9:$K$158,MATCH($F66,$G$9:$G$158,0),1),0)),0)), IFERROR(MIN($D66-SUM($O66:AT66), INDEX(Tbl_Resource_List[Hours Available per Day], MATCH($C66,Tbl_Resource_List[Resource Name],0),1)-SUMIF($C$8:$C65,$C66,AU$8:AU65)),0),0)</f>
        <v>0</v>
      </c>
      <c r="AV66" s="93">
        <f>IF((AV$7&gt;IFERROR(MAX(IFERROR(INDEX(Tbl_Project_List[Start Date],MATCH($A66,Tbl_Project_List[Project Name],0),1)-1,0),IFERROR(INDEX($K$9:$K$158,MATCH($E66,$G$9:$G$158,0),1),0),IFERROR(INDEX($K$9:$K$158,MATCH($F66,$G$9:$G$158,0),1),0)),0)), IFERROR(MIN($D66-SUM($O66:AU66), INDEX(Tbl_Resource_List[Hours Available per Day], MATCH($C66,Tbl_Resource_List[Resource Name],0),1)-SUMIF($C$8:$C65,$C66,AV$8:AV65)),0),0)</f>
        <v>0</v>
      </c>
      <c r="AW66" s="93">
        <f>IF((AW$7&gt;IFERROR(MAX(IFERROR(INDEX(Tbl_Project_List[Start Date],MATCH($A66,Tbl_Project_List[Project Name],0),1)-1,0),IFERROR(INDEX($K$9:$K$158,MATCH($E66,$G$9:$G$158,0),1),0),IFERROR(INDEX($K$9:$K$158,MATCH($F66,$G$9:$G$158,0),1),0)),0)), IFERROR(MIN($D66-SUM($O66:AV66), INDEX(Tbl_Resource_List[Hours Available per Day], MATCH($C66,Tbl_Resource_List[Resource Name],0),1)-SUMIF($C$8:$C65,$C66,AW$8:AW65)),0),0)</f>
        <v>0</v>
      </c>
      <c r="AX66" s="93">
        <f>IF((AX$7&gt;IFERROR(MAX(IFERROR(INDEX(Tbl_Project_List[Start Date],MATCH($A66,Tbl_Project_List[Project Name],0),1)-1,0),IFERROR(INDEX($K$9:$K$158,MATCH($E66,$G$9:$G$158,0),1),0),IFERROR(INDEX($K$9:$K$158,MATCH($F66,$G$9:$G$158,0),1),0)),0)), IFERROR(MIN($D66-SUM($O66:AW66), INDEX(Tbl_Resource_List[Hours Available per Day], MATCH($C66,Tbl_Resource_List[Resource Name],0),1)-SUMIF($C$8:$C65,$C66,AX$8:AX65)),0),0)</f>
        <v>0</v>
      </c>
      <c r="AY66" s="93">
        <f>IF((AY$7&gt;IFERROR(MAX(IFERROR(INDEX(Tbl_Project_List[Start Date],MATCH($A66,Tbl_Project_List[Project Name],0),1)-1,0),IFERROR(INDEX($K$9:$K$158,MATCH($E66,$G$9:$G$158,0),1),0),IFERROR(INDEX($K$9:$K$158,MATCH($F66,$G$9:$G$158,0),1),0)),0)), IFERROR(MIN($D66-SUM($O66:AX66), INDEX(Tbl_Resource_List[Hours Available per Day], MATCH($C66,Tbl_Resource_List[Resource Name],0),1)-SUMIF($C$8:$C65,$C66,AY$8:AY65)),0),0)</f>
        <v>0</v>
      </c>
      <c r="AZ66" s="93">
        <f>IF((AZ$7&gt;IFERROR(MAX(IFERROR(INDEX(Tbl_Project_List[Start Date],MATCH($A66,Tbl_Project_List[Project Name],0),1)-1,0),IFERROR(INDEX($K$9:$K$158,MATCH($E66,$G$9:$G$158,0),1),0),IFERROR(INDEX($K$9:$K$158,MATCH($F66,$G$9:$G$158,0),1),0)),0)), IFERROR(MIN($D66-SUM($O66:AY66), INDEX(Tbl_Resource_List[Hours Available per Day], MATCH($C66,Tbl_Resource_List[Resource Name],0),1)-SUMIF($C$8:$C65,$C66,AZ$8:AZ65)),0),0)</f>
        <v>0</v>
      </c>
      <c r="BA66" s="93">
        <f>IF((BA$7&gt;IFERROR(MAX(IFERROR(INDEX(Tbl_Project_List[Start Date],MATCH($A66,Tbl_Project_List[Project Name],0),1)-1,0),IFERROR(INDEX($K$9:$K$158,MATCH($E66,$G$9:$G$158,0),1),0),IFERROR(INDEX($K$9:$K$158,MATCH($F66,$G$9:$G$158,0),1),0)),0)), IFERROR(MIN($D66-SUM($O66:AZ66), INDEX(Tbl_Resource_List[Hours Available per Day], MATCH($C66,Tbl_Resource_List[Resource Name],0),1)-SUMIF($C$8:$C65,$C66,BA$8:BA65)),0),0)</f>
        <v>0</v>
      </c>
      <c r="BB66" s="93">
        <f>IF((BB$7&gt;IFERROR(MAX(IFERROR(INDEX(Tbl_Project_List[Start Date],MATCH($A66,Tbl_Project_List[Project Name],0),1)-1,0),IFERROR(INDEX($K$9:$K$158,MATCH($E66,$G$9:$G$158,0),1),0),IFERROR(INDEX($K$9:$K$158,MATCH($F66,$G$9:$G$158,0),1),0)),0)), IFERROR(MIN($D66-SUM($O66:BA66), INDEX(Tbl_Resource_List[Hours Available per Day], MATCH($C66,Tbl_Resource_List[Resource Name],0),1)-SUMIF($C$8:$C65,$C66,BB$8:BB65)),0),0)</f>
        <v>0</v>
      </c>
      <c r="BC66" s="93">
        <f>IF((BC$7&gt;IFERROR(MAX(IFERROR(INDEX(Tbl_Project_List[Start Date],MATCH($A66,Tbl_Project_List[Project Name],0),1)-1,0),IFERROR(INDEX($K$9:$K$158,MATCH($E66,$G$9:$G$158,0),1),0),IFERROR(INDEX($K$9:$K$158,MATCH($F66,$G$9:$G$158,0),1),0)),0)), IFERROR(MIN($D66-SUM($O66:BB66), INDEX(Tbl_Resource_List[Hours Available per Day], MATCH($C66,Tbl_Resource_List[Resource Name],0),1)-SUMIF($C$8:$C65,$C66,BC$8:BC65)),0),0)</f>
        <v>0</v>
      </c>
      <c r="BD66" s="93">
        <f>IF((BD$7&gt;IFERROR(MAX(IFERROR(INDEX(Tbl_Project_List[Start Date],MATCH($A66,Tbl_Project_List[Project Name],0),1)-1,0),IFERROR(INDEX($K$9:$K$158,MATCH($E66,$G$9:$G$158,0),1),0),IFERROR(INDEX($K$9:$K$158,MATCH($F66,$G$9:$G$158,0),1),0)),0)), IFERROR(MIN($D66-SUM($O66:BC66), INDEX(Tbl_Resource_List[Hours Available per Day], MATCH($C66,Tbl_Resource_List[Resource Name],0),1)-SUMIF($C$8:$C65,$C66,BD$8:BD65)),0),0)</f>
        <v>0</v>
      </c>
      <c r="BE66" s="93">
        <f>IF((BE$7&gt;IFERROR(MAX(IFERROR(INDEX(Tbl_Project_List[Start Date],MATCH($A66,Tbl_Project_List[Project Name],0),1)-1,0),IFERROR(INDEX($K$9:$K$158,MATCH($E66,$G$9:$G$158,0),1),0),IFERROR(INDEX($K$9:$K$158,MATCH($F66,$G$9:$G$158,0),1),0)),0)), IFERROR(MIN($D66-SUM($O66:BD66), INDEX(Tbl_Resource_List[Hours Available per Day], MATCH($C66,Tbl_Resource_List[Resource Name],0),1)-SUMIF($C$8:$C65,$C66,BE$8:BE65)),0),0)</f>
        <v>0</v>
      </c>
      <c r="BF66" s="93">
        <f>IF((BF$7&gt;IFERROR(MAX(IFERROR(INDEX(Tbl_Project_List[Start Date],MATCH($A66,Tbl_Project_List[Project Name],0),1)-1,0),IFERROR(INDEX($K$9:$K$158,MATCH($E66,$G$9:$G$158,0),1),0),IFERROR(INDEX($K$9:$K$158,MATCH($F66,$G$9:$G$158,0),1),0)),0)), IFERROR(MIN($D66-SUM($O66:BE66), INDEX(Tbl_Resource_List[Hours Available per Day], MATCH($C66,Tbl_Resource_List[Resource Name],0),1)-SUMIF($C$8:$C65,$C66,BF$8:BF65)),0),0)</f>
        <v>0</v>
      </c>
      <c r="BG66" s="93">
        <f>IF((BG$7&gt;IFERROR(MAX(IFERROR(INDEX(Tbl_Project_List[Start Date],MATCH($A66,Tbl_Project_List[Project Name],0),1)-1,0),IFERROR(INDEX($K$9:$K$158,MATCH($E66,$G$9:$G$158,0),1),0),IFERROR(INDEX($K$9:$K$158,MATCH($F66,$G$9:$G$158,0),1),0)),0)), IFERROR(MIN($D66-SUM($O66:BF66), INDEX(Tbl_Resource_List[Hours Available per Day], MATCH($C66,Tbl_Resource_List[Resource Name],0),1)-SUMIF($C$8:$C65,$C66,BG$8:BG65)),0),0)</f>
        <v>0</v>
      </c>
      <c r="BH66" s="93">
        <f>IF((BH$7&gt;IFERROR(MAX(IFERROR(INDEX(Tbl_Project_List[Start Date],MATCH($A66,Tbl_Project_List[Project Name],0),1)-1,0),IFERROR(INDEX($K$9:$K$158,MATCH($E66,$G$9:$G$158,0),1),0),IFERROR(INDEX($K$9:$K$158,MATCH($F66,$G$9:$G$158,0),1),0)),0)), IFERROR(MIN($D66-SUM($O66:BG66), INDEX(Tbl_Resource_List[Hours Available per Day], MATCH($C66,Tbl_Resource_List[Resource Name],0),1)-SUMIF($C$8:$C65,$C66,BH$8:BH65)),0),0)</f>
        <v>0</v>
      </c>
      <c r="BI66" s="93">
        <f>IF((BI$7&gt;IFERROR(MAX(IFERROR(INDEX(Tbl_Project_List[Start Date],MATCH($A66,Tbl_Project_List[Project Name],0),1)-1,0),IFERROR(INDEX($K$9:$K$158,MATCH($E66,$G$9:$G$158,0),1),0),IFERROR(INDEX($K$9:$K$158,MATCH($F66,$G$9:$G$158,0),1),0)),0)), IFERROR(MIN($D66-SUM($O66:BH66), INDEX(Tbl_Resource_List[Hours Available per Day], MATCH($C66,Tbl_Resource_List[Resource Name],0),1)-SUMIF($C$8:$C65,$C66,BI$8:BI65)),0),0)</f>
        <v>0</v>
      </c>
      <c r="BJ66" s="93">
        <f>IF((BJ$7&gt;IFERROR(MAX(IFERROR(INDEX(Tbl_Project_List[Start Date],MATCH($A66,Tbl_Project_List[Project Name],0),1)-1,0),IFERROR(INDEX($K$9:$K$158,MATCH($E66,$G$9:$G$158,0),1),0),IFERROR(INDEX($K$9:$K$158,MATCH($F66,$G$9:$G$158,0),1),0)),0)), IFERROR(MIN($D66-SUM($O66:BI66), INDEX(Tbl_Resource_List[Hours Available per Day], MATCH($C66,Tbl_Resource_List[Resource Name],0),1)-SUMIF($C$8:$C65,$C66,BJ$8:BJ65)),0),0)</f>
        <v>0</v>
      </c>
      <c r="BK66" s="93">
        <f>IF((BK$7&gt;IFERROR(MAX(IFERROR(INDEX(Tbl_Project_List[Start Date],MATCH($A66,Tbl_Project_List[Project Name],0),1)-1,0),IFERROR(INDEX($K$9:$K$158,MATCH($E66,$G$9:$G$158,0),1),0),IFERROR(INDEX($K$9:$K$158,MATCH($F66,$G$9:$G$158,0),1),0)),0)), IFERROR(MIN($D66-SUM($O66:BJ66), INDEX(Tbl_Resource_List[Hours Available per Day], MATCH($C66,Tbl_Resource_List[Resource Name],0),1)-SUMIF($C$8:$C65,$C66,BK$8:BK65)),0),0)</f>
        <v>0</v>
      </c>
      <c r="BL66" s="93">
        <f>IF((BL$7&gt;IFERROR(MAX(IFERROR(INDEX(Tbl_Project_List[Start Date],MATCH($A66,Tbl_Project_List[Project Name],0),1)-1,0),IFERROR(INDEX($K$9:$K$158,MATCH($E66,$G$9:$G$158,0),1),0),IFERROR(INDEX($K$9:$K$158,MATCH($F66,$G$9:$G$158,0),1),0)),0)), IFERROR(MIN($D66-SUM($O66:BK66), INDEX(Tbl_Resource_List[Hours Available per Day], MATCH($C66,Tbl_Resource_List[Resource Name],0),1)-SUMIF($C$8:$C65,$C66,BL$8:BL65)),0),0)</f>
        <v>0</v>
      </c>
      <c r="BM66" s="93">
        <f>IF((BM$7&gt;IFERROR(MAX(IFERROR(INDEX(Tbl_Project_List[Start Date],MATCH($A66,Tbl_Project_List[Project Name],0),1)-1,0),IFERROR(INDEX($K$9:$K$158,MATCH($E66,$G$9:$G$158,0),1),0),IFERROR(INDEX($K$9:$K$158,MATCH($F66,$G$9:$G$158,0),1),0)),0)), IFERROR(MIN($D66-SUM($O66:BL66), INDEX(Tbl_Resource_List[Hours Available per Day], MATCH($C66,Tbl_Resource_List[Resource Name],0),1)-SUMIF($C$8:$C65,$C66,BM$8:BM65)),0),0)</f>
        <v>0</v>
      </c>
      <c r="BN66" s="93">
        <f>IF((BN$7&gt;IFERROR(MAX(IFERROR(INDEX(Tbl_Project_List[Start Date],MATCH($A66,Tbl_Project_List[Project Name],0),1)-1,0),IFERROR(INDEX($K$9:$K$158,MATCH($E66,$G$9:$G$158,0),1),0),IFERROR(INDEX($K$9:$K$158,MATCH($F66,$G$9:$G$158,0),1),0)),0)), IFERROR(MIN($D66-SUM($O66:BM66), INDEX(Tbl_Resource_List[Hours Available per Day], MATCH($C66,Tbl_Resource_List[Resource Name],0),1)-SUMIF($C$8:$C65,$C66,BN$8:BN65)),0),0)</f>
        <v>0</v>
      </c>
      <c r="BO66" s="93">
        <f>IF((BO$7&gt;IFERROR(MAX(IFERROR(INDEX(Tbl_Project_List[Start Date],MATCH($A66,Tbl_Project_List[Project Name],0),1)-1,0),IFERROR(INDEX($K$9:$K$158,MATCH($E66,$G$9:$G$158,0),1),0),IFERROR(INDEX($K$9:$K$158,MATCH($F66,$G$9:$G$158,0),1),0)),0)), IFERROR(MIN($D66-SUM($O66:BN66), INDEX(Tbl_Resource_List[Hours Available per Day], MATCH($C66,Tbl_Resource_List[Resource Name],0),1)-SUMIF($C$8:$C65,$C66,BO$8:BO65)),0),0)</f>
        <v>0</v>
      </c>
      <c r="BP66" s="93">
        <f>IF((BP$7&gt;IFERROR(MAX(IFERROR(INDEX(Tbl_Project_List[Start Date],MATCH($A66,Tbl_Project_List[Project Name],0),1)-1,0),IFERROR(INDEX($K$9:$K$158,MATCH($E66,$G$9:$G$158,0),1),0),IFERROR(INDEX($K$9:$K$158,MATCH($F66,$G$9:$G$158,0),1),0)),0)), IFERROR(MIN($D66-SUM($O66:BO66), INDEX(Tbl_Resource_List[Hours Available per Day], MATCH($C66,Tbl_Resource_List[Resource Name],0),1)-SUMIF($C$8:$C65,$C66,BP$8:BP65)),0),0)</f>
        <v>0</v>
      </c>
      <c r="BQ66" s="93">
        <f>IF((BQ$7&gt;IFERROR(MAX(IFERROR(INDEX(Tbl_Project_List[Start Date],MATCH($A66,Tbl_Project_List[Project Name],0),1)-1,0),IFERROR(INDEX($K$9:$K$158,MATCH($E66,$G$9:$G$158,0),1),0),IFERROR(INDEX($K$9:$K$158,MATCH($F66,$G$9:$G$158,0),1),0)),0)), IFERROR(MIN($D66-SUM($O66:BP66), INDEX(Tbl_Resource_List[Hours Available per Day], MATCH($C66,Tbl_Resource_List[Resource Name],0),1)-SUMIF($C$8:$C65,$C66,BQ$8:BQ65)),0),0)</f>
        <v>0</v>
      </c>
      <c r="BR66" s="93">
        <f>IF((BR$7&gt;IFERROR(MAX(IFERROR(INDEX(Tbl_Project_List[Start Date],MATCH($A66,Tbl_Project_List[Project Name],0),1)-1,0),IFERROR(INDEX($K$9:$K$158,MATCH($E66,$G$9:$G$158,0),1),0),IFERROR(INDEX($K$9:$K$158,MATCH($F66,$G$9:$G$158,0),1),0)),0)), IFERROR(MIN($D66-SUM($O66:BQ66), INDEX(Tbl_Resource_List[Hours Available per Day], MATCH($C66,Tbl_Resource_List[Resource Name],0),1)-SUMIF($C$8:$C65,$C66,BR$8:BR65)),0),0)</f>
        <v>0</v>
      </c>
      <c r="BS66" s="93">
        <f>IF((BS$7&gt;IFERROR(MAX(IFERROR(INDEX(Tbl_Project_List[Start Date],MATCH($A66,Tbl_Project_List[Project Name],0),1)-1,0),IFERROR(INDEX($K$9:$K$158,MATCH($E66,$G$9:$G$158,0),1),0),IFERROR(INDEX($K$9:$K$158,MATCH($F66,$G$9:$G$158,0),1),0)),0)), IFERROR(MIN($D66-SUM($O66:BR66), INDEX(Tbl_Resource_List[Hours Available per Day], MATCH($C66,Tbl_Resource_List[Resource Name],0),1)-SUMIF($C$8:$C65,$C66,BS$8:BS65)),0),0)</f>
        <v>0</v>
      </c>
      <c r="BT66" s="93">
        <f>IF((BT$7&gt;IFERROR(MAX(IFERROR(INDEX(Tbl_Project_List[Start Date],MATCH($A66,Tbl_Project_List[Project Name],0),1)-1,0),IFERROR(INDEX($K$9:$K$158,MATCH($E66,$G$9:$G$158,0),1),0),IFERROR(INDEX($K$9:$K$158,MATCH($F66,$G$9:$G$158,0),1),0)),0)), IFERROR(MIN($D66-SUM($O66:BS66), INDEX(Tbl_Resource_List[Hours Available per Day], MATCH($C66,Tbl_Resource_List[Resource Name],0),1)-SUMIF($C$8:$C65,$C66,BT$8:BT65)),0),0)</f>
        <v>0</v>
      </c>
      <c r="BU66" s="93">
        <f>IF((BU$7&gt;IFERROR(MAX(IFERROR(INDEX(Tbl_Project_List[Start Date],MATCH($A66,Tbl_Project_List[Project Name],0),1)-1,0),IFERROR(INDEX($K$9:$K$158,MATCH($E66,$G$9:$G$158,0),1),0),IFERROR(INDEX($K$9:$K$158,MATCH($F66,$G$9:$G$158,0),1),0)),0)), IFERROR(MIN($D66-SUM($O66:BT66), INDEX(Tbl_Resource_List[Hours Available per Day], MATCH($C66,Tbl_Resource_List[Resource Name],0),1)-SUMIF($C$8:$C65,$C66,BU$8:BU65)),0),0)</f>
        <v>0</v>
      </c>
      <c r="BV66" s="93">
        <f>IF((BV$7&gt;IFERROR(MAX(IFERROR(INDEX(Tbl_Project_List[Start Date],MATCH($A66,Tbl_Project_List[Project Name],0),1)-1,0),IFERROR(INDEX($K$9:$K$158,MATCH($E66,$G$9:$G$158,0),1),0),IFERROR(INDEX($K$9:$K$158,MATCH($F66,$G$9:$G$158,0),1),0)),0)), IFERROR(MIN($D66-SUM($O66:BU66), INDEX(Tbl_Resource_List[Hours Available per Day], MATCH($C66,Tbl_Resource_List[Resource Name],0),1)-SUMIF($C$8:$C65,$C66,BV$8:BV65)),0),0)</f>
        <v>0</v>
      </c>
      <c r="BW66" s="94">
        <f>IF((BW$7&gt;IFERROR(MAX(IFERROR(INDEX(Tbl_Project_List[Start Date],MATCH($A66,Tbl_Project_List[Project Name],0),1)-1,0),IFERROR(INDEX($K$9:$K$158,MATCH($E66,$G$9:$G$158,0),1),0),IFERROR(INDEX($K$9:$K$158,MATCH($F66,$G$9:$G$158,0),1),0)),0)), IFERROR(MIN($D66-SUM($O66:BV66), INDEX(Tbl_Resource_List[Hours Available per Day], MATCH($C66,Tbl_Resource_List[Resource Name],0),1)-SUMIF($C$8:$C65,$C66,BW$8:BW65)),0),0)</f>
        <v>0</v>
      </c>
      <c r="BX66" s="95"/>
      <c r="BY66" s="95"/>
      <c r="BZ66" s="95"/>
      <c r="CA66" s="95"/>
      <c r="CB66" s="95"/>
      <c r="CC66" s="95"/>
      <c r="CD66" s="95"/>
      <c r="CE66" s="95"/>
      <c r="CF66" s="95"/>
      <c r="CG66" s="95"/>
      <c r="CH66" s="95"/>
      <c r="CI66" s="95"/>
      <c r="CJ66" s="95"/>
      <c r="CK66" s="95"/>
      <c r="CL66" s="95"/>
      <c r="CM66" s="95"/>
      <c r="CN66" s="95"/>
      <c r="CO66" s="95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</row>
    <row r="67" spans="1:105" x14ac:dyDescent="0.25">
      <c r="A67" s="89" t="str">
        <f>IFERROR(IF(ROW(A66)-ROW($A$8)&gt;=COUNTA(Tbl_Task_List[Task Name]),"",INDEX(Tbl_Project_List[],MATCH(SMALL(Tbl_Project_List[[#Data],[Priority]],ROUND(SUMPRODUCT(1/COUNTIF($A$9:A66,$A$9:A66)),0)+((COUNTIF(Tbl_Task_List[[#Data],[Project Name]],A66)=COUNTIF($A$9:$A66,A66))*1)),Tbl_Project_List[[#Data],[Priority]],0),1)),"")</f>
        <v/>
      </c>
      <c r="B67" s="89" t="str">
        <f t="array" ref="B67">IFERROR(INDEX((Tbl_Task_List[[#Data],[Task Name]]), SMALL(IF(A67=(Tbl_Task_List[[#Data],[Project Name]]),ROW(Tbl_Task_List[[#Data],[Project Name]]),""),COUNTIF($A$9:$A67,A67))-ROW(Tbl_Task_List[[#Headers],[Task Name]]),1),"")</f>
        <v/>
      </c>
      <c r="C67" s="90" t="str">
        <f t="array" ref="C67">IFERROR(INDEX((Tbl_Task_List[[#Data],[Resource Name]]), SMALL(IF(A67=(Tbl_Task_List[[#Data],[Project Name]]),ROW(Tbl_Task_List[[#Data],[Project Name]]),""),COUNTIF($A$9:$A67,A67))-ROW(Tbl_Task_List[[#Headers],[Resource Name]]),1),"")</f>
        <v/>
      </c>
      <c r="D67" s="91" t="str">
        <f t="array" ref="D67">IFERROR(INDEX((Tbl_Task_List[[#Data],[Planned Duration (Hours)]]), SMALL(IF(A67=(Tbl_Task_List[[#Data],[Project Name]]),ROW(Tbl_Task_List[[#Data],[Project Name]]),""),COUNTIF($A$9:$A67,A67))-ROW(Tbl_Task_List[[#Headers],[Planned Duration (Hours)]]),1),"")</f>
        <v/>
      </c>
      <c r="E67" s="70" t="str">
        <f t="array" ref="E67">IFERROR(INDEX((Tbl_Task_List[[#Data],[Predecessor 1]]), SMALL(IF(A67=(Tbl_Task_List[[#Data],[Project Name]]),ROW(Tbl_Task_List[[#Data],[Project Name]]),""),COUNTIF($A$9:$A67,A67))-ROW(Tbl_Task_List[[#Headers],[Predecessor 1]]),1),"")</f>
        <v/>
      </c>
      <c r="F67" s="70" t="str">
        <f t="array" ref="F67">IFERROR(INDEX((Tbl_Task_List[[#Data],[Predecessor 2]]), SMALL(IF(A67=(Tbl_Task_List[[#Data],[Project Name]]),ROW(Tbl_Task_List[[#Data],[Project Name]]),""),COUNTIF($A$9:$A67,A67))-ROW(Tbl_Task_List[[#Headers],[Predecessor 2]]),1),"")</f>
        <v/>
      </c>
      <c r="G67" s="70" t="str">
        <f t="shared" si="7"/>
        <v xml:space="preserve"> </v>
      </c>
      <c r="H67" s="75" t="str">
        <f>IFERROR(MAX(INDEX(Tbl_Project_List[Start Date],MATCH($A67,Tbl_Project_List[Project Name],0),1), StartDate, IFERROR(WORKDAY(INDEX($K$9:$K$158,MATCH($E67,$G$9:$G$158,0),1),1,Holidays),0),IFERROR(WORKDAY( INDEX($K$9:$K$158,MATCH($F67,$G$9:$G$158,0),1),1,Holidays),0)),"")</f>
        <v/>
      </c>
      <c r="I67" s="92" t="str">
        <f t="shared" si="4"/>
        <v/>
      </c>
      <c r="J67" s="75" t="str">
        <f t="array" ref="J67">IF(ISNUMBER(D67),IFERROR(INDEX($A$7:$BW$7,1,SMALL(IF(P67:BW67&gt;0,COLUMN(P67:BW67),""),1)),WORKDAY($BW$7,2,Holidays)),"")</f>
        <v/>
      </c>
      <c r="K67" s="75" t="str">
        <f t="array" ref="K67">IF(ISNUMBER(D67),IF(SUM(P67:BW67)=D67,IFERROR(INDEX($A$7:$BW$7,1,LARGE(IF(P67:BW67&gt;0,COLUMN(P67:BW67),""),1)),""),WORKDAY($BW$7,1,Holidays)),"")</f>
        <v/>
      </c>
      <c r="L67" s="92" t="str">
        <f ca="1">IFERROR(COUNTIF(INDIRECT(ADDRESS(ROW($L67),MATCH($J67,$A$7:$BW$7,0),1,1,)):INDIRECT(ADDRESS(ROW($L67),MATCH(MIN($K67,$BW$7),$A$7:$BW$7,0),1,1,)),0),"")</f>
        <v/>
      </c>
      <c r="M67" s="92" t="str">
        <f t="shared" si="5"/>
        <v/>
      </c>
      <c r="N67" s="93" t="str">
        <f t="shared" si="6"/>
        <v/>
      </c>
      <c r="O67" s="86"/>
      <c r="P67" s="93">
        <f>IF((P$7&gt;IFERROR(MAX(IFERROR(INDEX(Tbl_Project_List[Start Date],MATCH($A67,Tbl_Project_List[Project Name],0),1)-1,0),IFERROR(INDEX($K$9:$K$158,MATCH($E67,$G$9:$G$158,0),1),0),IFERROR(INDEX($K$9:$K$158,MATCH($F67,$G$9:$G$158,0),1),0)),0)), IFERROR(MIN($D67-SUM($O67:O67), INDEX(Tbl_Resource_List[Hours Available per Day], MATCH($C67,Tbl_Resource_List[Resource Name],0),1)-SUMIF($C$8:$C66,$C67,P$8:P66)),0),0)</f>
        <v>0</v>
      </c>
      <c r="Q67" s="93">
        <f>IF((Q$7&gt;IFERROR(MAX(IFERROR(INDEX(Tbl_Project_List[Start Date],MATCH($A67,Tbl_Project_List[Project Name],0),1)-1,0),IFERROR(INDEX($K$9:$K$158,MATCH($E67,$G$9:$G$158,0),1),0),IFERROR(INDEX($K$9:$K$158,MATCH($F67,$G$9:$G$158,0),1),0)),0)), IFERROR(MIN($D67-SUM($O67:P67), INDEX(Tbl_Resource_List[Hours Available per Day], MATCH($C67,Tbl_Resource_List[Resource Name],0),1)-SUMIF($C$8:$C66,$C67,Q$8:Q66)),0),0)</f>
        <v>0</v>
      </c>
      <c r="R67" s="93">
        <f>IF((R$7&gt;IFERROR(MAX(IFERROR(INDEX(Tbl_Project_List[Start Date],MATCH($A67,Tbl_Project_List[Project Name],0),1)-1,0),IFERROR(INDEX($K$9:$K$158,MATCH($E67,$G$9:$G$158,0),1),0),IFERROR(INDEX($K$9:$K$158,MATCH($F67,$G$9:$G$158,0),1),0)),0)), IFERROR(MIN($D67-SUM($O67:Q67), INDEX(Tbl_Resource_List[Hours Available per Day], MATCH($C67,Tbl_Resource_List[Resource Name],0),1)-SUMIF($C$8:$C66,$C67,R$8:R66)),0),0)</f>
        <v>0</v>
      </c>
      <c r="S67" s="93">
        <f>IF((S$7&gt;IFERROR(MAX(IFERROR(INDEX(Tbl_Project_List[Start Date],MATCH($A67,Tbl_Project_List[Project Name],0),1)-1,0),IFERROR(INDEX($K$9:$K$158,MATCH($E67,$G$9:$G$158,0),1),0),IFERROR(INDEX($K$9:$K$158,MATCH($F67,$G$9:$G$158,0),1),0)),0)), IFERROR(MIN($D67-SUM($O67:R67), INDEX(Tbl_Resource_List[Hours Available per Day], MATCH($C67,Tbl_Resource_List[Resource Name],0),1)-SUMIF($C$8:$C66,$C67,S$8:S66)),0),0)</f>
        <v>0</v>
      </c>
      <c r="T67" s="93">
        <f>IF((T$7&gt;IFERROR(MAX(IFERROR(INDEX(Tbl_Project_List[Start Date],MATCH($A67,Tbl_Project_List[Project Name],0),1)-1,0),IFERROR(INDEX($K$9:$K$158,MATCH($E67,$G$9:$G$158,0),1),0),IFERROR(INDEX($K$9:$K$158,MATCH($F67,$G$9:$G$158,0),1),0)),0)), IFERROR(MIN($D67-SUM($O67:S67), INDEX(Tbl_Resource_List[Hours Available per Day], MATCH($C67,Tbl_Resource_List[Resource Name],0),1)-SUMIF($C$8:$C66,$C67,T$8:T66)),0),0)</f>
        <v>0</v>
      </c>
      <c r="U67" s="93">
        <f>IF((U$7&gt;IFERROR(MAX(IFERROR(INDEX(Tbl_Project_List[Start Date],MATCH($A67,Tbl_Project_List[Project Name],0),1)-1,0),IFERROR(INDEX($K$9:$K$158,MATCH($E67,$G$9:$G$158,0),1),0),IFERROR(INDEX($K$9:$K$158,MATCH($F67,$G$9:$G$158,0),1),0)),0)), IFERROR(MIN($D67-SUM($O67:T67), INDEX(Tbl_Resource_List[Hours Available per Day], MATCH($C67,Tbl_Resource_List[Resource Name],0),1)-SUMIF($C$8:$C66,$C67,U$8:U66)),0),0)</f>
        <v>0</v>
      </c>
      <c r="V67" s="93">
        <f>IF((V$7&gt;IFERROR(MAX(IFERROR(INDEX(Tbl_Project_List[Start Date],MATCH($A67,Tbl_Project_List[Project Name],0),1)-1,0),IFERROR(INDEX($K$9:$K$158,MATCH($E67,$G$9:$G$158,0),1),0),IFERROR(INDEX($K$9:$K$158,MATCH($F67,$G$9:$G$158,0),1),0)),0)), IFERROR(MIN($D67-SUM($O67:U67), INDEX(Tbl_Resource_List[Hours Available per Day], MATCH($C67,Tbl_Resource_List[Resource Name],0),1)-SUMIF($C$8:$C66,$C67,V$8:V66)),0),0)</f>
        <v>0</v>
      </c>
      <c r="W67" s="93">
        <f>IF((W$7&gt;IFERROR(MAX(IFERROR(INDEX(Tbl_Project_List[Start Date],MATCH($A67,Tbl_Project_List[Project Name],0),1)-1,0),IFERROR(INDEX($K$9:$K$158,MATCH($E67,$G$9:$G$158,0),1),0),IFERROR(INDEX($K$9:$K$158,MATCH($F67,$G$9:$G$158,0),1),0)),0)), IFERROR(MIN($D67-SUM($O67:V67), INDEX(Tbl_Resource_List[Hours Available per Day], MATCH($C67,Tbl_Resource_List[Resource Name],0),1)-SUMIF($C$8:$C66,$C67,W$8:W66)),0),0)</f>
        <v>0</v>
      </c>
      <c r="X67" s="93">
        <f>IF((X$7&gt;IFERROR(MAX(IFERROR(INDEX(Tbl_Project_List[Start Date],MATCH($A67,Tbl_Project_List[Project Name],0),1)-1,0),IFERROR(INDEX($K$9:$K$158,MATCH($E67,$G$9:$G$158,0),1),0),IFERROR(INDEX($K$9:$K$158,MATCH($F67,$G$9:$G$158,0),1),0)),0)), IFERROR(MIN($D67-SUM($O67:W67), INDEX(Tbl_Resource_List[Hours Available per Day], MATCH($C67,Tbl_Resource_List[Resource Name],0),1)-SUMIF($C$8:$C66,$C67,X$8:X66)),0),0)</f>
        <v>0</v>
      </c>
      <c r="Y67" s="93">
        <f>IF((Y$7&gt;IFERROR(MAX(IFERROR(INDEX(Tbl_Project_List[Start Date],MATCH($A67,Tbl_Project_List[Project Name],0),1)-1,0),IFERROR(INDEX($K$9:$K$158,MATCH($E67,$G$9:$G$158,0),1),0),IFERROR(INDEX($K$9:$K$158,MATCH($F67,$G$9:$G$158,0),1),0)),0)), IFERROR(MIN($D67-SUM($O67:X67), INDEX(Tbl_Resource_List[Hours Available per Day], MATCH($C67,Tbl_Resource_List[Resource Name],0),1)-SUMIF($C$8:$C66,$C67,Y$8:Y66)),0),0)</f>
        <v>0</v>
      </c>
      <c r="Z67" s="93">
        <f>IF((Z$7&gt;IFERROR(MAX(IFERROR(INDEX(Tbl_Project_List[Start Date],MATCH($A67,Tbl_Project_List[Project Name],0),1)-1,0),IFERROR(INDEX($K$9:$K$158,MATCH($E67,$G$9:$G$158,0),1),0),IFERROR(INDEX($K$9:$K$158,MATCH($F67,$G$9:$G$158,0),1),0)),0)), IFERROR(MIN($D67-SUM($O67:Y67), INDEX(Tbl_Resource_List[Hours Available per Day], MATCH($C67,Tbl_Resource_List[Resource Name],0),1)-SUMIF($C$8:$C66,$C67,Z$8:Z66)),0),0)</f>
        <v>0</v>
      </c>
      <c r="AA67" s="93">
        <f>IF((AA$7&gt;IFERROR(MAX(IFERROR(INDEX(Tbl_Project_List[Start Date],MATCH($A67,Tbl_Project_List[Project Name],0),1)-1,0),IFERROR(INDEX($K$9:$K$158,MATCH($E67,$G$9:$G$158,0),1),0),IFERROR(INDEX($K$9:$K$158,MATCH($F67,$G$9:$G$158,0),1),0)),0)), IFERROR(MIN($D67-SUM($O67:Z67), INDEX(Tbl_Resource_List[Hours Available per Day], MATCH($C67,Tbl_Resource_List[Resource Name],0),1)-SUMIF($C$8:$C66,$C67,AA$8:AA66)),0),0)</f>
        <v>0</v>
      </c>
      <c r="AB67" s="93">
        <f>IF((AB$7&gt;IFERROR(MAX(IFERROR(INDEX(Tbl_Project_List[Start Date],MATCH($A67,Tbl_Project_List[Project Name],0),1)-1,0),IFERROR(INDEX($K$9:$K$158,MATCH($E67,$G$9:$G$158,0),1),0),IFERROR(INDEX($K$9:$K$158,MATCH($F67,$G$9:$G$158,0),1),0)),0)), IFERROR(MIN($D67-SUM($O67:AA67), INDEX(Tbl_Resource_List[Hours Available per Day], MATCH($C67,Tbl_Resource_List[Resource Name],0),1)-SUMIF($C$8:$C66,$C67,AB$8:AB66)),0),0)</f>
        <v>0</v>
      </c>
      <c r="AC67" s="93">
        <f>IF((AC$7&gt;IFERROR(MAX(IFERROR(INDEX(Tbl_Project_List[Start Date],MATCH($A67,Tbl_Project_List[Project Name],0),1)-1,0),IFERROR(INDEX($K$9:$K$158,MATCH($E67,$G$9:$G$158,0),1),0),IFERROR(INDEX($K$9:$K$158,MATCH($F67,$G$9:$G$158,0),1),0)),0)), IFERROR(MIN($D67-SUM($O67:AB67), INDEX(Tbl_Resource_List[Hours Available per Day], MATCH($C67,Tbl_Resource_List[Resource Name],0),1)-SUMIF($C$8:$C66,$C67,AC$8:AC66)),0),0)</f>
        <v>0</v>
      </c>
      <c r="AD67" s="93">
        <f>IF((AD$7&gt;IFERROR(MAX(IFERROR(INDEX(Tbl_Project_List[Start Date],MATCH($A67,Tbl_Project_List[Project Name],0),1)-1,0),IFERROR(INDEX($K$9:$K$158,MATCH($E67,$G$9:$G$158,0),1),0),IFERROR(INDEX($K$9:$K$158,MATCH($F67,$G$9:$G$158,0),1),0)),0)), IFERROR(MIN($D67-SUM($O67:AC67), INDEX(Tbl_Resource_List[Hours Available per Day], MATCH($C67,Tbl_Resource_List[Resource Name],0),1)-SUMIF($C$8:$C66,$C67,AD$8:AD66)),0),0)</f>
        <v>0</v>
      </c>
      <c r="AE67" s="93">
        <f>IF((AE$7&gt;IFERROR(MAX(IFERROR(INDEX(Tbl_Project_List[Start Date],MATCH($A67,Tbl_Project_List[Project Name],0),1)-1,0),IFERROR(INDEX($K$9:$K$158,MATCH($E67,$G$9:$G$158,0),1),0),IFERROR(INDEX($K$9:$K$158,MATCH($F67,$G$9:$G$158,0),1),0)),0)), IFERROR(MIN($D67-SUM($O67:AD67), INDEX(Tbl_Resource_List[Hours Available per Day], MATCH($C67,Tbl_Resource_List[Resource Name],0),1)-SUMIF($C$8:$C66,$C67,AE$8:AE66)),0),0)</f>
        <v>0</v>
      </c>
      <c r="AF67" s="93">
        <f>IF((AF$7&gt;IFERROR(MAX(IFERROR(INDEX(Tbl_Project_List[Start Date],MATCH($A67,Tbl_Project_List[Project Name],0),1)-1,0),IFERROR(INDEX($K$9:$K$158,MATCH($E67,$G$9:$G$158,0),1),0),IFERROR(INDEX($K$9:$K$158,MATCH($F67,$G$9:$G$158,0),1),0)),0)), IFERROR(MIN($D67-SUM($O67:AE67), INDEX(Tbl_Resource_List[Hours Available per Day], MATCH($C67,Tbl_Resource_List[Resource Name],0),1)-SUMIF($C$8:$C66,$C67,AF$8:AF66)),0),0)</f>
        <v>0</v>
      </c>
      <c r="AG67" s="93">
        <f>IF((AG$7&gt;IFERROR(MAX(IFERROR(INDEX(Tbl_Project_List[Start Date],MATCH($A67,Tbl_Project_List[Project Name],0),1)-1,0),IFERROR(INDEX($K$9:$K$158,MATCH($E67,$G$9:$G$158,0),1),0),IFERROR(INDEX($K$9:$K$158,MATCH($F67,$G$9:$G$158,0),1),0)),0)), IFERROR(MIN($D67-SUM($O67:AF67), INDEX(Tbl_Resource_List[Hours Available per Day], MATCH($C67,Tbl_Resource_List[Resource Name],0),1)-SUMIF($C$8:$C66,$C67,AG$8:AG66)),0),0)</f>
        <v>0</v>
      </c>
      <c r="AH67" s="93">
        <f>IF((AH$7&gt;IFERROR(MAX(IFERROR(INDEX(Tbl_Project_List[Start Date],MATCH($A67,Tbl_Project_List[Project Name],0),1)-1,0),IFERROR(INDEX($K$9:$K$158,MATCH($E67,$G$9:$G$158,0),1),0),IFERROR(INDEX($K$9:$K$158,MATCH($F67,$G$9:$G$158,0),1),0)),0)), IFERROR(MIN($D67-SUM($O67:AG67), INDEX(Tbl_Resource_List[Hours Available per Day], MATCH($C67,Tbl_Resource_List[Resource Name],0),1)-SUMIF($C$8:$C66,$C67,AH$8:AH66)),0),0)</f>
        <v>0</v>
      </c>
      <c r="AI67" s="93">
        <f>IF((AI$7&gt;IFERROR(MAX(IFERROR(INDEX(Tbl_Project_List[Start Date],MATCH($A67,Tbl_Project_List[Project Name],0),1)-1,0),IFERROR(INDEX($K$9:$K$158,MATCH($E67,$G$9:$G$158,0),1),0),IFERROR(INDEX($K$9:$K$158,MATCH($F67,$G$9:$G$158,0),1),0)),0)), IFERROR(MIN($D67-SUM($O67:AH67), INDEX(Tbl_Resource_List[Hours Available per Day], MATCH($C67,Tbl_Resource_List[Resource Name],0),1)-SUMIF($C$8:$C66,$C67,AI$8:AI66)),0),0)</f>
        <v>0</v>
      </c>
      <c r="AJ67" s="93">
        <f>IF((AJ$7&gt;IFERROR(MAX(IFERROR(INDEX(Tbl_Project_List[Start Date],MATCH($A67,Tbl_Project_List[Project Name],0),1)-1,0),IFERROR(INDEX($K$9:$K$158,MATCH($E67,$G$9:$G$158,0),1),0),IFERROR(INDEX($K$9:$K$158,MATCH($F67,$G$9:$G$158,0),1),0)),0)), IFERROR(MIN($D67-SUM($O67:AI67), INDEX(Tbl_Resource_List[Hours Available per Day], MATCH($C67,Tbl_Resource_List[Resource Name],0),1)-SUMIF($C$8:$C66,$C67,AJ$8:AJ66)),0),0)</f>
        <v>0</v>
      </c>
      <c r="AK67" s="93">
        <f>IF((AK$7&gt;IFERROR(MAX(IFERROR(INDEX(Tbl_Project_List[Start Date],MATCH($A67,Tbl_Project_List[Project Name],0),1)-1,0),IFERROR(INDEX($K$9:$K$158,MATCH($E67,$G$9:$G$158,0),1),0),IFERROR(INDEX($K$9:$K$158,MATCH($F67,$G$9:$G$158,0),1),0)),0)), IFERROR(MIN($D67-SUM($O67:AJ67), INDEX(Tbl_Resource_List[Hours Available per Day], MATCH($C67,Tbl_Resource_List[Resource Name],0),1)-SUMIF($C$8:$C66,$C67,AK$8:AK66)),0),0)</f>
        <v>0</v>
      </c>
      <c r="AL67" s="93">
        <f>IF((AL$7&gt;IFERROR(MAX(IFERROR(INDEX(Tbl_Project_List[Start Date],MATCH($A67,Tbl_Project_List[Project Name],0),1)-1,0),IFERROR(INDEX($K$9:$K$158,MATCH($E67,$G$9:$G$158,0),1),0),IFERROR(INDEX($K$9:$K$158,MATCH($F67,$G$9:$G$158,0),1),0)),0)), IFERROR(MIN($D67-SUM($O67:AK67), INDEX(Tbl_Resource_List[Hours Available per Day], MATCH($C67,Tbl_Resource_List[Resource Name],0),1)-SUMIF($C$8:$C66,$C67,AL$8:AL66)),0),0)</f>
        <v>0</v>
      </c>
      <c r="AM67" s="93">
        <f>IF((AM$7&gt;IFERROR(MAX(IFERROR(INDEX(Tbl_Project_List[Start Date],MATCH($A67,Tbl_Project_List[Project Name],0),1)-1,0),IFERROR(INDEX($K$9:$K$158,MATCH($E67,$G$9:$G$158,0),1),0),IFERROR(INDEX($K$9:$K$158,MATCH($F67,$G$9:$G$158,0),1),0)),0)), IFERROR(MIN($D67-SUM($O67:AL67), INDEX(Tbl_Resource_List[Hours Available per Day], MATCH($C67,Tbl_Resource_List[Resource Name],0),1)-SUMIF($C$8:$C66,$C67,AM$8:AM66)),0),0)</f>
        <v>0</v>
      </c>
      <c r="AN67" s="93">
        <f>IF((AN$7&gt;IFERROR(MAX(IFERROR(INDEX(Tbl_Project_List[Start Date],MATCH($A67,Tbl_Project_List[Project Name],0),1)-1,0),IFERROR(INDEX($K$9:$K$158,MATCH($E67,$G$9:$G$158,0),1),0),IFERROR(INDEX($K$9:$K$158,MATCH($F67,$G$9:$G$158,0),1),0)),0)), IFERROR(MIN($D67-SUM($O67:AM67), INDEX(Tbl_Resource_List[Hours Available per Day], MATCH($C67,Tbl_Resource_List[Resource Name],0),1)-SUMIF($C$8:$C66,$C67,AN$8:AN66)),0),0)</f>
        <v>0</v>
      </c>
      <c r="AO67" s="93">
        <f>IF((AO$7&gt;IFERROR(MAX(IFERROR(INDEX(Tbl_Project_List[Start Date],MATCH($A67,Tbl_Project_List[Project Name],0),1)-1,0),IFERROR(INDEX($K$9:$K$158,MATCH($E67,$G$9:$G$158,0),1),0),IFERROR(INDEX($K$9:$K$158,MATCH($F67,$G$9:$G$158,0),1),0)),0)), IFERROR(MIN($D67-SUM($O67:AN67), INDEX(Tbl_Resource_List[Hours Available per Day], MATCH($C67,Tbl_Resource_List[Resource Name],0),1)-SUMIF($C$8:$C66,$C67,AO$8:AO66)),0),0)</f>
        <v>0</v>
      </c>
      <c r="AP67" s="93">
        <f>IF((AP$7&gt;IFERROR(MAX(IFERROR(INDEX(Tbl_Project_List[Start Date],MATCH($A67,Tbl_Project_List[Project Name],0),1)-1,0),IFERROR(INDEX($K$9:$K$158,MATCH($E67,$G$9:$G$158,0),1),0),IFERROR(INDEX($K$9:$K$158,MATCH($F67,$G$9:$G$158,0),1),0)),0)), IFERROR(MIN($D67-SUM($O67:AO67), INDEX(Tbl_Resource_List[Hours Available per Day], MATCH($C67,Tbl_Resource_List[Resource Name],0),1)-SUMIF($C$8:$C66,$C67,AP$8:AP66)),0),0)</f>
        <v>0</v>
      </c>
      <c r="AQ67" s="93">
        <f>IF((AQ$7&gt;IFERROR(MAX(IFERROR(INDEX(Tbl_Project_List[Start Date],MATCH($A67,Tbl_Project_List[Project Name],0),1)-1,0),IFERROR(INDEX($K$9:$K$158,MATCH($E67,$G$9:$G$158,0),1),0),IFERROR(INDEX($K$9:$K$158,MATCH($F67,$G$9:$G$158,0),1),0)),0)), IFERROR(MIN($D67-SUM($O67:AP67), INDEX(Tbl_Resource_List[Hours Available per Day], MATCH($C67,Tbl_Resource_List[Resource Name],0),1)-SUMIF($C$8:$C66,$C67,AQ$8:AQ66)),0),0)</f>
        <v>0</v>
      </c>
      <c r="AR67" s="93">
        <f>IF((AR$7&gt;IFERROR(MAX(IFERROR(INDEX(Tbl_Project_List[Start Date],MATCH($A67,Tbl_Project_List[Project Name],0),1)-1,0),IFERROR(INDEX($K$9:$K$158,MATCH($E67,$G$9:$G$158,0),1),0),IFERROR(INDEX($K$9:$K$158,MATCH($F67,$G$9:$G$158,0),1),0)),0)), IFERROR(MIN($D67-SUM($O67:AQ67), INDEX(Tbl_Resource_List[Hours Available per Day], MATCH($C67,Tbl_Resource_List[Resource Name],0),1)-SUMIF($C$8:$C66,$C67,AR$8:AR66)),0),0)</f>
        <v>0</v>
      </c>
      <c r="AS67" s="93">
        <f>IF((AS$7&gt;IFERROR(MAX(IFERROR(INDEX(Tbl_Project_List[Start Date],MATCH($A67,Tbl_Project_List[Project Name],0),1)-1,0),IFERROR(INDEX($K$9:$K$158,MATCH($E67,$G$9:$G$158,0),1),0),IFERROR(INDEX($K$9:$K$158,MATCH($F67,$G$9:$G$158,0),1),0)),0)), IFERROR(MIN($D67-SUM($O67:AR67), INDEX(Tbl_Resource_List[Hours Available per Day], MATCH($C67,Tbl_Resource_List[Resource Name],0),1)-SUMIF($C$8:$C66,$C67,AS$8:AS66)),0),0)</f>
        <v>0</v>
      </c>
      <c r="AT67" s="93">
        <f>IF((AT$7&gt;IFERROR(MAX(IFERROR(INDEX(Tbl_Project_List[Start Date],MATCH($A67,Tbl_Project_List[Project Name],0),1)-1,0),IFERROR(INDEX($K$9:$K$158,MATCH($E67,$G$9:$G$158,0),1),0),IFERROR(INDEX($K$9:$K$158,MATCH($F67,$G$9:$G$158,0),1),0)),0)), IFERROR(MIN($D67-SUM($O67:AS67), INDEX(Tbl_Resource_List[Hours Available per Day], MATCH($C67,Tbl_Resource_List[Resource Name],0),1)-SUMIF($C$8:$C66,$C67,AT$8:AT66)),0),0)</f>
        <v>0</v>
      </c>
      <c r="AU67" s="93">
        <f>IF((AU$7&gt;IFERROR(MAX(IFERROR(INDEX(Tbl_Project_List[Start Date],MATCH($A67,Tbl_Project_List[Project Name],0),1)-1,0),IFERROR(INDEX($K$9:$K$158,MATCH($E67,$G$9:$G$158,0),1),0),IFERROR(INDEX($K$9:$K$158,MATCH($F67,$G$9:$G$158,0),1),0)),0)), IFERROR(MIN($D67-SUM($O67:AT67), INDEX(Tbl_Resource_List[Hours Available per Day], MATCH($C67,Tbl_Resource_List[Resource Name],0),1)-SUMIF($C$8:$C66,$C67,AU$8:AU66)),0),0)</f>
        <v>0</v>
      </c>
      <c r="AV67" s="93">
        <f>IF((AV$7&gt;IFERROR(MAX(IFERROR(INDEX(Tbl_Project_List[Start Date],MATCH($A67,Tbl_Project_List[Project Name],0),1)-1,0),IFERROR(INDEX($K$9:$K$158,MATCH($E67,$G$9:$G$158,0),1),0),IFERROR(INDEX($K$9:$K$158,MATCH($F67,$G$9:$G$158,0),1),0)),0)), IFERROR(MIN($D67-SUM($O67:AU67), INDEX(Tbl_Resource_List[Hours Available per Day], MATCH($C67,Tbl_Resource_List[Resource Name],0),1)-SUMIF($C$8:$C66,$C67,AV$8:AV66)),0),0)</f>
        <v>0</v>
      </c>
      <c r="AW67" s="93">
        <f>IF((AW$7&gt;IFERROR(MAX(IFERROR(INDEX(Tbl_Project_List[Start Date],MATCH($A67,Tbl_Project_List[Project Name],0),1)-1,0),IFERROR(INDEX($K$9:$K$158,MATCH($E67,$G$9:$G$158,0),1),0),IFERROR(INDEX($K$9:$K$158,MATCH($F67,$G$9:$G$158,0),1),0)),0)), IFERROR(MIN($D67-SUM($O67:AV67), INDEX(Tbl_Resource_List[Hours Available per Day], MATCH($C67,Tbl_Resource_List[Resource Name],0),1)-SUMIF($C$8:$C66,$C67,AW$8:AW66)),0),0)</f>
        <v>0</v>
      </c>
      <c r="AX67" s="93">
        <f>IF((AX$7&gt;IFERROR(MAX(IFERROR(INDEX(Tbl_Project_List[Start Date],MATCH($A67,Tbl_Project_List[Project Name],0),1)-1,0),IFERROR(INDEX($K$9:$K$158,MATCH($E67,$G$9:$G$158,0),1),0),IFERROR(INDEX($K$9:$K$158,MATCH($F67,$G$9:$G$158,0),1),0)),0)), IFERROR(MIN($D67-SUM($O67:AW67), INDEX(Tbl_Resource_List[Hours Available per Day], MATCH($C67,Tbl_Resource_List[Resource Name],0),1)-SUMIF($C$8:$C66,$C67,AX$8:AX66)),0),0)</f>
        <v>0</v>
      </c>
      <c r="AY67" s="93">
        <f>IF((AY$7&gt;IFERROR(MAX(IFERROR(INDEX(Tbl_Project_List[Start Date],MATCH($A67,Tbl_Project_List[Project Name],0),1)-1,0),IFERROR(INDEX($K$9:$K$158,MATCH($E67,$G$9:$G$158,0),1),0),IFERROR(INDEX($K$9:$K$158,MATCH($F67,$G$9:$G$158,0),1),0)),0)), IFERROR(MIN($D67-SUM($O67:AX67), INDEX(Tbl_Resource_List[Hours Available per Day], MATCH($C67,Tbl_Resource_List[Resource Name],0),1)-SUMIF($C$8:$C66,$C67,AY$8:AY66)),0),0)</f>
        <v>0</v>
      </c>
      <c r="AZ67" s="93">
        <f>IF((AZ$7&gt;IFERROR(MAX(IFERROR(INDEX(Tbl_Project_List[Start Date],MATCH($A67,Tbl_Project_List[Project Name],0),1)-1,0),IFERROR(INDEX($K$9:$K$158,MATCH($E67,$G$9:$G$158,0),1),0),IFERROR(INDEX($K$9:$K$158,MATCH($F67,$G$9:$G$158,0),1),0)),0)), IFERROR(MIN($D67-SUM($O67:AY67), INDEX(Tbl_Resource_List[Hours Available per Day], MATCH($C67,Tbl_Resource_List[Resource Name],0),1)-SUMIF($C$8:$C66,$C67,AZ$8:AZ66)),0),0)</f>
        <v>0</v>
      </c>
      <c r="BA67" s="93">
        <f>IF((BA$7&gt;IFERROR(MAX(IFERROR(INDEX(Tbl_Project_List[Start Date],MATCH($A67,Tbl_Project_List[Project Name],0),1)-1,0),IFERROR(INDEX($K$9:$K$158,MATCH($E67,$G$9:$G$158,0),1),0),IFERROR(INDEX($K$9:$K$158,MATCH($F67,$G$9:$G$158,0),1),0)),0)), IFERROR(MIN($D67-SUM($O67:AZ67), INDEX(Tbl_Resource_List[Hours Available per Day], MATCH($C67,Tbl_Resource_List[Resource Name],0),1)-SUMIF($C$8:$C66,$C67,BA$8:BA66)),0),0)</f>
        <v>0</v>
      </c>
      <c r="BB67" s="93">
        <f>IF((BB$7&gt;IFERROR(MAX(IFERROR(INDEX(Tbl_Project_List[Start Date],MATCH($A67,Tbl_Project_List[Project Name],0),1)-1,0),IFERROR(INDEX($K$9:$K$158,MATCH($E67,$G$9:$G$158,0),1),0),IFERROR(INDEX($K$9:$K$158,MATCH($F67,$G$9:$G$158,0),1),0)),0)), IFERROR(MIN($D67-SUM($O67:BA67), INDEX(Tbl_Resource_List[Hours Available per Day], MATCH($C67,Tbl_Resource_List[Resource Name],0),1)-SUMIF($C$8:$C66,$C67,BB$8:BB66)),0),0)</f>
        <v>0</v>
      </c>
      <c r="BC67" s="93">
        <f>IF((BC$7&gt;IFERROR(MAX(IFERROR(INDEX(Tbl_Project_List[Start Date],MATCH($A67,Tbl_Project_List[Project Name],0),1)-1,0),IFERROR(INDEX($K$9:$K$158,MATCH($E67,$G$9:$G$158,0),1),0),IFERROR(INDEX($K$9:$K$158,MATCH($F67,$G$9:$G$158,0),1),0)),0)), IFERROR(MIN($D67-SUM($O67:BB67), INDEX(Tbl_Resource_List[Hours Available per Day], MATCH($C67,Tbl_Resource_List[Resource Name],0),1)-SUMIF($C$8:$C66,$C67,BC$8:BC66)),0),0)</f>
        <v>0</v>
      </c>
      <c r="BD67" s="93">
        <f>IF((BD$7&gt;IFERROR(MAX(IFERROR(INDEX(Tbl_Project_List[Start Date],MATCH($A67,Tbl_Project_List[Project Name],0),1)-1,0),IFERROR(INDEX($K$9:$K$158,MATCH($E67,$G$9:$G$158,0),1),0),IFERROR(INDEX($K$9:$K$158,MATCH($F67,$G$9:$G$158,0),1),0)),0)), IFERROR(MIN($D67-SUM($O67:BC67), INDEX(Tbl_Resource_List[Hours Available per Day], MATCH($C67,Tbl_Resource_List[Resource Name],0),1)-SUMIF($C$8:$C66,$C67,BD$8:BD66)),0),0)</f>
        <v>0</v>
      </c>
      <c r="BE67" s="93">
        <f>IF((BE$7&gt;IFERROR(MAX(IFERROR(INDEX(Tbl_Project_List[Start Date],MATCH($A67,Tbl_Project_List[Project Name],0),1)-1,0),IFERROR(INDEX($K$9:$K$158,MATCH($E67,$G$9:$G$158,0),1),0),IFERROR(INDEX($K$9:$K$158,MATCH($F67,$G$9:$G$158,0),1),0)),0)), IFERROR(MIN($D67-SUM($O67:BD67), INDEX(Tbl_Resource_List[Hours Available per Day], MATCH($C67,Tbl_Resource_List[Resource Name],0),1)-SUMIF($C$8:$C66,$C67,BE$8:BE66)),0),0)</f>
        <v>0</v>
      </c>
      <c r="BF67" s="93">
        <f>IF((BF$7&gt;IFERROR(MAX(IFERROR(INDEX(Tbl_Project_List[Start Date],MATCH($A67,Tbl_Project_List[Project Name],0),1)-1,0),IFERROR(INDEX($K$9:$K$158,MATCH($E67,$G$9:$G$158,0),1),0),IFERROR(INDEX($K$9:$K$158,MATCH($F67,$G$9:$G$158,0),1),0)),0)), IFERROR(MIN($D67-SUM($O67:BE67), INDEX(Tbl_Resource_List[Hours Available per Day], MATCH($C67,Tbl_Resource_List[Resource Name],0),1)-SUMIF($C$8:$C66,$C67,BF$8:BF66)),0),0)</f>
        <v>0</v>
      </c>
      <c r="BG67" s="93">
        <f>IF((BG$7&gt;IFERROR(MAX(IFERROR(INDEX(Tbl_Project_List[Start Date],MATCH($A67,Tbl_Project_List[Project Name],0),1)-1,0),IFERROR(INDEX($K$9:$K$158,MATCH($E67,$G$9:$G$158,0),1),0),IFERROR(INDEX($K$9:$K$158,MATCH($F67,$G$9:$G$158,0),1),0)),0)), IFERROR(MIN($D67-SUM($O67:BF67), INDEX(Tbl_Resource_List[Hours Available per Day], MATCH($C67,Tbl_Resource_List[Resource Name],0),1)-SUMIF($C$8:$C66,$C67,BG$8:BG66)),0),0)</f>
        <v>0</v>
      </c>
      <c r="BH67" s="93">
        <f>IF((BH$7&gt;IFERROR(MAX(IFERROR(INDEX(Tbl_Project_List[Start Date],MATCH($A67,Tbl_Project_List[Project Name],0),1)-1,0),IFERROR(INDEX($K$9:$K$158,MATCH($E67,$G$9:$G$158,0),1),0),IFERROR(INDEX($K$9:$K$158,MATCH($F67,$G$9:$G$158,0),1),0)),0)), IFERROR(MIN($D67-SUM($O67:BG67), INDEX(Tbl_Resource_List[Hours Available per Day], MATCH($C67,Tbl_Resource_List[Resource Name],0),1)-SUMIF($C$8:$C66,$C67,BH$8:BH66)),0),0)</f>
        <v>0</v>
      </c>
      <c r="BI67" s="93">
        <f>IF((BI$7&gt;IFERROR(MAX(IFERROR(INDEX(Tbl_Project_List[Start Date],MATCH($A67,Tbl_Project_List[Project Name],0),1)-1,0),IFERROR(INDEX($K$9:$K$158,MATCH($E67,$G$9:$G$158,0),1),0),IFERROR(INDEX($K$9:$K$158,MATCH($F67,$G$9:$G$158,0),1),0)),0)), IFERROR(MIN($D67-SUM($O67:BH67), INDEX(Tbl_Resource_List[Hours Available per Day], MATCH($C67,Tbl_Resource_List[Resource Name],0),1)-SUMIF($C$8:$C66,$C67,BI$8:BI66)),0),0)</f>
        <v>0</v>
      </c>
      <c r="BJ67" s="93">
        <f>IF((BJ$7&gt;IFERROR(MAX(IFERROR(INDEX(Tbl_Project_List[Start Date],MATCH($A67,Tbl_Project_List[Project Name],0),1)-1,0),IFERROR(INDEX($K$9:$K$158,MATCH($E67,$G$9:$G$158,0),1),0),IFERROR(INDEX($K$9:$K$158,MATCH($F67,$G$9:$G$158,0),1),0)),0)), IFERROR(MIN($D67-SUM($O67:BI67), INDEX(Tbl_Resource_List[Hours Available per Day], MATCH($C67,Tbl_Resource_List[Resource Name],0),1)-SUMIF($C$8:$C66,$C67,BJ$8:BJ66)),0),0)</f>
        <v>0</v>
      </c>
      <c r="BK67" s="93">
        <f>IF((BK$7&gt;IFERROR(MAX(IFERROR(INDEX(Tbl_Project_List[Start Date],MATCH($A67,Tbl_Project_List[Project Name],0),1)-1,0),IFERROR(INDEX($K$9:$K$158,MATCH($E67,$G$9:$G$158,0),1),0),IFERROR(INDEX($K$9:$K$158,MATCH($F67,$G$9:$G$158,0),1),0)),0)), IFERROR(MIN($D67-SUM($O67:BJ67), INDEX(Tbl_Resource_List[Hours Available per Day], MATCH($C67,Tbl_Resource_List[Resource Name],0),1)-SUMIF($C$8:$C66,$C67,BK$8:BK66)),0),0)</f>
        <v>0</v>
      </c>
      <c r="BL67" s="93">
        <f>IF((BL$7&gt;IFERROR(MAX(IFERROR(INDEX(Tbl_Project_List[Start Date],MATCH($A67,Tbl_Project_List[Project Name],0),1)-1,0),IFERROR(INDEX($K$9:$K$158,MATCH($E67,$G$9:$G$158,0),1),0),IFERROR(INDEX($K$9:$K$158,MATCH($F67,$G$9:$G$158,0),1),0)),0)), IFERROR(MIN($D67-SUM($O67:BK67), INDEX(Tbl_Resource_List[Hours Available per Day], MATCH($C67,Tbl_Resource_List[Resource Name],0),1)-SUMIF($C$8:$C66,$C67,BL$8:BL66)),0),0)</f>
        <v>0</v>
      </c>
      <c r="BM67" s="93">
        <f>IF((BM$7&gt;IFERROR(MAX(IFERROR(INDEX(Tbl_Project_List[Start Date],MATCH($A67,Tbl_Project_List[Project Name],0),1)-1,0),IFERROR(INDEX($K$9:$K$158,MATCH($E67,$G$9:$G$158,0),1),0),IFERROR(INDEX($K$9:$K$158,MATCH($F67,$G$9:$G$158,0),1),0)),0)), IFERROR(MIN($D67-SUM($O67:BL67), INDEX(Tbl_Resource_List[Hours Available per Day], MATCH($C67,Tbl_Resource_List[Resource Name],0),1)-SUMIF($C$8:$C66,$C67,BM$8:BM66)),0),0)</f>
        <v>0</v>
      </c>
      <c r="BN67" s="93">
        <f>IF((BN$7&gt;IFERROR(MAX(IFERROR(INDEX(Tbl_Project_List[Start Date],MATCH($A67,Tbl_Project_List[Project Name],0),1)-1,0),IFERROR(INDEX($K$9:$K$158,MATCH($E67,$G$9:$G$158,0),1),0),IFERROR(INDEX($K$9:$K$158,MATCH($F67,$G$9:$G$158,0),1),0)),0)), IFERROR(MIN($D67-SUM($O67:BM67), INDEX(Tbl_Resource_List[Hours Available per Day], MATCH($C67,Tbl_Resource_List[Resource Name],0),1)-SUMIF($C$8:$C66,$C67,BN$8:BN66)),0),0)</f>
        <v>0</v>
      </c>
      <c r="BO67" s="93">
        <f>IF((BO$7&gt;IFERROR(MAX(IFERROR(INDEX(Tbl_Project_List[Start Date],MATCH($A67,Tbl_Project_List[Project Name],0),1)-1,0),IFERROR(INDEX($K$9:$K$158,MATCH($E67,$G$9:$G$158,0),1),0),IFERROR(INDEX($K$9:$K$158,MATCH($F67,$G$9:$G$158,0),1),0)),0)), IFERROR(MIN($D67-SUM($O67:BN67), INDEX(Tbl_Resource_List[Hours Available per Day], MATCH($C67,Tbl_Resource_List[Resource Name],0),1)-SUMIF($C$8:$C66,$C67,BO$8:BO66)),0),0)</f>
        <v>0</v>
      </c>
      <c r="BP67" s="93">
        <f>IF((BP$7&gt;IFERROR(MAX(IFERROR(INDEX(Tbl_Project_List[Start Date],MATCH($A67,Tbl_Project_List[Project Name],0),1)-1,0),IFERROR(INDEX($K$9:$K$158,MATCH($E67,$G$9:$G$158,0),1),0),IFERROR(INDEX($K$9:$K$158,MATCH($F67,$G$9:$G$158,0),1),0)),0)), IFERROR(MIN($D67-SUM($O67:BO67), INDEX(Tbl_Resource_List[Hours Available per Day], MATCH($C67,Tbl_Resource_List[Resource Name],0),1)-SUMIF($C$8:$C66,$C67,BP$8:BP66)),0),0)</f>
        <v>0</v>
      </c>
      <c r="BQ67" s="93">
        <f>IF((BQ$7&gt;IFERROR(MAX(IFERROR(INDEX(Tbl_Project_List[Start Date],MATCH($A67,Tbl_Project_List[Project Name],0),1)-1,0),IFERROR(INDEX($K$9:$K$158,MATCH($E67,$G$9:$G$158,0),1),0),IFERROR(INDEX($K$9:$K$158,MATCH($F67,$G$9:$G$158,0),1),0)),0)), IFERROR(MIN($D67-SUM($O67:BP67), INDEX(Tbl_Resource_List[Hours Available per Day], MATCH($C67,Tbl_Resource_List[Resource Name],0),1)-SUMIF($C$8:$C66,$C67,BQ$8:BQ66)),0),0)</f>
        <v>0</v>
      </c>
      <c r="BR67" s="93">
        <f>IF((BR$7&gt;IFERROR(MAX(IFERROR(INDEX(Tbl_Project_List[Start Date],MATCH($A67,Tbl_Project_List[Project Name],0),1)-1,0),IFERROR(INDEX($K$9:$K$158,MATCH($E67,$G$9:$G$158,0),1),0),IFERROR(INDEX($K$9:$K$158,MATCH($F67,$G$9:$G$158,0),1),0)),0)), IFERROR(MIN($D67-SUM($O67:BQ67), INDEX(Tbl_Resource_List[Hours Available per Day], MATCH($C67,Tbl_Resource_List[Resource Name],0),1)-SUMIF($C$8:$C66,$C67,BR$8:BR66)),0),0)</f>
        <v>0</v>
      </c>
      <c r="BS67" s="93">
        <f>IF((BS$7&gt;IFERROR(MAX(IFERROR(INDEX(Tbl_Project_List[Start Date],MATCH($A67,Tbl_Project_List[Project Name],0),1)-1,0),IFERROR(INDEX($K$9:$K$158,MATCH($E67,$G$9:$G$158,0),1),0),IFERROR(INDEX($K$9:$K$158,MATCH($F67,$G$9:$G$158,0),1),0)),0)), IFERROR(MIN($D67-SUM($O67:BR67), INDEX(Tbl_Resource_List[Hours Available per Day], MATCH($C67,Tbl_Resource_List[Resource Name],0),1)-SUMIF($C$8:$C66,$C67,BS$8:BS66)),0),0)</f>
        <v>0</v>
      </c>
      <c r="BT67" s="93">
        <f>IF((BT$7&gt;IFERROR(MAX(IFERROR(INDEX(Tbl_Project_List[Start Date],MATCH($A67,Tbl_Project_List[Project Name],0),1)-1,0),IFERROR(INDEX($K$9:$K$158,MATCH($E67,$G$9:$G$158,0),1),0),IFERROR(INDEX($K$9:$K$158,MATCH($F67,$G$9:$G$158,0),1),0)),0)), IFERROR(MIN($D67-SUM($O67:BS67), INDEX(Tbl_Resource_List[Hours Available per Day], MATCH($C67,Tbl_Resource_List[Resource Name],0),1)-SUMIF($C$8:$C66,$C67,BT$8:BT66)),0),0)</f>
        <v>0</v>
      </c>
      <c r="BU67" s="93">
        <f>IF((BU$7&gt;IFERROR(MAX(IFERROR(INDEX(Tbl_Project_List[Start Date],MATCH($A67,Tbl_Project_List[Project Name],0),1)-1,0),IFERROR(INDEX($K$9:$K$158,MATCH($E67,$G$9:$G$158,0),1),0),IFERROR(INDEX($K$9:$K$158,MATCH($F67,$G$9:$G$158,0),1),0)),0)), IFERROR(MIN($D67-SUM($O67:BT67), INDEX(Tbl_Resource_List[Hours Available per Day], MATCH($C67,Tbl_Resource_List[Resource Name],0),1)-SUMIF($C$8:$C66,$C67,BU$8:BU66)),0),0)</f>
        <v>0</v>
      </c>
      <c r="BV67" s="93">
        <f>IF((BV$7&gt;IFERROR(MAX(IFERROR(INDEX(Tbl_Project_List[Start Date],MATCH($A67,Tbl_Project_List[Project Name],0),1)-1,0),IFERROR(INDEX($K$9:$K$158,MATCH($E67,$G$9:$G$158,0),1),0),IFERROR(INDEX($K$9:$K$158,MATCH($F67,$G$9:$G$158,0),1),0)),0)), IFERROR(MIN($D67-SUM($O67:BU67), INDEX(Tbl_Resource_List[Hours Available per Day], MATCH($C67,Tbl_Resource_List[Resource Name],0),1)-SUMIF($C$8:$C66,$C67,BV$8:BV66)),0),0)</f>
        <v>0</v>
      </c>
      <c r="BW67" s="94">
        <f>IF((BW$7&gt;IFERROR(MAX(IFERROR(INDEX(Tbl_Project_List[Start Date],MATCH($A67,Tbl_Project_List[Project Name],0),1)-1,0),IFERROR(INDEX($K$9:$K$158,MATCH($E67,$G$9:$G$158,0),1),0),IFERROR(INDEX($K$9:$K$158,MATCH($F67,$G$9:$G$158,0),1),0)),0)), IFERROR(MIN($D67-SUM($O67:BV67), INDEX(Tbl_Resource_List[Hours Available per Day], MATCH($C67,Tbl_Resource_List[Resource Name],0),1)-SUMIF($C$8:$C66,$C67,BW$8:BW66)),0),0)</f>
        <v>0</v>
      </c>
      <c r="BX67" s="95"/>
      <c r="BY67" s="95"/>
      <c r="BZ67" s="95"/>
      <c r="CA67" s="95"/>
      <c r="CB67" s="95"/>
      <c r="CC67" s="95"/>
      <c r="CD67" s="95"/>
      <c r="CE67" s="95"/>
      <c r="CF67" s="95"/>
      <c r="CG67" s="95"/>
      <c r="CH67" s="95"/>
      <c r="CI67" s="95"/>
      <c r="CJ67" s="95"/>
      <c r="CK67" s="95"/>
      <c r="CL67" s="95"/>
      <c r="CM67" s="95"/>
      <c r="CN67" s="95"/>
      <c r="CO67" s="95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</row>
    <row r="68" spans="1:105" x14ac:dyDescent="0.25">
      <c r="A68" s="89" t="str">
        <f>IFERROR(IF(ROW(A67)-ROW($A$8)&gt;=COUNTA(Tbl_Task_List[Task Name]),"",INDEX(Tbl_Project_List[],MATCH(SMALL(Tbl_Project_List[[#Data],[Priority]],ROUND(SUMPRODUCT(1/COUNTIF($A$9:A67,$A$9:A67)),0)+((COUNTIF(Tbl_Task_List[[#Data],[Project Name]],A67)=COUNTIF($A$9:$A67,A67))*1)),Tbl_Project_List[[#Data],[Priority]],0),1)),"")</f>
        <v/>
      </c>
      <c r="B68" s="89" t="str">
        <f t="array" ref="B68">IFERROR(INDEX((Tbl_Task_List[[#Data],[Task Name]]), SMALL(IF(A68=(Tbl_Task_List[[#Data],[Project Name]]),ROW(Tbl_Task_List[[#Data],[Project Name]]),""),COUNTIF($A$9:$A68,A68))-ROW(Tbl_Task_List[[#Headers],[Task Name]]),1),"")</f>
        <v/>
      </c>
      <c r="C68" s="90" t="str">
        <f t="array" ref="C68">IFERROR(INDEX((Tbl_Task_List[[#Data],[Resource Name]]), SMALL(IF(A68=(Tbl_Task_List[[#Data],[Project Name]]),ROW(Tbl_Task_List[[#Data],[Project Name]]),""),COUNTIF($A$9:$A68,A68))-ROW(Tbl_Task_List[[#Headers],[Resource Name]]),1),"")</f>
        <v/>
      </c>
      <c r="D68" s="91" t="str">
        <f t="array" ref="D68">IFERROR(INDEX((Tbl_Task_List[[#Data],[Planned Duration (Hours)]]), SMALL(IF(A68=(Tbl_Task_List[[#Data],[Project Name]]),ROW(Tbl_Task_List[[#Data],[Project Name]]),""),COUNTIF($A$9:$A68,A68))-ROW(Tbl_Task_List[[#Headers],[Planned Duration (Hours)]]),1),"")</f>
        <v/>
      </c>
      <c r="E68" s="70" t="str">
        <f t="array" ref="E68">IFERROR(INDEX((Tbl_Task_List[[#Data],[Predecessor 1]]), SMALL(IF(A68=(Tbl_Task_List[[#Data],[Project Name]]),ROW(Tbl_Task_List[[#Data],[Project Name]]),""),COUNTIF($A$9:$A68,A68))-ROW(Tbl_Task_List[[#Headers],[Predecessor 1]]),1),"")</f>
        <v/>
      </c>
      <c r="F68" s="70" t="str">
        <f t="array" ref="F68">IFERROR(INDEX((Tbl_Task_List[[#Data],[Predecessor 2]]), SMALL(IF(A68=(Tbl_Task_List[[#Data],[Project Name]]),ROW(Tbl_Task_List[[#Data],[Project Name]]),""),COUNTIF($A$9:$A68,A68))-ROW(Tbl_Task_List[[#Headers],[Predecessor 2]]),1),"")</f>
        <v/>
      </c>
      <c r="G68" s="70" t="str">
        <f t="shared" si="7"/>
        <v xml:space="preserve"> </v>
      </c>
      <c r="H68" s="75" t="str">
        <f>IFERROR(MAX(INDEX(Tbl_Project_List[Start Date],MATCH($A68,Tbl_Project_List[Project Name],0),1), StartDate, IFERROR(WORKDAY(INDEX($K$9:$K$158,MATCH($E68,$G$9:$G$158,0),1),1,Holidays),0),IFERROR(WORKDAY( INDEX($K$9:$K$158,MATCH($F68,$G$9:$G$158,0),1),1,Holidays),0)),"")</f>
        <v/>
      </c>
      <c r="I68" s="92" t="str">
        <f t="shared" si="4"/>
        <v/>
      </c>
      <c r="J68" s="75" t="str">
        <f t="array" ref="J68">IF(ISNUMBER(D68),IFERROR(INDEX($A$7:$BW$7,1,SMALL(IF(P68:BW68&gt;0,COLUMN(P68:BW68),""),1)),WORKDAY($BW$7,2,Holidays)),"")</f>
        <v/>
      </c>
      <c r="K68" s="75" t="str">
        <f t="array" ref="K68">IF(ISNUMBER(D68),IF(SUM(P68:BW68)=D68,IFERROR(INDEX($A$7:$BW$7,1,LARGE(IF(P68:BW68&gt;0,COLUMN(P68:BW68),""),1)),""),WORKDAY($BW$7,1,Holidays)),"")</f>
        <v/>
      </c>
      <c r="L68" s="92" t="str">
        <f ca="1">IFERROR(COUNTIF(INDIRECT(ADDRESS(ROW($L68),MATCH($J68,$A$7:$BW$7,0),1,1,)):INDIRECT(ADDRESS(ROW($L68),MATCH(MIN($K68,$BW$7),$A$7:$BW$7,0),1,1,)),0),"")</f>
        <v/>
      </c>
      <c r="M68" s="92" t="str">
        <f t="shared" si="5"/>
        <v/>
      </c>
      <c r="N68" s="93" t="str">
        <f t="shared" si="6"/>
        <v/>
      </c>
      <c r="O68" s="86"/>
      <c r="P68" s="93">
        <f>IF((P$7&gt;IFERROR(MAX(IFERROR(INDEX(Tbl_Project_List[Start Date],MATCH($A68,Tbl_Project_List[Project Name],0),1)-1,0),IFERROR(INDEX($K$9:$K$158,MATCH($E68,$G$9:$G$158,0),1),0),IFERROR(INDEX($K$9:$K$158,MATCH($F68,$G$9:$G$158,0),1),0)),0)), IFERROR(MIN($D68-SUM($O68:O68), INDEX(Tbl_Resource_List[Hours Available per Day], MATCH($C68,Tbl_Resource_List[Resource Name],0),1)-SUMIF($C$8:$C67,$C68,P$8:P67)),0),0)</f>
        <v>0</v>
      </c>
      <c r="Q68" s="93">
        <f>IF((Q$7&gt;IFERROR(MAX(IFERROR(INDEX(Tbl_Project_List[Start Date],MATCH($A68,Tbl_Project_List[Project Name],0),1)-1,0),IFERROR(INDEX($K$9:$K$158,MATCH($E68,$G$9:$G$158,0),1),0),IFERROR(INDEX($K$9:$K$158,MATCH($F68,$G$9:$G$158,0),1),0)),0)), IFERROR(MIN($D68-SUM($O68:P68), INDEX(Tbl_Resource_List[Hours Available per Day], MATCH($C68,Tbl_Resource_List[Resource Name],0),1)-SUMIF($C$8:$C67,$C68,Q$8:Q67)),0),0)</f>
        <v>0</v>
      </c>
      <c r="R68" s="93">
        <f>IF((R$7&gt;IFERROR(MAX(IFERROR(INDEX(Tbl_Project_List[Start Date],MATCH($A68,Tbl_Project_List[Project Name],0),1)-1,0),IFERROR(INDEX($K$9:$K$158,MATCH($E68,$G$9:$G$158,0),1),0),IFERROR(INDEX($K$9:$K$158,MATCH($F68,$G$9:$G$158,0),1),0)),0)), IFERROR(MIN($D68-SUM($O68:Q68), INDEX(Tbl_Resource_List[Hours Available per Day], MATCH($C68,Tbl_Resource_List[Resource Name],0),1)-SUMIF($C$8:$C67,$C68,R$8:R67)),0),0)</f>
        <v>0</v>
      </c>
      <c r="S68" s="93">
        <f>IF((S$7&gt;IFERROR(MAX(IFERROR(INDEX(Tbl_Project_List[Start Date],MATCH($A68,Tbl_Project_List[Project Name],0),1)-1,0),IFERROR(INDEX($K$9:$K$158,MATCH($E68,$G$9:$G$158,0),1),0),IFERROR(INDEX($K$9:$K$158,MATCH($F68,$G$9:$G$158,0),1),0)),0)), IFERROR(MIN($D68-SUM($O68:R68), INDEX(Tbl_Resource_List[Hours Available per Day], MATCH($C68,Tbl_Resource_List[Resource Name],0),1)-SUMIF($C$8:$C67,$C68,S$8:S67)),0),0)</f>
        <v>0</v>
      </c>
      <c r="T68" s="93">
        <f>IF((T$7&gt;IFERROR(MAX(IFERROR(INDEX(Tbl_Project_List[Start Date],MATCH($A68,Tbl_Project_List[Project Name],0),1)-1,0),IFERROR(INDEX($K$9:$K$158,MATCH($E68,$G$9:$G$158,0),1),0),IFERROR(INDEX($K$9:$K$158,MATCH($F68,$G$9:$G$158,0),1),0)),0)), IFERROR(MIN($D68-SUM($O68:S68), INDEX(Tbl_Resource_List[Hours Available per Day], MATCH($C68,Tbl_Resource_List[Resource Name],0),1)-SUMIF($C$8:$C67,$C68,T$8:T67)),0),0)</f>
        <v>0</v>
      </c>
      <c r="U68" s="93">
        <f>IF((U$7&gt;IFERROR(MAX(IFERROR(INDEX(Tbl_Project_List[Start Date],MATCH($A68,Tbl_Project_List[Project Name],0),1)-1,0),IFERROR(INDEX($K$9:$K$158,MATCH($E68,$G$9:$G$158,0),1),0),IFERROR(INDEX($K$9:$K$158,MATCH($F68,$G$9:$G$158,0),1),0)),0)), IFERROR(MIN($D68-SUM($O68:T68), INDEX(Tbl_Resource_List[Hours Available per Day], MATCH($C68,Tbl_Resource_List[Resource Name],0),1)-SUMIF($C$8:$C67,$C68,U$8:U67)),0),0)</f>
        <v>0</v>
      </c>
      <c r="V68" s="93">
        <f>IF((V$7&gt;IFERROR(MAX(IFERROR(INDEX(Tbl_Project_List[Start Date],MATCH($A68,Tbl_Project_List[Project Name],0),1)-1,0),IFERROR(INDEX($K$9:$K$158,MATCH($E68,$G$9:$G$158,0),1),0),IFERROR(INDEX($K$9:$K$158,MATCH($F68,$G$9:$G$158,0),1),0)),0)), IFERROR(MIN($D68-SUM($O68:U68), INDEX(Tbl_Resource_List[Hours Available per Day], MATCH($C68,Tbl_Resource_List[Resource Name],0),1)-SUMIF($C$8:$C67,$C68,V$8:V67)),0),0)</f>
        <v>0</v>
      </c>
      <c r="W68" s="93">
        <f>IF((W$7&gt;IFERROR(MAX(IFERROR(INDEX(Tbl_Project_List[Start Date],MATCH($A68,Tbl_Project_List[Project Name],0),1)-1,0),IFERROR(INDEX($K$9:$K$158,MATCH($E68,$G$9:$G$158,0),1),0),IFERROR(INDEX($K$9:$K$158,MATCH($F68,$G$9:$G$158,0),1),0)),0)), IFERROR(MIN($D68-SUM($O68:V68), INDEX(Tbl_Resource_List[Hours Available per Day], MATCH($C68,Tbl_Resource_List[Resource Name],0),1)-SUMIF($C$8:$C67,$C68,W$8:W67)),0),0)</f>
        <v>0</v>
      </c>
      <c r="X68" s="93">
        <f>IF((X$7&gt;IFERROR(MAX(IFERROR(INDEX(Tbl_Project_List[Start Date],MATCH($A68,Tbl_Project_List[Project Name],0),1)-1,0),IFERROR(INDEX($K$9:$K$158,MATCH($E68,$G$9:$G$158,0),1),0),IFERROR(INDEX($K$9:$K$158,MATCH($F68,$G$9:$G$158,0),1),0)),0)), IFERROR(MIN($D68-SUM($O68:W68), INDEX(Tbl_Resource_List[Hours Available per Day], MATCH($C68,Tbl_Resource_List[Resource Name],0),1)-SUMIF($C$8:$C67,$C68,X$8:X67)),0),0)</f>
        <v>0</v>
      </c>
      <c r="Y68" s="93">
        <f>IF((Y$7&gt;IFERROR(MAX(IFERROR(INDEX(Tbl_Project_List[Start Date],MATCH($A68,Tbl_Project_List[Project Name],0),1)-1,0),IFERROR(INDEX($K$9:$K$158,MATCH($E68,$G$9:$G$158,0),1),0),IFERROR(INDEX($K$9:$K$158,MATCH($F68,$G$9:$G$158,0),1),0)),0)), IFERROR(MIN($D68-SUM($O68:X68), INDEX(Tbl_Resource_List[Hours Available per Day], MATCH($C68,Tbl_Resource_List[Resource Name],0),1)-SUMIF($C$8:$C67,$C68,Y$8:Y67)),0),0)</f>
        <v>0</v>
      </c>
      <c r="Z68" s="93">
        <f>IF((Z$7&gt;IFERROR(MAX(IFERROR(INDEX(Tbl_Project_List[Start Date],MATCH($A68,Tbl_Project_List[Project Name],0),1)-1,0),IFERROR(INDEX($K$9:$K$158,MATCH($E68,$G$9:$G$158,0),1),0),IFERROR(INDEX($K$9:$K$158,MATCH($F68,$G$9:$G$158,0),1),0)),0)), IFERROR(MIN($D68-SUM($O68:Y68), INDEX(Tbl_Resource_List[Hours Available per Day], MATCH($C68,Tbl_Resource_List[Resource Name],0),1)-SUMIF($C$8:$C67,$C68,Z$8:Z67)),0),0)</f>
        <v>0</v>
      </c>
      <c r="AA68" s="93">
        <f>IF((AA$7&gt;IFERROR(MAX(IFERROR(INDEX(Tbl_Project_List[Start Date],MATCH($A68,Tbl_Project_List[Project Name],0),1)-1,0),IFERROR(INDEX($K$9:$K$158,MATCH($E68,$G$9:$G$158,0),1),0),IFERROR(INDEX($K$9:$K$158,MATCH($F68,$G$9:$G$158,0),1),0)),0)), IFERROR(MIN($D68-SUM($O68:Z68), INDEX(Tbl_Resource_List[Hours Available per Day], MATCH($C68,Tbl_Resource_List[Resource Name],0),1)-SUMIF($C$8:$C67,$C68,AA$8:AA67)),0),0)</f>
        <v>0</v>
      </c>
      <c r="AB68" s="93">
        <f>IF((AB$7&gt;IFERROR(MAX(IFERROR(INDEX(Tbl_Project_List[Start Date],MATCH($A68,Tbl_Project_List[Project Name],0),1)-1,0),IFERROR(INDEX($K$9:$K$158,MATCH($E68,$G$9:$G$158,0),1),0),IFERROR(INDEX($K$9:$K$158,MATCH($F68,$G$9:$G$158,0),1),0)),0)), IFERROR(MIN($D68-SUM($O68:AA68), INDEX(Tbl_Resource_List[Hours Available per Day], MATCH($C68,Tbl_Resource_List[Resource Name],0),1)-SUMIF($C$8:$C67,$C68,AB$8:AB67)),0),0)</f>
        <v>0</v>
      </c>
      <c r="AC68" s="93">
        <f>IF((AC$7&gt;IFERROR(MAX(IFERROR(INDEX(Tbl_Project_List[Start Date],MATCH($A68,Tbl_Project_List[Project Name],0),1)-1,0),IFERROR(INDEX($K$9:$K$158,MATCH($E68,$G$9:$G$158,0),1),0),IFERROR(INDEX($K$9:$K$158,MATCH($F68,$G$9:$G$158,0),1),0)),0)), IFERROR(MIN($D68-SUM($O68:AB68), INDEX(Tbl_Resource_List[Hours Available per Day], MATCH($C68,Tbl_Resource_List[Resource Name],0),1)-SUMIF($C$8:$C67,$C68,AC$8:AC67)),0),0)</f>
        <v>0</v>
      </c>
      <c r="AD68" s="93">
        <f>IF((AD$7&gt;IFERROR(MAX(IFERROR(INDEX(Tbl_Project_List[Start Date],MATCH($A68,Tbl_Project_List[Project Name],0),1)-1,0),IFERROR(INDEX($K$9:$K$158,MATCH($E68,$G$9:$G$158,0),1),0),IFERROR(INDEX($K$9:$K$158,MATCH($F68,$G$9:$G$158,0),1),0)),0)), IFERROR(MIN($D68-SUM($O68:AC68), INDEX(Tbl_Resource_List[Hours Available per Day], MATCH($C68,Tbl_Resource_List[Resource Name],0),1)-SUMIF($C$8:$C67,$C68,AD$8:AD67)),0),0)</f>
        <v>0</v>
      </c>
      <c r="AE68" s="93">
        <f>IF((AE$7&gt;IFERROR(MAX(IFERROR(INDEX(Tbl_Project_List[Start Date],MATCH($A68,Tbl_Project_List[Project Name],0),1)-1,0),IFERROR(INDEX($K$9:$K$158,MATCH($E68,$G$9:$G$158,0),1),0),IFERROR(INDEX($K$9:$K$158,MATCH($F68,$G$9:$G$158,0),1),0)),0)), IFERROR(MIN($D68-SUM($O68:AD68), INDEX(Tbl_Resource_List[Hours Available per Day], MATCH($C68,Tbl_Resource_List[Resource Name],0),1)-SUMIF($C$8:$C67,$C68,AE$8:AE67)),0),0)</f>
        <v>0</v>
      </c>
      <c r="AF68" s="93">
        <f>IF((AF$7&gt;IFERROR(MAX(IFERROR(INDEX(Tbl_Project_List[Start Date],MATCH($A68,Tbl_Project_List[Project Name],0),1)-1,0),IFERROR(INDEX($K$9:$K$158,MATCH($E68,$G$9:$G$158,0),1),0),IFERROR(INDEX($K$9:$K$158,MATCH($F68,$G$9:$G$158,0),1),0)),0)), IFERROR(MIN($D68-SUM($O68:AE68), INDEX(Tbl_Resource_List[Hours Available per Day], MATCH($C68,Tbl_Resource_List[Resource Name],0),1)-SUMIF($C$8:$C67,$C68,AF$8:AF67)),0),0)</f>
        <v>0</v>
      </c>
      <c r="AG68" s="93">
        <f>IF((AG$7&gt;IFERROR(MAX(IFERROR(INDEX(Tbl_Project_List[Start Date],MATCH($A68,Tbl_Project_List[Project Name],0),1)-1,0),IFERROR(INDEX($K$9:$K$158,MATCH($E68,$G$9:$G$158,0),1),0),IFERROR(INDEX($K$9:$K$158,MATCH($F68,$G$9:$G$158,0),1),0)),0)), IFERROR(MIN($D68-SUM($O68:AF68), INDEX(Tbl_Resource_List[Hours Available per Day], MATCH($C68,Tbl_Resource_List[Resource Name],0),1)-SUMIF($C$8:$C67,$C68,AG$8:AG67)),0),0)</f>
        <v>0</v>
      </c>
      <c r="AH68" s="93">
        <f>IF((AH$7&gt;IFERROR(MAX(IFERROR(INDEX(Tbl_Project_List[Start Date],MATCH($A68,Tbl_Project_List[Project Name],0),1)-1,0),IFERROR(INDEX($K$9:$K$158,MATCH($E68,$G$9:$G$158,0),1),0),IFERROR(INDEX($K$9:$K$158,MATCH($F68,$G$9:$G$158,0),1),0)),0)), IFERROR(MIN($D68-SUM($O68:AG68), INDEX(Tbl_Resource_List[Hours Available per Day], MATCH($C68,Tbl_Resource_List[Resource Name],0),1)-SUMIF($C$8:$C67,$C68,AH$8:AH67)),0),0)</f>
        <v>0</v>
      </c>
      <c r="AI68" s="93">
        <f>IF((AI$7&gt;IFERROR(MAX(IFERROR(INDEX(Tbl_Project_List[Start Date],MATCH($A68,Tbl_Project_List[Project Name],0),1)-1,0),IFERROR(INDEX($K$9:$K$158,MATCH($E68,$G$9:$G$158,0),1),0),IFERROR(INDEX($K$9:$K$158,MATCH($F68,$G$9:$G$158,0),1),0)),0)), IFERROR(MIN($D68-SUM($O68:AH68), INDEX(Tbl_Resource_List[Hours Available per Day], MATCH($C68,Tbl_Resource_List[Resource Name],0),1)-SUMIF($C$8:$C67,$C68,AI$8:AI67)),0),0)</f>
        <v>0</v>
      </c>
      <c r="AJ68" s="93">
        <f>IF((AJ$7&gt;IFERROR(MAX(IFERROR(INDEX(Tbl_Project_List[Start Date],MATCH($A68,Tbl_Project_List[Project Name],0),1)-1,0),IFERROR(INDEX($K$9:$K$158,MATCH($E68,$G$9:$G$158,0),1),0),IFERROR(INDEX($K$9:$K$158,MATCH($F68,$G$9:$G$158,0),1),0)),0)), IFERROR(MIN($D68-SUM($O68:AI68), INDEX(Tbl_Resource_List[Hours Available per Day], MATCH($C68,Tbl_Resource_List[Resource Name],0),1)-SUMIF($C$8:$C67,$C68,AJ$8:AJ67)),0),0)</f>
        <v>0</v>
      </c>
      <c r="AK68" s="93">
        <f>IF((AK$7&gt;IFERROR(MAX(IFERROR(INDEX(Tbl_Project_List[Start Date],MATCH($A68,Tbl_Project_List[Project Name],0),1)-1,0),IFERROR(INDEX($K$9:$K$158,MATCH($E68,$G$9:$G$158,0),1),0),IFERROR(INDEX($K$9:$K$158,MATCH($F68,$G$9:$G$158,0),1),0)),0)), IFERROR(MIN($D68-SUM($O68:AJ68), INDEX(Tbl_Resource_List[Hours Available per Day], MATCH($C68,Tbl_Resource_List[Resource Name],0),1)-SUMIF($C$8:$C67,$C68,AK$8:AK67)),0),0)</f>
        <v>0</v>
      </c>
      <c r="AL68" s="93">
        <f>IF((AL$7&gt;IFERROR(MAX(IFERROR(INDEX(Tbl_Project_List[Start Date],MATCH($A68,Tbl_Project_List[Project Name],0),1)-1,0),IFERROR(INDEX($K$9:$K$158,MATCH($E68,$G$9:$G$158,0),1),0),IFERROR(INDEX($K$9:$K$158,MATCH($F68,$G$9:$G$158,0),1),0)),0)), IFERROR(MIN($D68-SUM($O68:AK68), INDEX(Tbl_Resource_List[Hours Available per Day], MATCH($C68,Tbl_Resource_List[Resource Name],0),1)-SUMIF($C$8:$C67,$C68,AL$8:AL67)),0),0)</f>
        <v>0</v>
      </c>
      <c r="AM68" s="93">
        <f>IF((AM$7&gt;IFERROR(MAX(IFERROR(INDEX(Tbl_Project_List[Start Date],MATCH($A68,Tbl_Project_List[Project Name],0),1)-1,0),IFERROR(INDEX($K$9:$K$158,MATCH($E68,$G$9:$G$158,0),1),0),IFERROR(INDEX($K$9:$K$158,MATCH($F68,$G$9:$G$158,0),1),0)),0)), IFERROR(MIN($D68-SUM($O68:AL68), INDEX(Tbl_Resource_List[Hours Available per Day], MATCH($C68,Tbl_Resource_List[Resource Name],0),1)-SUMIF($C$8:$C67,$C68,AM$8:AM67)),0),0)</f>
        <v>0</v>
      </c>
      <c r="AN68" s="93">
        <f>IF((AN$7&gt;IFERROR(MAX(IFERROR(INDEX(Tbl_Project_List[Start Date],MATCH($A68,Tbl_Project_List[Project Name],0),1)-1,0),IFERROR(INDEX($K$9:$K$158,MATCH($E68,$G$9:$G$158,0),1),0),IFERROR(INDEX($K$9:$K$158,MATCH($F68,$G$9:$G$158,0),1),0)),0)), IFERROR(MIN($D68-SUM($O68:AM68), INDEX(Tbl_Resource_List[Hours Available per Day], MATCH($C68,Tbl_Resource_List[Resource Name],0),1)-SUMIF($C$8:$C67,$C68,AN$8:AN67)),0),0)</f>
        <v>0</v>
      </c>
      <c r="AO68" s="93">
        <f>IF((AO$7&gt;IFERROR(MAX(IFERROR(INDEX(Tbl_Project_List[Start Date],MATCH($A68,Tbl_Project_List[Project Name],0),1)-1,0),IFERROR(INDEX($K$9:$K$158,MATCH($E68,$G$9:$G$158,0),1),0),IFERROR(INDEX($K$9:$K$158,MATCH($F68,$G$9:$G$158,0),1),0)),0)), IFERROR(MIN($D68-SUM($O68:AN68), INDEX(Tbl_Resource_List[Hours Available per Day], MATCH($C68,Tbl_Resource_List[Resource Name],0),1)-SUMIF($C$8:$C67,$C68,AO$8:AO67)),0),0)</f>
        <v>0</v>
      </c>
      <c r="AP68" s="93">
        <f>IF((AP$7&gt;IFERROR(MAX(IFERROR(INDEX(Tbl_Project_List[Start Date],MATCH($A68,Tbl_Project_List[Project Name],0),1)-1,0),IFERROR(INDEX($K$9:$K$158,MATCH($E68,$G$9:$G$158,0),1),0),IFERROR(INDEX($K$9:$K$158,MATCH($F68,$G$9:$G$158,0),1),0)),0)), IFERROR(MIN($D68-SUM($O68:AO68), INDEX(Tbl_Resource_List[Hours Available per Day], MATCH($C68,Tbl_Resource_List[Resource Name],0),1)-SUMIF($C$8:$C67,$C68,AP$8:AP67)),0),0)</f>
        <v>0</v>
      </c>
      <c r="AQ68" s="93">
        <f>IF((AQ$7&gt;IFERROR(MAX(IFERROR(INDEX(Tbl_Project_List[Start Date],MATCH($A68,Tbl_Project_List[Project Name],0),1)-1,0),IFERROR(INDEX($K$9:$K$158,MATCH($E68,$G$9:$G$158,0),1),0),IFERROR(INDEX($K$9:$K$158,MATCH($F68,$G$9:$G$158,0),1),0)),0)), IFERROR(MIN($D68-SUM($O68:AP68), INDEX(Tbl_Resource_List[Hours Available per Day], MATCH($C68,Tbl_Resource_List[Resource Name],0),1)-SUMIF($C$8:$C67,$C68,AQ$8:AQ67)),0),0)</f>
        <v>0</v>
      </c>
      <c r="AR68" s="93">
        <f>IF((AR$7&gt;IFERROR(MAX(IFERROR(INDEX(Tbl_Project_List[Start Date],MATCH($A68,Tbl_Project_List[Project Name],0),1)-1,0),IFERROR(INDEX($K$9:$K$158,MATCH($E68,$G$9:$G$158,0),1),0),IFERROR(INDEX($K$9:$K$158,MATCH($F68,$G$9:$G$158,0),1),0)),0)), IFERROR(MIN($D68-SUM($O68:AQ68), INDEX(Tbl_Resource_List[Hours Available per Day], MATCH($C68,Tbl_Resource_List[Resource Name],0),1)-SUMIF($C$8:$C67,$C68,AR$8:AR67)),0),0)</f>
        <v>0</v>
      </c>
      <c r="AS68" s="93">
        <f>IF((AS$7&gt;IFERROR(MAX(IFERROR(INDEX(Tbl_Project_List[Start Date],MATCH($A68,Tbl_Project_List[Project Name],0),1)-1,0),IFERROR(INDEX($K$9:$K$158,MATCH($E68,$G$9:$G$158,0),1),0),IFERROR(INDEX($K$9:$K$158,MATCH($F68,$G$9:$G$158,0),1),0)),0)), IFERROR(MIN($D68-SUM($O68:AR68), INDEX(Tbl_Resource_List[Hours Available per Day], MATCH($C68,Tbl_Resource_List[Resource Name],0),1)-SUMIF($C$8:$C67,$C68,AS$8:AS67)),0),0)</f>
        <v>0</v>
      </c>
      <c r="AT68" s="93">
        <f>IF((AT$7&gt;IFERROR(MAX(IFERROR(INDEX(Tbl_Project_List[Start Date],MATCH($A68,Tbl_Project_List[Project Name],0),1)-1,0),IFERROR(INDEX($K$9:$K$158,MATCH($E68,$G$9:$G$158,0),1),0),IFERROR(INDEX($K$9:$K$158,MATCH($F68,$G$9:$G$158,0),1),0)),0)), IFERROR(MIN($D68-SUM($O68:AS68), INDEX(Tbl_Resource_List[Hours Available per Day], MATCH($C68,Tbl_Resource_List[Resource Name],0),1)-SUMIF($C$8:$C67,$C68,AT$8:AT67)),0),0)</f>
        <v>0</v>
      </c>
      <c r="AU68" s="93">
        <f>IF((AU$7&gt;IFERROR(MAX(IFERROR(INDEX(Tbl_Project_List[Start Date],MATCH($A68,Tbl_Project_List[Project Name],0),1)-1,0),IFERROR(INDEX($K$9:$K$158,MATCH($E68,$G$9:$G$158,0),1),0),IFERROR(INDEX($K$9:$K$158,MATCH($F68,$G$9:$G$158,0),1),0)),0)), IFERROR(MIN($D68-SUM($O68:AT68), INDEX(Tbl_Resource_List[Hours Available per Day], MATCH($C68,Tbl_Resource_List[Resource Name],0),1)-SUMIF($C$8:$C67,$C68,AU$8:AU67)),0),0)</f>
        <v>0</v>
      </c>
      <c r="AV68" s="93">
        <f>IF((AV$7&gt;IFERROR(MAX(IFERROR(INDEX(Tbl_Project_List[Start Date],MATCH($A68,Tbl_Project_List[Project Name],0),1)-1,0),IFERROR(INDEX($K$9:$K$158,MATCH($E68,$G$9:$G$158,0),1),0),IFERROR(INDEX($K$9:$K$158,MATCH($F68,$G$9:$G$158,0),1),0)),0)), IFERROR(MIN($D68-SUM($O68:AU68), INDEX(Tbl_Resource_List[Hours Available per Day], MATCH($C68,Tbl_Resource_List[Resource Name],0),1)-SUMIF($C$8:$C67,$C68,AV$8:AV67)),0),0)</f>
        <v>0</v>
      </c>
      <c r="AW68" s="93">
        <f>IF((AW$7&gt;IFERROR(MAX(IFERROR(INDEX(Tbl_Project_List[Start Date],MATCH($A68,Tbl_Project_List[Project Name],0),1)-1,0),IFERROR(INDEX($K$9:$K$158,MATCH($E68,$G$9:$G$158,0),1),0),IFERROR(INDEX($K$9:$K$158,MATCH($F68,$G$9:$G$158,0),1),0)),0)), IFERROR(MIN($D68-SUM($O68:AV68), INDEX(Tbl_Resource_List[Hours Available per Day], MATCH($C68,Tbl_Resource_List[Resource Name],0),1)-SUMIF($C$8:$C67,$C68,AW$8:AW67)),0),0)</f>
        <v>0</v>
      </c>
      <c r="AX68" s="93">
        <f>IF((AX$7&gt;IFERROR(MAX(IFERROR(INDEX(Tbl_Project_List[Start Date],MATCH($A68,Tbl_Project_List[Project Name],0),1)-1,0),IFERROR(INDEX($K$9:$K$158,MATCH($E68,$G$9:$G$158,0),1),0),IFERROR(INDEX($K$9:$K$158,MATCH($F68,$G$9:$G$158,0),1),0)),0)), IFERROR(MIN($D68-SUM($O68:AW68), INDEX(Tbl_Resource_List[Hours Available per Day], MATCH($C68,Tbl_Resource_List[Resource Name],0),1)-SUMIF($C$8:$C67,$C68,AX$8:AX67)),0),0)</f>
        <v>0</v>
      </c>
      <c r="AY68" s="93">
        <f>IF((AY$7&gt;IFERROR(MAX(IFERROR(INDEX(Tbl_Project_List[Start Date],MATCH($A68,Tbl_Project_List[Project Name],0),1)-1,0),IFERROR(INDEX($K$9:$K$158,MATCH($E68,$G$9:$G$158,0),1),0),IFERROR(INDEX($K$9:$K$158,MATCH($F68,$G$9:$G$158,0),1),0)),0)), IFERROR(MIN($D68-SUM($O68:AX68), INDEX(Tbl_Resource_List[Hours Available per Day], MATCH($C68,Tbl_Resource_List[Resource Name],0),1)-SUMIF($C$8:$C67,$C68,AY$8:AY67)),0),0)</f>
        <v>0</v>
      </c>
      <c r="AZ68" s="93">
        <f>IF((AZ$7&gt;IFERROR(MAX(IFERROR(INDEX(Tbl_Project_List[Start Date],MATCH($A68,Tbl_Project_List[Project Name],0),1)-1,0),IFERROR(INDEX($K$9:$K$158,MATCH($E68,$G$9:$G$158,0),1),0),IFERROR(INDEX($K$9:$K$158,MATCH($F68,$G$9:$G$158,0),1),0)),0)), IFERROR(MIN($D68-SUM($O68:AY68), INDEX(Tbl_Resource_List[Hours Available per Day], MATCH($C68,Tbl_Resource_List[Resource Name],0),1)-SUMIF($C$8:$C67,$C68,AZ$8:AZ67)),0),0)</f>
        <v>0</v>
      </c>
      <c r="BA68" s="93">
        <f>IF((BA$7&gt;IFERROR(MAX(IFERROR(INDEX(Tbl_Project_List[Start Date],MATCH($A68,Tbl_Project_List[Project Name],0),1)-1,0),IFERROR(INDEX($K$9:$K$158,MATCH($E68,$G$9:$G$158,0),1),0),IFERROR(INDEX($K$9:$K$158,MATCH($F68,$G$9:$G$158,0),1),0)),0)), IFERROR(MIN($D68-SUM($O68:AZ68), INDEX(Tbl_Resource_List[Hours Available per Day], MATCH($C68,Tbl_Resource_List[Resource Name],0),1)-SUMIF($C$8:$C67,$C68,BA$8:BA67)),0),0)</f>
        <v>0</v>
      </c>
      <c r="BB68" s="93">
        <f>IF((BB$7&gt;IFERROR(MAX(IFERROR(INDEX(Tbl_Project_List[Start Date],MATCH($A68,Tbl_Project_List[Project Name],0),1)-1,0),IFERROR(INDEX($K$9:$K$158,MATCH($E68,$G$9:$G$158,0),1),0),IFERROR(INDEX($K$9:$K$158,MATCH($F68,$G$9:$G$158,0),1),0)),0)), IFERROR(MIN($D68-SUM($O68:BA68), INDEX(Tbl_Resource_List[Hours Available per Day], MATCH($C68,Tbl_Resource_List[Resource Name],0),1)-SUMIF($C$8:$C67,$C68,BB$8:BB67)),0),0)</f>
        <v>0</v>
      </c>
      <c r="BC68" s="93">
        <f>IF((BC$7&gt;IFERROR(MAX(IFERROR(INDEX(Tbl_Project_List[Start Date],MATCH($A68,Tbl_Project_List[Project Name],0),1)-1,0),IFERROR(INDEX($K$9:$K$158,MATCH($E68,$G$9:$G$158,0),1),0),IFERROR(INDEX($K$9:$K$158,MATCH($F68,$G$9:$G$158,0),1),0)),0)), IFERROR(MIN($D68-SUM($O68:BB68), INDEX(Tbl_Resource_List[Hours Available per Day], MATCH($C68,Tbl_Resource_List[Resource Name],0),1)-SUMIF($C$8:$C67,$C68,BC$8:BC67)),0),0)</f>
        <v>0</v>
      </c>
      <c r="BD68" s="93">
        <f>IF((BD$7&gt;IFERROR(MAX(IFERROR(INDEX(Tbl_Project_List[Start Date],MATCH($A68,Tbl_Project_List[Project Name],0),1)-1,0),IFERROR(INDEX($K$9:$K$158,MATCH($E68,$G$9:$G$158,0),1),0),IFERROR(INDEX($K$9:$K$158,MATCH($F68,$G$9:$G$158,0),1),0)),0)), IFERROR(MIN($D68-SUM($O68:BC68), INDEX(Tbl_Resource_List[Hours Available per Day], MATCH($C68,Tbl_Resource_List[Resource Name],0),1)-SUMIF($C$8:$C67,$C68,BD$8:BD67)),0),0)</f>
        <v>0</v>
      </c>
      <c r="BE68" s="93">
        <f>IF((BE$7&gt;IFERROR(MAX(IFERROR(INDEX(Tbl_Project_List[Start Date],MATCH($A68,Tbl_Project_List[Project Name],0),1)-1,0),IFERROR(INDEX($K$9:$K$158,MATCH($E68,$G$9:$G$158,0),1),0),IFERROR(INDEX($K$9:$K$158,MATCH($F68,$G$9:$G$158,0),1),0)),0)), IFERROR(MIN($D68-SUM($O68:BD68), INDEX(Tbl_Resource_List[Hours Available per Day], MATCH($C68,Tbl_Resource_List[Resource Name],0),1)-SUMIF($C$8:$C67,$C68,BE$8:BE67)),0),0)</f>
        <v>0</v>
      </c>
      <c r="BF68" s="93">
        <f>IF((BF$7&gt;IFERROR(MAX(IFERROR(INDEX(Tbl_Project_List[Start Date],MATCH($A68,Tbl_Project_List[Project Name],0),1)-1,0),IFERROR(INDEX($K$9:$K$158,MATCH($E68,$G$9:$G$158,0),1),0),IFERROR(INDEX($K$9:$K$158,MATCH($F68,$G$9:$G$158,0),1),0)),0)), IFERROR(MIN($D68-SUM($O68:BE68), INDEX(Tbl_Resource_List[Hours Available per Day], MATCH($C68,Tbl_Resource_List[Resource Name],0),1)-SUMIF($C$8:$C67,$C68,BF$8:BF67)),0),0)</f>
        <v>0</v>
      </c>
      <c r="BG68" s="93">
        <f>IF((BG$7&gt;IFERROR(MAX(IFERROR(INDEX(Tbl_Project_List[Start Date],MATCH($A68,Tbl_Project_List[Project Name],0),1)-1,0),IFERROR(INDEX($K$9:$K$158,MATCH($E68,$G$9:$G$158,0),1),0),IFERROR(INDEX($K$9:$K$158,MATCH($F68,$G$9:$G$158,0),1),0)),0)), IFERROR(MIN($D68-SUM($O68:BF68), INDEX(Tbl_Resource_List[Hours Available per Day], MATCH($C68,Tbl_Resource_List[Resource Name],0),1)-SUMIF($C$8:$C67,$C68,BG$8:BG67)),0),0)</f>
        <v>0</v>
      </c>
      <c r="BH68" s="93">
        <f>IF((BH$7&gt;IFERROR(MAX(IFERROR(INDEX(Tbl_Project_List[Start Date],MATCH($A68,Tbl_Project_List[Project Name],0),1)-1,0),IFERROR(INDEX($K$9:$K$158,MATCH($E68,$G$9:$G$158,0),1),0),IFERROR(INDEX($K$9:$K$158,MATCH($F68,$G$9:$G$158,0),1),0)),0)), IFERROR(MIN($D68-SUM($O68:BG68), INDEX(Tbl_Resource_List[Hours Available per Day], MATCH($C68,Tbl_Resource_List[Resource Name],0),1)-SUMIF($C$8:$C67,$C68,BH$8:BH67)),0),0)</f>
        <v>0</v>
      </c>
      <c r="BI68" s="93">
        <f>IF((BI$7&gt;IFERROR(MAX(IFERROR(INDEX(Tbl_Project_List[Start Date],MATCH($A68,Tbl_Project_List[Project Name],0),1)-1,0),IFERROR(INDEX($K$9:$K$158,MATCH($E68,$G$9:$G$158,0),1),0),IFERROR(INDEX($K$9:$K$158,MATCH($F68,$G$9:$G$158,0),1),0)),0)), IFERROR(MIN($D68-SUM($O68:BH68), INDEX(Tbl_Resource_List[Hours Available per Day], MATCH($C68,Tbl_Resource_List[Resource Name],0),1)-SUMIF($C$8:$C67,$C68,BI$8:BI67)),0),0)</f>
        <v>0</v>
      </c>
      <c r="BJ68" s="93">
        <f>IF((BJ$7&gt;IFERROR(MAX(IFERROR(INDEX(Tbl_Project_List[Start Date],MATCH($A68,Tbl_Project_List[Project Name],0),1)-1,0),IFERROR(INDEX($K$9:$K$158,MATCH($E68,$G$9:$G$158,0),1),0),IFERROR(INDEX($K$9:$K$158,MATCH($F68,$G$9:$G$158,0),1),0)),0)), IFERROR(MIN($D68-SUM($O68:BI68), INDEX(Tbl_Resource_List[Hours Available per Day], MATCH($C68,Tbl_Resource_List[Resource Name],0),1)-SUMIF($C$8:$C67,$C68,BJ$8:BJ67)),0),0)</f>
        <v>0</v>
      </c>
      <c r="BK68" s="93">
        <f>IF((BK$7&gt;IFERROR(MAX(IFERROR(INDEX(Tbl_Project_List[Start Date],MATCH($A68,Tbl_Project_List[Project Name],0),1)-1,0),IFERROR(INDEX($K$9:$K$158,MATCH($E68,$G$9:$G$158,0),1),0),IFERROR(INDEX($K$9:$K$158,MATCH($F68,$G$9:$G$158,0),1),0)),0)), IFERROR(MIN($D68-SUM($O68:BJ68), INDEX(Tbl_Resource_List[Hours Available per Day], MATCH($C68,Tbl_Resource_List[Resource Name],0),1)-SUMIF($C$8:$C67,$C68,BK$8:BK67)),0),0)</f>
        <v>0</v>
      </c>
      <c r="BL68" s="93">
        <f>IF((BL$7&gt;IFERROR(MAX(IFERROR(INDEX(Tbl_Project_List[Start Date],MATCH($A68,Tbl_Project_List[Project Name],0),1)-1,0),IFERROR(INDEX($K$9:$K$158,MATCH($E68,$G$9:$G$158,0),1),0),IFERROR(INDEX($K$9:$K$158,MATCH($F68,$G$9:$G$158,0),1),0)),0)), IFERROR(MIN($D68-SUM($O68:BK68), INDEX(Tbl_Resource_List[Hours Available per Day], MATCH($C68,Tbl_Resource_List[Resource Name],0),1)-SUMIF($C$8:$C67,$C68,BL$8:BL67)),0),0)</f>
        <v>0</v>
      </c>
      <c r="BM68" s="93">
        <f>IF((BM$7&gt;IFERROR(MAX(IFERROR(INDEX(Tbl_Project_List[Start Date],MATCH($A68,Tbl_Project_List[Project Name],0),1)-1,0),IFERROR(INDEX($K$9:$K$158,MATCH($E68,$G$9:$G$158,0),1),0),IFERROR(INDEX($K$9:$K$158,MATCH($F68,$G$9:$G$158,0),1),0)),0)), IFERROR(MIN($D68-SUM($O68:BL68), INDEX(Tbl_Resource_List[Hours Available per Day], MATCH($C68,Tbl_Resource_List[Resource Name],0),1)-SUMIF($C$8:$C67,$C68,BM$8:BM67)),0),0)</f>
        <v>0</v>
      </c>
      <c r="BN68" s="93">
        <f>IF((BN$7&gt;IFERROR(MAX(IFERROR(INDEX(Tbl_Project_List[Start Date],MATCH($A68,Tbl_Project_List[Project Name],0),1)-1,0),IFERROR(INDEX($K$9:$K$158,MATCH($E68,$G$9:$G$158,0),1),0),IFERROR(INDEX($K$9:$K$158,MATCH($F68,$G$9:$G$158,0),1),0)),0)), IFERROR(MIN($D68-SUM($O68:BM68), INDEX(Tbl_Resource_List[Hours Available per Day], MATCH($C68,Tbl_Resource_List[Resource Name],0),1)-SUMIF($C$8:$C67,$C68,BN$8:BN67)),0),0)</f>
        <v>0</v>
      </c>
      <c r="BO68" s="93">
        <f>IF((BO$7&gt;IFERROR(MAX(IFERROR(INDEX(Tbl_Project_List[Start Date],MATCH($A68,Tbl_Project_List[Project Name],0),1)-1,0),IFERROR(INDEX($K$9:$K$158,MATCH($E68,$G$9:$G$158,0),1),0),IFERROR(INDEX($K$9:$K$158,MATCH($F68,$G$9:$G$158,0),1),0)),0)), IFERROR(MIN($D68-SUM($O68:BN68), INDEX(Tbl_Resource_List[Hours Available per Day], MATCH($C68,Tbl_Resource_List[Resource Name],0),1)-SUMIF($C$8:$C67,$C68,BO$8:BO67)),0),0)</f>
        <v>0</v>
      </c>
      <c r="BP68" s="93">
        <f>IF((BP$7&gt;IFERROR(MAX(IFERROR(INDEX(Tbl_Project_List[Start Date],MATCH($A68,Tbl_Project_List[Project Name],0),1)-1,0),IFERROR(INDEX($K$9:$K$158,MATCH($E68,$G$9:$G$158,0),1),0),IFERROR(INDEX($K$9:$K$158,MATCH($F68,$G$9:$G$158,0),1),0)),0)), IFERROR(MIN($D68-SUM($O68:BO68), INDEX(Tbl_Resource_List[Hours Available per Day], MATCH($C68,Tbl_Resource_List[Resource Name],0),1)-SUMIF($C$8:$C67,$C68,BP$8:BP67)),0),0)</f>
        <v>0</v>
      </c>
      <c r="BQ68" s="93">
        <f>IF((BQ$7&gt;IFERROR(MAX(IFERROR(INDEX(Tbl_Project_List[Start Date],MATCH($A68,Tbl_Project_List[Project Name],0),1)-1,0),IFERROR(INDEX($K$9:$K$158,MATCH($E68,$G$9:$G$158,0),1),0),IFERROR(INDEX($K$9:$K$158,MATCH($F68,$G$9:$G$158,0),1),0)),0)), IFERROR(MIN($D68-SUM($O68:BP68), INDEX(Tbl_Resource_List[Hours Available per Day], MATCH($C68,Tbl_Resource_List[Resource Name],0),1)-SUMIF($C$8:$C67,$C68,BQ$8:BQ67)),0),0)</f>
        <v>0</v>
      </c>
      <c r="BR68" s="93">
        <f>IF((BR$7&gt;IFERROR(MAX(IFERROR(INDEX(Tbl_Project_List[Start Date],MATCH($A68,Tbl_Project_List[Project Name],0),1)-1,0),IFERROR(INDEX($K$9:$K$158,MATCH($E68,$G$9:$G$158,0),1),0),IFERROR(INDEX($K$9:$K$158,MATCH($F68,$G$9:$G$158,0),1),0)),0)), IFERROR(MIN($D68-SUM($O68:BQ68), INDEX(Tbl_Resource_List[Hours Available per Day], MATCH($C68,Tbl_Resource_List[Resource Name],0),1)-SUMIF($C$8:$C67,$C68,BR$8:BR67)),0),0)</f>
        <v>0</v>
      </c>
      <c r="BS68" s="93">
        <f>IF((BS$7&gt;IFERROR(MAX(IFERROR(INDEX(Tbl_Project_List[Start Date],MATCH($A68,Tbl_Project_List[Project Name],0),1)-1,0),IFERROR(INDEX($K$9:$K$158,MATCH($E68,$G$9:$G$158,0),1),0),IFERROR(INDEX($K$9:$K$158,MATCH($F68,$G$9:$G$158,0),1),0)),0)), IFERROR(MIN($D68-SUM($O68:BR68), INDEX(Tbl_Resource_List[Hours Available per Day], MATCH($C68,Tbl_Resource_List[Resource Name],0),1)-SUMIF($C$8:$C67,$C68,BS$8:BS67)),0),0)</f>
        <v>0</v>
      </c>
      <c r="BT68" s="93">
        <f>IF((BT$7&gt;IFERROR(MAX(IFERROR(INDEX(Tbl_Project_List[Start Date],MATCH($A68,Tbl_Project_List[Project Name],0),1)-1,0),IFERROR(INDEX($K$9:$K$158,MATCH($E68,$G$9:$G$158,0),1),0),IFERROR(INDEX($K$9:$K$158,MATCH($F68,$G$9:$G$158,0),1),0)),0)), IFERROR(MIN($D68-SUM($O68:BS68), INDEX(Tbl_Resource_List[Hours Available per Day], MATCH($C68,Tbl_Resource_List[Resource Name],0),1)-SUMIF($C$8:$C67,$C68,BT$8:BT67)),0),0)</f>
        <v>0</v>
      </c>
      <c r="BU68" s="93">
        <f>IF((BU$7&gt;IFERROR(MAX(IFERROR(INDEX(Tbl_Project_List[Start Date],MATCH($A68,Tbl_Project_List[Project Name],0),1)-1,0),IFERROR(INDEX($K$9:$K$158,MATCH($E68,$G$9:$G$158,0),1),0),IFERROR(INDEX($K$9:$K$158,MATCH($F68,$G$9:$G$158,0),1),0)),0)), IFERROR(MIN($D68-SUM($O68:BT68), INDEX(Tbl_Resource_List[Hours Available per Day], MATCH($C68,Tbl_Resource_List[Resource Name],0),1)-SUMIF($C$8:$C67,$C68,BU$8:BU67)),0),0)</f>
        <v>0</v>
      </c>
      <c r="BV68" s="93">
        <f>IF((BV$7&gt;IFERROR(MAX(IFERROR(INDEX(Tbl_Project_List[Start Date],MATCH($A68,Tbl_Project_List[Project Name],0),1)-1,0),IFERROR(INDEX($K$9:$K$158,MATCH($E68,$G$9:$G$158,0),1),0),IFERROR(INDEX($K$9:$K$158,MATCH($F68,$G$9:$G$158,0),1),0)),0)), IFERROR(MIN($D68-SUM($O68:BU68), INDEX(Tbl_Resource_List[Hours Available per Day], MATCH($C68,Tbl_Resource_List[Resource Name],0),1)-SUMIF($C$8:$C67,$C68,BV$8:BV67)),0),0)</f>
        <v>0</v>
      </c>
      <c r="BW68" s="94">
        <f>IF((BW$7&gt;IFERROR(MAX(IFERROR(INDEX(Tbl_Project_List[Start Date],MATCH($A68,Tbl_Project_List[Project Name],0),1)-1,0),IFERROR(INDEX($K$9:$K$158,MATCH($E68,$G$9:$G$158,0),1),0),IFERROR(INDEX($K$9:$K$158,MATCH($F68,$G$9:$G$158,0),1),0)),0)), IFERROR(MIN($D68-SUM($O68:BV68), INDEX(Tbl_Resource_List[Hours Available per Day], MATCH($C68,Tbl_Resource_List[Resource Name],0),1)-SUMIF($C$8:$C67,$C68,BW$8:BW67)),0),0)</f>
        <v>0</v>
      </c>
      <c r="BX68" s="95"/>
      <c r="BY68" s="95"/>
      <c r="BZ68" s="95"/>
      <c r="CA68" s="95"/>
      <c r="CB68" s="95"/>
      <c r="CC68" s="95"/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</row>
    <row r="69" spans="1:105" x14ac:dyDescent="0.25">
      <c r="A69" s="89" t="str">
        <f>IFERROR(IF(ROW(A68)-ROW($A$8)&gt;=COUNTA(Tbl_Task_List[Task Name]),"",INDEX(Tbl_Project_List[],MATCH(SMALL(Tbl_Project_List[[#Data],[Priority]],ROUND(SUMPRODUCT(1/COUNTIF($A$9:A68,$A$9:A68)),0)+((COUNTIF(Tbl_Task_List[[#Data],[Project Name]],A68)=COUNTIF($A$9:$A68,A68))*1)),Tbl_Project_List[[#Data],[Priority]],0),1)),"")</f>
        <v/>
      </c>
      <c r="B69" s="89" t="str">
        <f t="array" ref="B69">IFERROR(INDEX((Tbl_Task_List[[#Data],[Task Name]]), SMALL(IF(A69=(Tbl_Task_List[[#Data],[Project Name]]),ROW(Tbl_Task_List[[#Data],[Project Name]]),""),COUNTIF($A$9:$A69,A69))-ROW(Tbl_Task_List[[#Headers],[Task Name]]),1),"")</f>
        <v/>
      </c>
      <c r="C69" s="90" t="str">
        <f t="array" ref="C69">IFERROR(INDEX((Tbl_Task_List[[#Data],[Resource Name]]), SMALL(IF(A69=(Tbl_Task_List[[#Data],[Project Name]]),ROW(Tbl_Task_List[[#Data],[Project Name]]),""),COUNTIF($A$9:$A69,A69))-ROW(Tbl_Task_List[[#Headers],[Resource Name]]),1),"")</f>
        <v/>
      </c>
      <c r="D69" s="91" t="str">
        <f t="array" ref="D69">IFERROR(INDEX((Tbl_Task_List[[#Data],[Planned Duration (Hours)]]), SMALL(IF(A69=(Tbl_Task_List[[#Data],[Project Name]]),ROW(Tbl_Task_List[[#Data],[Project Name]]),""),COUNTIF($A$9:$A69,A69))-ROW(Tbl_Task_List[[#Headers],[Planned Duration (Hours)]]),1),"")</f>
        <v/>
      </c>
      <c r="E69" s="70" t="str">
        <f t="array" ref="E69">IFERROR(INDEX((Tbl_Task_List[[#Data],[Predecessor 1]]), SMALL(IF(A69=(Tbl_Task_List[[#Data],[Project Name]]),ROW(Tbl_Task_List[[#Data],[Project Name]]),""),COUNTIF($A$9:$A69,A69))-ROW(Tbl_Task_List[[#Headers],[Predecessor 1]]),1),"")</f>
        <v/>
      </c>
      <c r="F69" s="70" t="str">
        <f t="array" ref="F69">IFERROR(INDEX((Tbl_Task_List[[#Data],[Predecessor 2]]), SMALL(IF(A69=(Tbl_Task_List[[#Data],[Project Name]]),ROW(Tbl_Task_List[[#Data],[Project Name]]),""),COUNTIF($A$9:$A69,A69))-ROW(Tbl_Task_List[[#Headers],[Predecessor 2]]),1),"")</f>
        <v/>
      </c>
      <c r="G69" s="70" t="str">
        <f t="shared" si="7"/>
        <v xml:space="preserve"> </v>
      </c>
      <c r="H69" s="75" t="str">
        <f>IFERROR(MAX(INDEX(Tbl_Project_List[Start Date],MATCH($A69,Tbl_Project_List[Project Name],0),1), StartDate, IFERROR(WORKDAY(INDEX($K$9:$K$158,MATCH($E69,$G$9:$G$158,0),1),1,Holidays),0),IFERROR(WORKDAY( INDEX($K$9:$K$158,MATCH($F69,$G$9:$G$158,0),1),1,Holidays),0)),"")</f>
        <v/>
      </c>
      <c r="I69" s="92" t="str">
        <f t="shared" si="4"/>
        <v/>
      </c>
      <c r="J69" s="75" t="str">
        <f t="array" ref="J69">IF(ISNUMBER(D69),IFERROR(INDEX($A$7:$BW$7,1,SMALL(IF(P69:BW69&gt;0,COLUMN(P69:BW69),""),1)),WORKDAY($BW$7,2,Holidays)),"")</f>
        <v/>
      </c>
      <c r="K69" s="75" t="str">
        <f t="array" ref="K69">IF(ISNUMBER(D69),IF(SUM(P69:BW69)=D69,IFERROR(INDEX($A$7:$BW$7,1,LARGE(IF(P69:BW69&gt;0,COLUMN(P69:BW69),""),1)),""),WORKDAY($BW$7,1,Holidays)),"")</f>
        <v/>
      </c>
      <c r="L69" s="92" t="str">
        <f ca="1">IFERROR(COUNTIF(INDIRECT(ADDRESS(ROW($L69),MATCH($J69,$A$7:$BW$7,0),1,1,)):INDIRECT(ADDRESS(ROW($L69),MATCH(MIN($K69,$BW$7),$A$7:$BW$7,0),1,1,)),0),"")</f>
        <v/>
      </c>
      <c r="M69" s="92" t="str">
        <f t="shared" si="5"/>
        <v/>
      </c>
      <c r="N69" s="93" t="str">
        <f t="shared" si="6"/>
        <v/>
      </c>
      <c r="O69" s="86"/>
      <c r="P69" s="93">
        <f>IF((P$7&gt;IFERROR(MAX(IFERROR(INDEX(Tbl_Project_List[Start Date],MATCH($A69,Tbl_Project_List[Project Name],0),1)-1,0),IFERROR(INDEX($K$9:$K$158,MATCH($E69,$G$9:$G$158,0),1),0),IFERROR(INDEX($K$9:$K$158,MATCH($F69,$G$9:$G$158,0),1),0)),0)), IFERROR(MIN($D69-SUM($O69:O69), INDEX(Tbl_Resource_List[Hours Available per Day], MATCH($C69,Tbl_Resource_List[Resource Name],0),1)-SUMIF($C$8:$C68,$C69,P$8:P68)),0),0)</f>
        <v>0</v>
      </c>
      <c r="Q69" s="93">
        <f>IF((Q$7&gt;IFERROR(MAX(IFERROR(INDEX(Tbl_Project_List[Start Date],MATCH($A69,Tbl_Project_List[Project Name],0),1)-1,0),IFERROR(INDEX($K$9:$K$158,MATCH($E69,$G$9:$G$158,0),1),0),IFERROR(INDEX($K$9:$K$158,MATCH($F69,$G$9:$G$158,0),1),0)),0)), IFERROR(MIN($D69-SUM($O69:P69), INDEX(Tbl_Resource_List[Hours Available per Day], MATCH($C69,Tbl_Resource_List[Resource Name],0),1)-SUMIF($C$8:$C68,$C69,Q$8:Q68)),0),0)</f>
        <v>0</v>
      </c>
      <c r="R69" s="93">
        <f>IF((R$7&gt;IFERROR(MAX(IFERROR(INDEX(Tbl_Project_List[Start Date],MATCH($A69,Tbl_Project_List[Project Name],0),1)-1,0),IFERROR(INDEX($K$9:$K$158,MATCH($E69,$G$9:$G$158,0),1),0),IFERROR(INDEX($K$9:$K$158,MATCH($F69,$G$9:$G$158,0),1),0)),0)), IFERROR(MIN($D69-SUM($O69:Q69), INDEX(Tbl_Resource_List[Hours Available per Day], MATCH($C69,Tbl_Resource_List[Resource Name],0),1)-SUMIF($C$8:$C68,$C69,R$8:R68)),0),0)</f>
        <v>0</v>
      </c>
      <c r="S69" s="93">
        <f>IF((S$7&gt;IFERROR(MAX(IFERROR(INDEX(Tbl_Project_List[Start Date],MATCH($A69,Tbl_Project_List[Project Name],0),1)-1,0),IFERROR(INDEX($K$9:$K$158,MATCH($E69,$G$9:$G$158,0),1),0),IFERROR(INDEX($K$9:$K$158,MATCH($F69,$G$9:$G$158,0),1),0)),0)), IFERROR(MIN($D69-SUM($O69:R69), INDEX(Tbl_Resource_List[Hours Available per Day], MATCH($C69,Tbl_Resource_List[Resource Name],0),1)-SUMIF($C$8:$C68,$C69,S$8:S68)),0),0)</f>
        <v>0</v>
      </c>
      <c r="T69" s="93">
        <f>IF((T$7&gt;IFERROR(MAX(IFERROR(INDEX(Tbl_Project_List[Start Date],MATCH($A69,Tbl_Project_List[Project Name],0),1)-1,0),IFERROR(INDEX($K$9:$K$158,MATCH($E69,$G$9:$G$158,0),1),0),IFERROR(INDEX($K$9:$K$158,MATCH($F69,$G$9:$G$158,0),1),0)),0)), IFERROR(MIN($D69-SUM($O69:S69), INDEX(Tbl_Resource_List[Hours Available per Day], MATCH($C69,Tbl_Resource_List[Resource Name],0),1)-SUMIF($C$8:$C68,$C69,T$8:T68)),0),0)</f>
        <v>0</v>
      </c>
      <c r="U69" s="93">
        <f>IF((U$7&gt;IFERROR(MAX(IFERROR(INDEX(Tbl_Project_List[Start Date],MATCH($A69,Tbl_Project_List[Project Name],0),1)-1,0),IFERROR(INDEX($K$9:$K$158,MATCH($E69,$G$9:$G$158,0),1),0),IFERROR(INDEX($K$9:$K$158,MATCH($F69,$G$9:$G$158,0),1),0)),0)), IFERROR(MIN($D69-SUM($O69:T69), INDEX(Tbl_Resource_List[Hours Available per Day], MATCH($C69,Tbl_Resource_List[Resource Name],0),1)-SUMIF($C$8:$C68,$C69,U$8:U68)),0),0)</f>
        <v>0</v>
      </c>
      <c r="V69" s="93">
        <f>IF((V$7&gt;IFERROR(MAX(IFERROR(INDEX(Tbl_Project_List[Start Date],MATCH($A69,Tbl_Project_List[Project Name],0),1)-1,0),IFERROR(INDEX($K$9:$K$158,MATCH($E69,$G$9:$G$158,0),1),0),IFERROR(INDEX($K$9:$K$158,MATCH($F69,$G$9:$G$158,0),1),0)),0)), IFERROR(MIN($D69-SUM($O69:U69), INDEX(Tbl_Resource_List[Hours Available per Day], MATCH($C69,Tbl_Resource_List[Resource Name],0),1)-SUMIF($C$8:$C68,$C69,V$8:V68)),0),0)</f>
        <v>0</v>
      </c>
      <c r="W69" s="93">
        <f>IF((W$7&gt;IFERROR(MAX(IFERROR(INDEX(Tbl_Project_List[Start Date],MATCH($A69,Tbl_Project_List[Project Name],0),1)-1,0),IFERROR(INDEX($K$9:$K$158,MATCH($E69,$G$9:$G$158,0),1),0),IFERROR(INDEX($K$9:$K$158,MATCH($F69,$G$9:$G$158,0),1),0)),0)), IFERROR(MIN($D69-SUM($O69:V69), INDEX(Tbl_Resource_List[Hours Available per Day], MATCH($C69,Tbl_Resource_List[Resource Name],0),1)-SUMIF($C$8:$C68,$C69,W$8:W68)),0),0)</f>
        <v>0</v>
      </c>
      <c r="X69" s="93">
        <f>IF((X$7&gt;IFERROR(MAX(IFERROR(INDEX(Tbl_Project_List[Start Date],MATCH($A69,Tbl_Project_List[Project Name],0),1)-1,0),IFERROR(INDEX($K$9:$K$158,MATCH($E69,$G$9:$G$158,0),1),0),IFERROR(INDEX($K$9:$K$158,MATCH($F69,$G$9:$G$158,0),1),0)),0)), IFERROR(MIN($D69-SUM($O69:W69), INDEX(Tbl_Resource_List[Hours Available per Day], MATCH($C69,Tbl_Resource_List[Resource Name],0),1)-SUMIF($C$8:$C68,$C69,X$8:X68)),0),0)</f>
        <v>0</v>
      </c>
      <c r="Y69" s="93">
        <f>IF((Y$7&gt;IFERROR(MAX(IFERROR(INDEX(Tbl_Project_List[Start Date],MATCH($A69,Tbl_Project_List[Project Name],0),1)-1,0),IFERROR(INDEX($K$9:$K$158,MATCH($E69,$G$9:$G$158,0),1),0),IFERROR(INDEX($K$9:$K$158,MATCH($F69,$G$9:$G$158,0),1),0)),0)), IFERROR(MIN($D69-SUM($O69:X69), INDEX(Tbl_Resource_List[Hours Available per Day], MATCH($C69,Tbl_Resource_List[Resource Name],0),1)-SUMIF($C$8:$C68,$C69,Y$8:Y68)),0),0)</f>
        <v>0</v>
      </c>
      <c r="Z69" s="93">
        <f>IF((Z$7&gt;IFERROR(MAX(IFERROR(INDEX(Tbl_Project_List[Start Date],MATCH($A69,Tbl_Project_List[Project Name],0),1)-1,0),IFERROR(INDEX($K$9:$K$158,MATCH($E69,$G$9:$G$158,0),1),0),IFERROR(INDEX($K$9:$K$158,MATCH($F69,$G$9:$G$158,0),1),0)),0)), IFERROR(MIN($D69-SUM($O69:Y69), INDEX(Tbl_Resource_List[Hours Available per Day], MATCH($C69,Tbl_Resource_List[Resource Name],0),1)-SUMIF($C$8:$C68,$C69,Z$8:Z68)),0),0)</f>
        <v>0</v>
      </c>
      <c r="AA69" s="93">
        <f>IF((AA$7&gt;IFERROR(MAX(IFERROR(INDEX(Tbl_Project_List[Start Date],MATCH($A69,Tbl_Project_List[Project Name],0),1)-1,0),IFERROR(INDEX($K$9:$K$158,MATCH($E69,$G$9:$G$158,0),1),0),IFERROR(INDEX($K$9:$K$158,MATCH($F69,$G$9:$G$158,0),1),0)),0)), IFERROR(MIN($D69-SUM($O69:Z69), INDEX(Tbl_Resource_List[Hours Available per Day], MATCH($C69,Tbl_Resource_List[Resource Name],0),1)-SUMIF($C$8:$C68,$C69,AA$8:AA68)),0),0)</f>
        <v>0</v>
      </c>
      <c r="AB69" s="93">
        <f>IF((AB$7&gt;IFERROR(MAX(IFERROR(INDEX(Tbl_Project_List[Start Date],MATCH($A69,Tbl_Project_List[Project Name],0),1)-1,0),IFERROR(INDEX($K$9:$K$158,MATCH($E69,$G$9:$G$158,0),1),0),IFERROR(INDEX($K$9:$K$158,MATCH($F69,$G$9:$G$158,0),1),0)),0)), IFERROR(MIN($D69-SUM($O69:AA69), INDEX(Tbl_Resource_List[Hours Available per Day], MATCH($C69,Tbl_Resource_List[Resource Name],0),1)-SUMIF($C$8:$C68,$C69,AB$8:AB68)),0),0)</f>
        <v>0</v>
      </c>
      <c r="AC69" s="93">
        <f>IF((AC$7&gt;IFERROR(MAX(IFERROR(INDEX(Tbl_Project_List[Start Date],MATCH($A69,Tbl_Project_List[Project Name],0),1)-1,0),IFERROR(INDEX($K$9:$K$158,MATCH($E69,$G$9:$G$158,0),1),0),IFERROR(INDEX($K$9:$K$158,MATCH($F69,$G$9:$G$158,0),1),0)),0)), IFERROR(MIN($D69-SUM($O69:AB69), INDEX(Tbl_Resource_List[Hours Available per Day], MATCH($C69,Tbl_Resource_List[Resource Name],0),1)-SUMIF($C$8:$C68,$C69,AC$8:AC68)),0),0)</f>
        <v>0</v>
      </c>
      <c r="AD69" s="93">
        <f>IF((AD$7&gt;IFERROR(MAX(IFERROR(INDEX(Tbl_Project_List[Start Date],MATCH($A69,Tbl_Project_List[Project Name],0),1)-1,0),IFERROR(INDEX($K$9:$K$158,MATCH($E69,$G$9:$G$158,0),1),0),IFERROR(INDEX($K$9:$K$158,MATCH($F69,$G$9:$G$158,0),1),0)),0)), IFERROR(MIN($D69-SUM($O69:AC69), INDEX(Tbl_Resource_List[Hours Available per Day], MATCH($C69,Tbl_Resource_List[Resource Name],0),1)-SUMIF($C$8:$C68,$C69,AD$8:AD68)),0),0)</f>
        <v>0</v>
      </c>
      <c r="AE69" s="93">
        <f>IF((AE$7&gt;IFERROR(MAX(IFERROR(INDEX(Tbl_Project_List[Start Date],MATCH($A69,Tbl_Project_List[Project Name],0),1)-1,0),IFERROR(INDEX($K$9:$K$158,MATCH($E69,$G$9:$G$158,0),1),0),IFERROR(INDEX($K$9:$K$158,MATCH($F69,$G$9:$G$158,0),1),0)),0)), IFERROR(MIN($D69-SUM($O69:AD69), INDEX(Tbl_Resource_List[Hours Available per Day], MATCH($C69,Tbl_Resource_List[Resource Name],0),1)-SUMIF($C$8:$C68,$C69,AE$8:AE68)),0),0)</f>
        <v>0</v>
      </c>
      <c r="AF69" s="93">
        <f>IF((AF$7&gt;IFERROR(MAX(IFERROR(INDEX(Tbl_Project_List[Start Date],MATCH($A69,Tbl_Project_List[Project Name],0),1)-1,0),IFERROR(INDEX($K$9:$K$158,MATCH($E69,$G$9:$G$158,0),1),0),IFERROR(INDEX($K$9:$K$158,MATCH($F69,$G$9:$G$158,0),1),0)),0)), IFERROR(MIN($D69-SUM($O69:AE69), INDEX(Tbl_Resource_List[Hours Available per Day], MATCH($C69,Tbl_Resource_List[Resource Name],0),1)-SUMIF($C$8:$C68,$C69,AF$8:AF68)),0),0)</f>
        <v>0</v>
      </c>
      <c r="AG69" s="93">
        <f>IF((AG$7&gt;IFERROR(MAX(IFERROR(INDEX(Tbl_Project_List[Start Date],MATCH($A69,Tbl_Project_List[Project Name],0),1)-1,0),IFERROR(INDEX($K$9:$K$158,MATCH($E69,$G$9:$G$158,0),1),0),IFERROR(INDEX($K$9:$K$158,MATCH($F69,$G$9:$G$158,0),1),0)),0)), IFERROR(MIN($D69-SUM($O69:AF69), INDEX(Tbl_Resource_List[Hours Available per Day], MATCH($C69,Tbl_Resource_List[Resource Name],0),1)-SUMIF($C$8:$C68,$C69,AG$8:AG68)),0),0)</f>
        <v>0</v>
      </c>
      <c r="AH69" s="93">
        <f>IF((AH$7&gt;IFERROR(MAX(IFERROR(INDEX(Tbl_Project_List[Start Date],MATCH($A69,Tbl_Project_List[Project Name],0),1)-1,0),IFERROR(INDEX($K$9:$K$158,MATCH($E69,$G$9:$G$158,0),1),0),IFERROR(INDEX($K$9:$K$158,MATCH($F69,$G$9:$G$158,0),1),0)),0)), IFERROR(MIN($D69-SUM($O69:AG69), INDEX(Tbl_Resource_List[Hours Available per Day], MATCH($C69,Tbl_Resource_List[Resource Name],0),1)-SUMIF($C$8:$C68,$C69,AH$8:AH68)),0),0)</f>
        <v>0</v>
      </c>
      <c r="AI69" s="93">
        <f>IF((AI$7&gt;IFERROR(MAX(IFERROR(INDEX(Tbl_Project_List[Start Date],MATCH($A69,Tbl_Project_List[Project Name],0),1)-1,0),IFERROR(INDEX($K$9:$K$158,MATCH($E69,$G$9:$G$158,0),1),0),IFERROR(INDEX($K$9:$K$158,MATCH($F69,$G$9:$G$158,0),1),0)),0)), IFERROR(MIN($D69-SUM($O69:AH69), INDEX(Tbl_Resource_List[Hours Available per Day], MATCH($C69,Tbl_Resource_List[Resource Name],0),1)-SUMIF($C$8:$C68,$C69,AI$8:AI68)),0),0)</f>
        <v>0</v>
      </c>
      <c r="AJ69" s="93">
        <f>IF((AJ$7&gt;IFERROR(MAX(IFERROR(INDEX(Tbl_Project_List[Start Date],MATCH($A69,Tbl_Project_List[Project Name],0),1)-1,0),IFERROR(INDEX($K$9:$K$158,MATCH($E69,$G$9:$G$158,0),1),0),IFERROR(INDEX($K$9:$K$158,MATCH($F69,$G$9:$G$158,0),1),0)),0)), IFERROR(MIN($D69-SUM($O69:AI69), INDEX(Tbl_Resource_List[Hours Available per Day], MATCH($C69,Tbl_Resource_List[Resource Name],0),1)-SUMIF($C$8:$C68,$C69,AJ$8:AJ68)),0),0)</f>
        <v>0</v>
      </c>
      <c r="AK69" s="93">
        <f>IF((AK$7&gt;IFERROR(MAX(IFERROR(INDEX(Tbl_Project_List[Start Date],MATCH($A69,Tbl_Project_List[Project Name],0),1)-1,0),IFERROR(INDEX($K$9:$K$158,MATCH($E69,$G$9:$G$158,0),1),0),IFERROR(INDEX($K$9:$K$158,MATCH($F69,$G$9:$G$158,0),1),0)),0)), IFERROR(MIN($D69-SUM($O69:AJ69), INDEX(Tbl_Resource_List[Hours Available per Day], MATCH($C69,Tbl_Resource_List[Resource Name],0),1)-SUMIF($C$8:$C68,$C69,AK$8:AK68)),0),0)</f>
        <v>0</v>
      </c>
      <c r="AL69" s="93">
        <f>IF((AL$7&gt;IFERROR(MAX(IFERROR(INDEX(Tbl_Project_List[Start Date],MATCH($A69,Tbl_Project_List[Project Name],0),1)-1,0),IFERROR(INDEX($K$9:$K$158,MATCH($E69,$G$9:$G$158,0),1),0),IFERROR(INDEX($K$9:$K$158,MATCH($F69,$G$9:$G$158,0),1),0)),0)), IFERROR(MIN($D69-SUM($O69:AK69), INDEX(Tbl_Resource_List[Hours Available per Day], MATCH($C69,Tbl_Resource_List[Resource Name],0),1)-SUMIF($C$8:$C68,$C69,AL$8:AL68)),0),0)</f>
        <v>0</v>
      </c>
      <c r="AM69" s="93">
        <f>IF((AM$7&gt;IFERROR(MAX(IFERROR(INDEX(Tbl_Project_List[Start Date],MATCH($A69,Tbl_Project_List[Project Name],0),1)-1,0),IFERROR(INDEX($K$9:$K$158,MATCH($E69,$G$9:$G$158,0),1),0),IFERROR(INDEX($K$9:$K$158,MATCH($F69,$G$9:$G$158,0),1),0)),0)), IFERROR(MIN($D69-SUM($O69:AL69), INDEX(Tbl_Resource_List[Hours Available per Day], MATCH($C69,Tbl_Resource_List[Resource Name],0),1)-SUMIF($C$8:$C68,$C69,AM$8:AM68)),0),0)</f>
        <v>0</v>
      </c>
      <c r="AN69" s="93">
        <f>IF((AN$7&gt;IFERROR(MAX(IFERROR(INDEX(Tbl_Project_List[Start Date],MATCH($A69,Tbl_Project_List[Project Name],0),1)-1,0),IFERROR(INDEX($K$9:$K$158,MATCH($E69,$G$9:$G$158,0),1),0),IFERROR(INDEX($K$9:$K$158,MATCH($F69,$G$9:$G$158,0),1),0)),0)), IFERROR(MIN($D69-SUM($O69:AM69), INDEX(Tbl_Resource_List[Hours Available per Day], MATCH($C69,Tbl_Resource_List[Resource Name],0),1)-SUMIF($C$8:$C68,$C69,AN$8:AN68)),0),0)</f>
        <v>0</v>
      </c>
      <c r="AO69" s="93">
        <f>IF((AO$7&gt;IFERROR(MAX(IFERROR(INDEX(Tbl_Project_List[Start Date],MATCH($A69,Tbl_Project_List[Project Name],0),1)-1,0),IFERROR(INDEX($K$9:$K$158,MATCH($E69,$G$9:$G$158,0),1),0),IFERROR(INDEX($K$9:$K$158,MATCH($F69,$G$9:$G$158,0),1),0)),0)), IFERROR(MIN($D69-SUM($O69:AN69), INDEX(Tbl_Resource_List[Hours Available per Day], MATCH($C69,Tbl_Resource_List[Resource Name],0),1)-SUMIF($C$8:$C68,$C69,AO$8:AO68)),0),0)</f>
        <v>0</v>
      </c>
      <c r="AP69" s="93">
        <f>IF((AP$7&gt;IFERROR(MAX(IFERROR(INDEX(Tbl_Project_List[Start Date],MATCH($A69,Tbl_Project_List[Project Name],0),1)-1,0),IFERROR(INDEX($K$9:$K$158,MATCH($E69,$G$9:$G$158,0),1),0),IFERROR(INDEX($K$9:$K$158,MATCH($F69,$G$9:$G$158,0),1),0)),0)), IFERROR(MIN($D69-SUM($O69:AO69), INDEX(Tbl_Resource_List[Hours Available per Day], MATCH($C69,Tbl_Resource_List[Resource Name],0),1)-SUMIF($C$8:$C68,$C69,AP$8:AP68)),0),0)</f>
        <v>0</v>
      </c>
      <c r="AQ69" s="93">
        <f>IF((AQ$7&gt;IFERROR(MAX(IFERROR(INDEX(Tbl_Project_List[Start Date],MATCH($A69,Tbl_Project_List[Project Name],0),1)-1,0),IFERROR(INDEX($K$9:$K$158,MATCH($E69,$G$9:$G$158,0),1),0),IFERROR(INDEX($K$9:$K$158,MATCH($F69,$G$9:$G$158,0),1),0)),0)), IFERROR(MIN($D69-SUM($O69:AP69), INDEX(Tbl_Resource_List[Hours Available per Day], MATCH($C69,Tbl_Resource_List[Resource Name],0),1)-SUMIF($C$8:$C68,$C69,AQ$8:AQ68)),0),0)</f>
        <v>0</v>
      </c>
      <c r="AR69" s="93">
        <f>IF((AR$7&gt;IFERROR(MAX(IFERROR(INDEX(Tbl_Project_List[Start Date],MATCH($A69,Tbl_Project_List[Project Name],0),1)-1,0),IFERROR(INDEX($K$9:$K$158,MATCH($E69,$G$9:$G$158,0),1),0),IFERROR(INDEX($K$9:$K$158,MATCH($F69,$G$9:$G$158,0),1),0)),0)), IFERROR(MIN($D69-SUM($O69:AQ69), INDEX(Tbl_Resource_List[Hours Available per Day], MATCH($C69,Tbl_Resource_List[Resource Name],0),1)-SUMIF($C$8:$C68,$C69,AR$8:AR68)),0),0)</f>
        <v>0</v>
      </c>
      <c r="AS69" s="93">
        <f>IF((AS$7&gt;IFERROR(MAX(IFERROR(INDEX(Tbl_Project_List[Start Date],MATCH($A69,Tbl_Project_List[Project Name],0),1)-1,0),IFERROR(INDEX($K$9:$K$158,MATCH($E69,$G$9:$G$158,0),1),0),IFERROR(INDEX($K$9:$K$158,MATCH($F69,$G$9:$G$158,0),1),0)),0)), IFERROR(MIN($D69-SUM($O69:AR69), INDEX(Tbl_Resource_List[Hours Available per Day], MATCH($C69,Tbl_Resource_List[Resource Name],0),1)-SUMIF($C$8:$C68,$C69,AS$8:AS68)),0),0)</f>
        <v>0</v>
      </c>
      <c r="AT69" s="93">
        <f>IF((AT$7&gt;IFERROR(MAX(IFERROR(INDEX(Tbl_Project_List[Start Date],MATCH($A69,Tbl_Project_List[Project Name],0),1)-1,0),IFERROR(INDEX($K$9:$K$158,MATCH($E69,$G$9:$G$158,0),1),0),IFERROR(INDEX($K$9:$K$158,MATCH($F69,$G$9:$G$158,0),1),0)),0)), IFERROR(MIN($D69-SUM($O69:AS69), INDEX(Tbl_Resource_List[Hours Available per Day], MATCH($C69,Tbl_Resource_List[Resource Name],0),1)-SUMIF($C$8:$C68,$C69,AT$8:AT68)),0),0)</f>
        <v>0</v>
      </c>
      <c r="AU69" s="93">
        <f>IF((AU$7&gt;IFERROR(MAX(IFERROR(INDEX(Tbl_Project_List[Start Date],MATCH($A69,Tbl_Project_List[Project Name],0),1)-1,0),IFERROR(INDEX($K$9:$K$158,MATCH($E69,$G$9:$G$158,0),1),0),IFERROR(INDEX($K$9:$K$158,MATCH($F69,$G$9:$G$158,0),1),0)),0)), IFERROR(MIN($D69-SUM($O69:AT69), INDEX(Tbl_Resource_List[Hours Available per Day], MATCH($C69,Tbl_Resource_List[Resource Name],0),1)-SUMIF($C$8:$C68,$C69,AU$8:AU68)),0),0)</f>
        <v>0</v>
      </c>
      <c r="AV69" s="93">
        <f>IF((AV$7&gt;IFERROR(MAX(IFERROR(INDEX(Tbl_Project_List[Start Date],MATCH($A69,Tbl_Project_List[Project Name],0),1)-1,0),IFERROR(INDEX($K$9:$K$158,MATCH($E69,$G$9:$G$158,0),1),0),IFERROR(INDEX($K$9:$K$158,MATCH($F69,$G$9:$G$158,0),1),0)),0)), IFERROR(MIN($D69-SUM($O69:AU69), INDEX(Tbl_Resource_List[Hours Available per Day], MATCH($C69,Tbl_Resource_List[Resource Name],0),1)-SUMIF($C$8:$C68,$C69,AV$8:AV68)),0),0)</f>
        <v>0</v>
      </c>
      <c r="AW69" s="93">
        <f>IF((AW$7&gt;IFERROR(MAX(IFERROR(INDEX(Tbl_Project_List[Start Date],MATCH($A69,Tbl_Project_List[Project Name],0),1)-1,0),IFERROR(INDEX($K$9:$K$158,MATCH($E69,$G$9:$G$158,0),1),0),IFERROR(INDEX($K$9:$K$158,MATCH($F69,$G$9:$G$158,0),1),0)),0)), IFERROR(MIN($D69-SUM($O69:AV69), INDEX(Tbl_Resource_List[Hours Available per Day], MATCH($C69,Tbl_Resource_List[Resource Name],0),1)-SUMIF($C$8:$C68,$C69,AW$8:AW68)),0),0)</f>
        <v>0</v>
      </c>
      <c r="AX69" s="93">
        <f>IF((AX$7&gt;IFERROR(MAX(IFERROR(INDEX(Tbl_Project_List[Start Date],MATCH($A69,Tbl_Project_List[Project Name],0),1)-1,0),IFERROR(INDEX($K$9:$K$158,MATCH($E69,$G$9:$G$158,0),1),0),IFERROR(INDEX($K$9:$K$158,MATCH($F69,$G$9:$G$158,0),1),0)),0)), IFERROR(MIN($D69-SUM($O69:AW69), INDEX(Tbl_Resource_List[Hours Available per Day], MATCH($C69,Tbl_Resource_List[Resource Name],0),1)-SUMIF($C$8:$C68,$C69,AX$8:AX68)),0),0)</f>
        <v>0</v>
      </c>
      <c r="AY69" s="93">
        <f>IF((AY$7&gt;IFERROR(MAX(IFERROR(INDEX(Tbl_Project_List[Start Date],MATCH($A69,Tbl_Project_List[Project Name],0),1)-1,0),IFERROR(INDEX($K$9:$K$158,MATCH($E69,$G$9:$G$158,0),1),0),IFERROR(INDEX($K$9:$K$158,MATCH($F69,$G$9:$G$158,0),1),0)),0)), IFERROR(MIN($D69-SUM($O69:AX69), INDEX(Tbl_Resource_List[Hours Available per Day], MATCH($C69,Tbl_Resource_List[Resource Name],0),1)-SUMIF($C$8:$C68,$C69,AY$8:AY68)),0),0)</f>
        <v>0</v>
      </c>
      <c r="AZ69" s="93">
        <f>IF((AZ$7&gt;IFERROR(MAX(IFERROR(INDEX(Tbl_Project_List[Start Date],MATCH($A69,Tbl_Project_List[Project Name],0),1)-1,0),IFERROR(INDEX($K$9:$K$158,MATCH($E69,$G$9:$G$158,0),1),0),IFERROR(INDEX($K$9:$K$158,MATCH($F69,$G$9:$G$158,0),1),0)),0)), IFERROR(MIN($D69-SUM($O69:AY69), INDEX(Tbl_Resource_List[Hours Available per Day], MATCH($C69,Tbl_Resource_List[Resource Name],0),1)-SUMIF($C$8:$C68,$C69,AZ$8:AZ68)),0),0)</f>
        <v>0</v>
      </c>
      <c r="BA69" s="93">
        <f>IF((BA$7&gt;IFERROR(MAX(IFERROR(INDEX(Tbl_Project_List[Start Date],MATCH($A69,Tbl_Project_List[Project Name],0),1)-1,0),IFERROR(INDEX($K$9:$K$158,MATCH($E69,$G$9:$G$158,0),1),0),IFERROR(INDEX($K$9:$K$158,MATCH($F69,$G$9:$G$158,0),1),0)),0)), IFERROR(MIN($D69-SUM($O69:AZ69), INDEX(Tbl_Resource_List[Hours Available per Day], MATCH($C69,Tbl_Resource_List[Resource Name],0),1)-SUMIF($C$8:$C68,$C69,BA$8:BA68)),0),0)</f>
        <v>0</v>
      </c>
      <c r="BB69" s="93">
        <f>IF((BB$7&gt;IFERROR(MAX(IFERROR(INDEX(Tbl_Project_List[Start Date],MATCH($A69,Tbl_Project_List[Project Name],0),1)-1,0),IFERROR(INDEX($K$9:$K$158,MATCH($E69,$G$9:$G$158,0),1),0),IFERROR(INDEX($K$9:$K$158,MATCH($F69,$G$9:$G$158,0),1),0)),0)), IFERROR(MIN($D69-SUM($O69:BA69), INDEX(Tbl_Resource_List[Hours Available per Day], MATCH($C69,Tbl_Resource_List[Resource Name],0),1)-SUMIF($C$8:$C68,$C69,BB$8:BB68)),0),0)</f>
        <v>0</v>
      </c>
      <c r="BC69" s="93">
        <f>IF((BC$7&gt;IFERROR(MAX(IFERROR(INDEX(Tbl_Project_List[Start Date],MATCH($A69,Tbl_Project_List[Project Name],0),1)-1,0),IFERROR(INDEX($K$9:$K$158,MATCH($E69,$G$9:$G$158,0),1),0),IFERROR(INDEX($K$9:$K$158,MATCH($F69,$G$9:$G$158,0),1),0)),0)), IFERROR(MIN($D69-SUM($O69:BB69), INDEX(Tbl_Resource_List[Hours Available per Day], MATCH($C69,Tbl_Resource_List[Resource Name],0),1)-SUMIF($C$8:$C68,$C69,BC$8:BC68)),0),0)</f>
        <v>0</v>
      </c>
      <c r="BD69" s="93">
        <f>IF((BD$7&gt;IFERROR(MAX(IFERROR(INDEX(Tbl_Project_List[Start Date],MATCH($A69,Tbl_Project_List[Project Name],0),1)-1,0),IFERROR(INDEX($K$9:$K$158,MATCH($E69,$G$9:$G$158,0),1),0),IFERROR(INDEX($K$9:$K$158,MATCH($F69,$G$9:$G$158,0),1),0)),0)), IFERROR(MIN($D69-SUM($O69:BC69), INDEX(Tbl_Resource_List[Hours Available per Day], MATCH($C69,Tbl_Resource_List[Resource Name],0),1)-SUMIF($C$8:$C68,$C69,BD$8:BD68)),0),0)</f>
        <v>0</v>
      </c>
      <c r="BE69" s="93">
        <f>IF((BE$7&gt;IFERROR(MAX(IFERROR(INDEX(Tbl_Project_List[Start Date],MATCH($A69,Tbl_Project_List[Project Name],0),1)-1,0),IFERROR(INDEX($K$9:$K$158,MATCH($E69,$G$9:$G$158,0),1),0),IFERROR(INDEX($K$9:$K$158,MATCH($F69,$G$9:$G$158,0),1),0)),0)), IFERROR(MIN($D69-SUM($O69:BD69), INDEX(Tbl_Resource_List[Hours Available per Day], MATCH($C69,Tbl_Resource_List[Resource Name],0),1)-SUMIF($C$8:$C68,$C69,BE$8:BE68)),0),0)</f>
        <v>0</v>
      </c>
      <c r="BF69" s="93">
        <f>IF((BF$7&gt;IFERROR(MAX(IFERROR(INDEX(Tbl_Project_List[Start Date],MATCH($A69,Tbl_Project_List[Project Name],0),1)-1,0),IFERROR(INDEX($K$9:$K$158,MATCH($E69,$G$9:$G$158,0),1),0),IFERROR(INDEX($K$9:$K$158,MATCH($F69,$G$9:$G$158,0),1),0)),0)), IFERROR(MIN($D69-SUM($O69:BE69), INDEX(Tbl_Resource_List[Hours Available per Day], MATCH($C69,Tbl_Resource_List[Resource Name],0),1)-SUMIF($C$8:$C68,$C69,BF$8:BF68)),0),0)</f>
        <v>0</v>
      </c>
      <c r="BG69" s="93">
        <f>IF((BG$7&gt;IFERROR(MAX(IFERROR(INDEX(Tbl_Project_List[Start Date],MATCH($A69,Tbl_Project_List[Project Name],0),1)-1,0),IFERROR(INDEX($K$9:$K$158,MATCH($E69,$G$9:$G$158,0),1),0),IFERROR(INDEX($K$9:$K$158,MATCH($F69,$G$9:$G$158,0),1),0)),0)), IFERROR(MIN($D69-SUM($O69:BF69), INDEX(Tbl_Resource_List[Hours Available per Day], MATCH($C69,Tbl_Resource_List[Resource Name],0),1)-SUMIF($C$8:$C68,$C69,BG$8:BG68)),0),0)</f>
        <v>0</v>
      </c>
      <c r="BH69" s="93">
        <f>IF((BH$7&gt;IFERROR(MAX(IFERROR(INDEX(Tbl_Project_List[Start Date],MATCH($A69,Tbl_Project_List[Project Name],0),1)-1,0),IFERROR(INDEX($K$9:$K$158,MATCH($E69,$G$9:$G$158,0),1),0),IFERROR(INDEX($K$9:$K$158,MATCH($F69,$G$9:$G$158,0),1),0)),0)), IFERROR(MIN($D69-SUM($O69:BG69), INDEX(Tbl_Resource_List[Hours Available per Day], MATCH($C69,Tbl_Resource_List[Resource Name],0),1)-SUMIF($C$8:$C68,$C69,BH$8:BH68)),0),0)</f>
        <v>0</v>
      </c>
      <c r="BI69" s="93">
        <f>IF((BI$7&gt;IFERROR(MAX(IFERROR(INDEX(Tbl_Project_List[Start Date],MATCH($A69,Tbl_Project_List[Project Name],0),1)-1,0),IFERROR(INDEX($K$9:$K$158,MATCH($E69,$G$9:$G$158,0),1),0),IFERROR(INDEX($K$9:$K$158,MATCH($F69,$G$9:$G$158,0),1),0)),0)), IFERROR(MIN($D69-SUM($O69:BH69), INDEX(Tbl_Resource_List[Hours Available per Day], MATCH($C69,Tbl_Resource_List[Resource Name],0),1)-SUMIF($C$8:$C68,$C69,BI$8:BI68)),0),0)</f>
        <v>0</v>
      </c>
      <c r="BJ69" s="93">
        <f>IF((BJ$7&gt;IFERROR(MAX(IFERROR(INDEX(Tbl_Project_List[Start Date],MATCH($A69,Tbl_Project_List[Project Name],0),1)-1,0),IFERROR(INDEX($K$9:$K$158,MATCH($E69,$G$9:$G$158,0),1),0),IFERROR(INDEX($K$9:$K$158,MATCH($F69,$G$9:$G$158,0),1),0)),0)), IFERROR(MIN($D69-SUM($O69:BI69), INDEX(Tbl_Resource_List[Hours Available per Day], MATCH($C69,Tbl_Resource_List[Resource Name],0),1)-SUMIF($C$8:$C68,$C69,BJ$8:BJ68)),0),0)</f>
        <v>0</v>
      </c>
      <c r="BK69" s="93">
        <f>IF((BK$7&gt;IFERROR(MAX(IFERROR(INDEX(Tbl_Project_List[Start Date],MATCH($A69,Tbl_Project_List[Project Name],0),1)-1,0),IFERROR(INDEX($K$9:$K$158,MATCH($E69,$G$9:$G$158,0),1),0),IFERROR(INDEX($K$9:$K$158,MATCH($F69,$G$9:$G$158,0),1),0)),0)), IFERROR(MIN($D69-SUM($O69:BJ69), INDEX(Tbl_Resource_List[Hours Available per Day], MATCH($C69,Tbl_Resource_List[Resource Name],0),1)-SUMIF($C$8:$C68,$C69,BK$8:BK68)),0),0)</f>
        <v>0</v>
      </c>
      <c r="BL69" s="93">
        <f>IF((BL$7&gt;IFERROR(MAX(IFERROR(INDEX(Tbl_Project_List[Start Date],MATCH($A69,Tbl_Project_List[Project Name],0),1)-1,0),IFERROR(INDEX($K$9:$K$158,MATCH($E69,$G$9:$G$158,0),1),0),IFERROR(INDEX($K$9:$K$158,MATCH($F69,$G$9:$G$158,0),1),0)),0)), IFERROR(MIN($D69-SUM($O69:BK69), INDEX(Tbl_Resource_List[Hours Available per Day], MATCH($C69,Tbl_Resource_List[Resource Name],0),1)-SUMIF($C$8:$C68,$C69,BL$8:BL68)),0),0)</f>
        <v>0</v>
      </c>
      <c r="BM69" s="93">
        <f>IF((BM$7&gt;IFERROR(MAX(IFERROR(INDEX(Tbl_Project_List[Start Date],MATCH($A69,Tbl_Project_List[Project Name],0),1)-1,0),IFERROR(INDEX($K$9:$K$158,MATCH($E69,$G$9:$G$158,0),1),0),IFERROR(INDEX($K$9:$K$158,MATCH($F69,$G$9:$G$158,0),1),0)),0)), IFERROR(MIN($D69-SUM($O69:BL69), INDEX(Tbl_Resource_List[Hours Available per Day], MATCH($C69,Tbl_Resource_List[Resource Name],0),1)-SUMIF($C$8:$C68,$C69,BM$8:BM68)),0),0)</f>
        <v>0</v>
      </c>
      <c r="BN69" s="93">
        <f>IF((BN$7&gt;IFERROR(MAX(IFERROR(INDEX(Tbl_Project_List[Start Date],MATCH($A69,Tbl_Project_List[Project Name],0),1)-1,0),IFERROR(INDEX($K$9:$K$158,MATCH($E69,$G$9:$G$158,0),1),0),IFERROR(INDEX($K$9:$K$158,MATCH($F69,$G$9:$G$158,0),1),0)),0)), IFERROR(MIN($D69-SUM($O69:BM69), INDEX(Tbl_Resource_List[Hours Available per Day], MATCH($C69,Tbl_Resource_List[Resource Name],0),1)-SUMIF($C$8:$C68,$C69,BN$8:BN68)),0),0)</f>
        <v>0</v>
      </c>
      <c r="BO69" s="93">
        <f>IF((BO$7&gt;IFERROR(MAX(IFERROR(INDEX(Tbl_Project_List[Start Date],MATCH($A69,Tbl_Project_List[Project Name],0),1)-1,0),IFERROR(INDEX($K$9:$K$158,MATCH($E69,$G$9:$G$158,0),1),0),IFERROR(INDEX($K$9:$K$158,MATCH($F69,$G$9:$G$158,0),1),0)),0)), IFERROR(MIN($D69-SUM($O69:BN69), INDEX(Tbl_Resource_List[Hours Available per Day], MATCH($C69,Tbl_Resource_List[Resource Name],0),1)-SUMIF($C$8:$C68,$C69,BO$8:BO68)),0),0)</f>
        <v>0</v>
      </c>
      <c r="BP69" s="93">
        <f>IF((BP$7&gt;IFERROR(MAX(IFERROR(INDEX(Tbl_Project_List[Start Date],MATCH($A69,Tbl_Project_List[Project Name],0),1)-1,0),IFERROR(INDEX($K$9:$K$158,MATCH($E69,$G$9:$G$158,0),1),0),IFERROR(INDEX($K$9:$K$158,MATCH($F69,$G$9:$G$158,0),1),0)),0)), IFERROR(MIN($D69-SUM($O69:BO69), INDEX(Tbl_Resource_List[Hours Available per Day], MATCH($C69,Tbl_Resource_List[Resource Name],0),1)-SUMIF($C$8:$C68,$C69,BP$8:BP68)),0),0)</f>
        <v>0</v>
      </c>
      <c r="BQ69" s="93">
        <f>IF((BQ$7&gt;IFERROR(MAX(IFERROR(INDEX(Tbl_Project_List[Start Date],MATCH($A69,Tbl_Project_List[Project Name],0),1)-1,0),IFERROR(INDEX($K$9:$K$158,MATCH($E69,$G$9:$G$158,0),1),0),IFERROR(INDEX($K$9:$K$158,MATCH($F69,$G$9:$G$158,0),1),0)),0)), IFERROR(MIN($D69-SUM($O69:BP69), INDEX(Tbl_Resource_List[Hours Available per Day], MATCH($C69,Tbl_Resource_List[Resource Name],0),1)-SUMIF($C$8:$C68,$C69,BQ$8:BQ68)),0),0)</f>
        <v>0</v>
      </c>
      <c r="BR69" s="93">
        <f>IF((BR$7&gt;IFERROR(MAX(IFERROR(INDEX(Tbl_Project_List[Start Date],MATCH($A69,Tbl_Project_List[Project Name],0),1)-1,0),IFERROR(INDEX($K$9:$K$158,MATCH($E69,$G$9:$G$158,0),1),0),IFERROR(INDEX($K$9:$K$158,MATCH($F69,$G$9:$G$158,0),1),0)),0)), IFERROR(MIN($D69-SUM($O69:BQ69), INDEX(Tbl_Resource_List[Hours Available per Day], MATCH($C69,Tbl_Resource_List[Resource Name],0),1)-SUMIF($C$8:$C68,$C69,BR$8:BR68)),0),0)</f>
        <v>0</v>
      </c>
      <c r="BS69" s="93">
        <f>IF((BS$7&gt;IFERROR(MAX(IFERROR(INDEX(Tbl_Project_List[Start Date],MATCH($A69,Tbl_Project_List[Project Name],0),1)-1,0),IFERROR(INDEX($K$9:$K$158,MATCH($E69,$G$9:$G$158,0),1),0),IFERROR(INDEX($K$9:$K$158,MATCH($F69,$G$9:$G$158,0),1),0)),0)), IFERROR(MIN($D69-SUM($O69:BR69), INDEX(Tbl_Resource_List[Hours Available per Day], MATCH($C69,Tbl_Resource_List[Resource Name],0),1)-SUMIF($C$8:$C68,$C69,BS$8:BS68)),0),0)</f>
        <v>0</v>
      </c>
      <c r="BT69" s="93">
        <f>IF((BT$7&gt;IFERROR(MAX(IFERROR(INDEX(Tbl_Project_List[Start Date],MATCH($A69,Tbl_Project_List[Project Name],0),1)-1,0),IFERROR(INDEX($K$9:$K$158,MATCH($E69,$G$9:$G$158,0),1),0),IFERROR(INDEX($K$9:$K$158,MATCH($F69,$G$9:$G$158,0),1),0)),0)), IFERROR(MIN($D69-SUM($O69:BS69), INDEX(Tbl_Resource_List[Hours Available per Day], MATCH($C69,Tbl_Resource_List[Resource Name],0),1)-SUMIF($C$8:$C68,$C69,BT$8:BT68)),0),0)</f>
        <v>0</v>
      </c>
      <c r="BU69" s="93">
        <f>IF((BU$7&gt;IFERROR(MAX(IFERROR(INDEX(Tbl_Project_List[Start Date],MATCH($A69,Tbl_Project_List[Project Name],0),1)-1,0),IFERROR(INDEX($K$9:$K$158,MATCH($E69,$G$9:$G$158,0),1),0),IFERROR(INDEX($K$9:$K$158,MATCH($F69,$G$9:$G$158,0),1),0)),0)), IFERROR(MIN($D69-SUM($O69:BT69), INDEX(Tbl_Resource_List[Hours Available per Day], MATCH($C69,Tbl_Resource_List[Resource Name],0),1)-SUMIF($C$8:$C68,$C69,BU$8:BU68)),0),0)</f>
        <v>0</v>
      </c>
      <c r="BV69" s="93">
        <f>IF((BV$7&gt;IFERROR(MAX(IFERROR(INDEX(Tbl_Project_List[Start Date],MATCH($A69,Tbl_Project_List[Project Name],0),1)-1,0),IFERROR(INDEX($K$9:$K$158,MATCH($E69,$G$9:$G$158,0),1),0),IFERROR(INDEX($K$9:$K$158,MATCH($F69,$G$9:$G$158,0),1),0)),0)), IFERROR(MIN($D69-SUM($O69:BU69), INDEX(Tbl_Resource_List[Hours Available per Day], MATCH($C69,Tbl_Resource_List[Resource Name],0),1)-SUMIF($C$8:$C68,$C69,BV$8:BV68)),0),0)</f>
        <v>0</v>
      </c>
      <c r="BW69" s="94">
        <f>IF((BW$7&gt;IFERROR(MAX(IFERROR(INDEX(Tbl_Project_List[Start Date],MATCH($A69,Tbl_Project_List[Project Name],0),1)-1,0),IFERROR(INDEX($K$9:$K$158,MATCH($E69,$G$9:$G$158,0),1),0),IFERROR(INDEX($K$9:$K$158,MATCH($F69,$G$9:$G$158,0),1),0)),0)), IFERROR(MIN($D69-SUM($O69:BV69), INDEX(Tbl_Resource_List[Hours Available per Day], MATCH($C69,Tbl_Resource_List[Resource Name],0),1)-SUMIF($C$8:$C68,$C69,BW$8:BW68)),0),0)</f>
        <v>0</v>
      </c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</row>
    <row r="70" spans="1:105" x14ac:dyDescent="0.25">
      <c r="A70" s="89" t="str">
        <f>IFERROR(IF(ROW(A69)-ROW($A$8)&gt;=COUNTA(Tbl_Task_List[Task Name]),"",INDEX(Tbl_Project_List[],MATCH(SMALL(Tbl_Project_List[[#Data],[Priority]],ROUND(SUMPRODUCT(1/COUNTIF($A$9:A69,$A$9:A69)),0)+((COUNTIF(Tbl_Task_List[[#Data],[Project Name]],A69)=COUNTIF($A$9:$A69,A69))*1)),Tbl_Project_List[[#Data],[Priority]],0),1)),"")</f>
        <v/>
      </c>
      <c r="B70" s="89" t="str">
        <f t="array" ref="B70">IFERROR(INDEX((Tbl_Task_List[[#Data],[Task Name]]), SMALL(IF(A70=(Tbl_Task_List[[#Data],[Project Name]]),ROW(Tbl_Task_List[[#Data],[Project Name]]),""),COUNTIF($A$9:$A70,A70))-ROW(Tbl_Task_List[[#Headers],[Task Name]]),1),"")</f>
        <v/>
      </c>
      <c r="C70" s="90" t="str">
        <f t="array" ref="C70">IFERROR(INDEX((Tbl_Task_List[[#Data],[Resource Name]]), SMALL(IF(A70=(Tbl_Task_List[[#Data],[Project Name]]),ROW(Tbl_Task_List[[#Data],[Project Name]]),""),COUNTIF($A$9:$A70,A70))-ROW(Tbl_Task_List[[#Headers],[Resource Name]]),1),"")</f>
        <v/>
      </c>
      <c r="D70" s="91" t="str">
        <f t="array" ref="D70">IFERROR(INDEX((Tbl_Task_List[[#Data],[Planned Duration (Hours)]]), SMALL(IF(A70=(Tbl_Task_List[[#Data],[Project Name]]),ROW(Tbl_Task_List[[#Data],[Project Name]]),""),COUNTIF($A$9:$A70,A70))-ROW(Tbl_Task_List[[#Headers],[Planned Duration (Hours)]]),1),"")</f>
        <v/>
      </c>
      <c r="E70" s="70" t="str">
        <f t="array" ref="E70">IFERROR(INDEX((Tbl_Task_List[[#Data],[Predecessor 1]]), SMALL(IF(A70=(Tbl_Task_List[[#Data],[Project Name]]),ROW(Tbl_Task_List[[#Data],[Project Name]]),""),COUNTIF($A$9:$A70,A70))-ROW(Tbl_Task_List[[#Headers],[Predecessor 1]]),1),"")</f>
        <v/>
      </c>
      <c r="F70" s="70" t="str">
        <f t="array" ref="F70">IFERROR(INDEX((Tbl_Task_List[[#Data],[Predecessor 2]]), SMALL(IF(A70=(Tbl_Task_List[[#Data],[Project Name]]),ROW(Tbl_Task_List[[#Data],[Project Name]]),""),COUNTIF($A$9:$A70,A70))-ROW(Tbl_Task_List[[#Headers],[Predecessor 2]]),1),"")</f>
        <v/>
      </c>
      <c r="G70" s="70" t="str">
        <f t="shared" si="7"/>
        <v xml:space="preserve"> </v>
      </c>
      <c r="H70" s="75" t="str">
        <f>IFERROR(MAX(INDEX(Tbl_Project_List[Start Date],MATCH($A70,Tbl_Project_List[Project Name],0),1), StartDate, IFERROR(WORKDAY(INDEX($K$9:$K$158,MATCH($E70,$G$9:$G$158,0),1),1,Holidays),0),IFERROR(WORKDAY( INDEX($K$9:$K$158,MATCH($F70,$G$9:$G$158,0),1),1,Holidays),0)),"")</f>
        <v/>
      </c>
      <c r="I70" s="92" t="str">
        <f t="shared" si="4"/>
        <v/>
      </c>
      <c r="J70" s="75" t="str">
        <f t="array" ref="J70">IF(ISNUMBER(D70),IFERROR(INDEX($A$7:$BW$7,1,SMALL(IF(P70:BW70&gt;0,COLUMN(P70:BW70),""),1)),WORKDAY($BW$7,2,Holidays)),"")</f>
        <v/>
      </c>
      <c r="K70" s="75" t="str">
        <f t="array" ref="K70">IF(ISNUMBER(D70),IF(SUM(P70:BW70)=D70,IFERROR(INDEX($A$7:$BW$7,1,LARGE(IF(P70:BW70&gt;0,COLUMN(P70:BW70),""),1)),""),WORKDAY($BW$7,1,Holidays)),"")</f>
        <v/>
      </c>
      <c r="L70" s="92" t="str">
        <f ca="1">IFERROR(COUNTIF(INDIRECT(ADDRESS(ROW($L70),MATCH($J70,$A$7:$BW$7,0),1,1,)):INDIRECT(ADDRESS(ROW($L70),MATCH(MIN($K70,$BW$7),$A$7:$BW$7,0),1,1,)),0),"")</f>
        <v/>
      </c>
      <c r="M70" s="92" t="str">
        <f t="shared" si="5"/>
        <v/>
      </c>
      <c r="N70" s="93" t="str">
        <f t="shared" si="6"/>
        <v/>
      </c>
      <c r="O70" s="86"/>
      <c r="P70" s="93">
        <f>IF((P$7&gt;IFERROR(MAX(IFERROR(INDEX(Tbl_Project_List[Start Date],MATCH($A70,Tbl_Project_List[Project Name],0),1)-1,0),IFERROR(INDEX($K$9:$K$158,MATCH($E70,$G$9:$G$158,0),1),0),IFERROR(INDEX($K$9:$K$158,MATCH($F70,$G$9:$G$158,0),1),0)),0)), IFERROR(MIN($D70-SUM($O70:O70), INDEX(Tbl_Resource_List[Hours Available per Day], MATCH($C70,Tbl_Resource_List[Resource Name],0),1)-SUMIF($C$8:$C69,$C70,P$8:P69)),0),0)</f>
        <v>0</v>
      </c>
      <c r="Q70" s="93">
        <f>IF((Q$7&gt;IFERROR(MAX(IFERROR(INDEX(Tbl_Project_List[Start Date],MATCH($A70,Tbl_Project_List[Project Name],0),1)-1,0),IFERROR(INDEX($K$9:$K$158,MATCH($E70,$G$9:$G$158,0),1),0),IFERROR(INDEX($K$9:$K$158,MATCH($F70,$G$9:$G$158,0),1),0)),0)), IFERROR(MIN($D70-SUM($O70:P70), INDEX(Tbl_Resource_List[Hours Available per Day], MATCH($C70,Tbl_Resource_List[Resource Name],0),1)-SUMIF($C$8:$C69,$C70,Q$8:Q69)),0),0)</f>
        <v>0</v>
      </c>
      <c r="R70" s="93">
        <f>IF((R$7&gt;IFERROR(MAX(IFERROR(INDEX(Tbl_Project_List[Start Date],MATCH($A70,Tbl_Project_List[Project Name],0),1)-1,0),IFERROR(INDEX($K$9:$K$158,MATCH($E70,$G$9:$G$158,0),1),0),IFERROR(INDEX($K$9:$K$158,MATCH($F70,$G$9:$G$158,0),1),0)),0)), IFERROR(MIN($D70-SUM($O70:Q70), INDEX(Tbl_Resource_List[Hours Available per Day], MATCH($C70,Tbl_Resource_List[Resource Name],0),1)-SUMIF($C$8:$C69,$C70,R$8:R69)),0),0)</f>
        <v>0</v>
      </c>
      <c r="S70" s="93">
        <f>IF((S$7&gt;IFERROR(MAX(IFERROR(INDEX(Tbl_Project_List[Start Date],MATCH($A70,Tbl_Project_List[Project Name],0),1)-1,0),IFERROR(INDEX($K$9:$K$158,MATCH($E70,$G$9:$G$158,0),1),0),IFERROR(INDEX($K$9:$K$158,MATCH($F70,$G$9:$G$158,0),1),0)),0)), IFERROR(MIN($D70-SUM($O70:R70), INDEX(Tbl_Resource_List[Hours Available per Day], MATCH($C70,Tbl_Resource_List[Resource Name],0),1)-SUMIF($C$8:$C69,$C70,S$8:S69)),0),0)</f>
        <v>0</v>
      </c>
      <c r="T70" s="93">
        <f>IF((T$7&gt;IFERROR(MAX(IFERROR(INDEX(Tbl_Project_List[Start Date],MATCH($A70,Tbl_Project_List[Project Name],0),1)-1,0),IFERROR(INDEX($K$9:$K$158,MATCH($E70,$G$9:$G$158,0),1),0),IFERROR(INDEX($K$9:$K$158,MATCH($F70,$G$9:$G$158,0),1),0)),0)), IFERROR(MIN($D70-SUM($O70:S70), INDEX(Tbl_Resource_List[Hours Available per Day], MATCH($C70,Tbl_Resource_List[Resource Name],0),1)-SUMIF($C$8:$C69,$C70,T$8:T69)),0),0)</f>
        <v>0</v>
      </c>
      <c r="U70" s="93">
        <f>IF((U$7&gt;IFERROR(MAX(IFERROR(INDEX(Tbl_Project_List[Start Date],MATCH($A70,Tbl_Project_List[Project Name],0),1)-1,0),IFERROR(INDEX($K$9:$K$158,MATCH($E70,$G$9:$G$158,0),1),0),IFERROR(INDEX($K$9:$K$158,MATCH($F70,$G$9:$G$158,0),1),0)),0)), IFERROR(MIN($D70-SUM($O70:T70), INDEX(Tbl_Resource_List[Hours Available per Day], MATCH($C70,Tbl_Resource_List[Resource Name],0),1)-SUMIF($C$8:$C69,$C70,U$8:U69)),0),0)</f>
        <v>0</v>
      </c>
      <c r="V70" s="93">
        <f>IF((V$7&gt;IFERROR(MAX(IFERROR(INDEX(Tbl_Project_List[Start Date],MATCH($A70,Tbl_Project_List[Project Name],0),1)-1,0),IFERROR(INDEX($K$9:$K$158,MATCH($E70,$G$9:$G$158,0),1),0),IFERROR(INDEX($K$9:$K$158,MATCH($F70,$G$9:$G$158,0),1),0)),0)), IFERROR(MIN($D70-SUM($O70:U70), INDEX(Tbl_Resource_List[Hours Available per Day], MATCH($C70,Tbl_Resource_List[Resource Name],0),1)-SUMIF($C$8:$C69,$C70,V$8:V69)),0),0)</f>
        <v>0</v>
      </c>
      <c r="W70" s="93">
        <f>IF((W$7&gt;IFERROR(MAX(IFERROR(INDEX(Tbl_Project_List[Start Date],MATCH($A70,Tbl_Project_List[Project Name],0),1)-1,0),IFERROR(INDEX($K$9:$K$158,MATCH($E70,$G$9:$G$158,0),1),0),IFERROR(INDEX($K$9:$K$158,MATCH($F70,$G$9:$G$158,0),1),0)),0)), IFERROR(MIN($D70-SUM($O70:V70), INDEX(Tbl_Resource_List[Hours Available per Day], MATCH($C70,Tbl_Resource_List[Resource Name],0),1)-SUMIF($C$8:$C69,$C70,W$8:W69)),0),0)</f>
        <v>0</v>
      </c>
      <c r="X70" s="93">
        <f>IF((X$7&gt;IFERROR(MAX(IFERROR(INDEX(Tbl_Project_List[Start Date],MATCH($A70,Tbl_Project_List[Project Name],0),1)-1,0),IFERROR(INDEX($K$9:$K$158,MATCH($E70,$G$9:$G$158,0),1),0),IFERROR(INDEX($K$9:$K$158,MATCH($F70,$G$9:$G$158,0),1),0)),0)), IFERROR(MIN($D70-SUM($O70:W70), INDEX(Tbl_Resource_List[Hours Available per Day], MATCH($C70,Tbl_Resource_List[Resource Name],0),1)-SUMIF($C$8:$C69,$C70,X$8:X69)),0),0)</f>
        <v>0</v>
      </c>
      <c r="Y70" s="93">
        <f>IF((Y$7&gt;IFERROR(MAX(IFERROR(INDEX(Tbl_Project_List[Start Date],MATCH($A70,Tbl_Project_List[Project Name],0),1)-1,0),IFERROR(INDEX($K$9:$K$158,MATCH($E70,$G$9:$G$158,0),1),0),IFERROR(INDEX($K$9:$K$158,MATCH($F70,$G$9:$G$158,0),1),0)),0)), IFERROR(MIN($D70-SUM($O70:X70), INDEX(Tbl_Resource_List[Hours Available per Day], MATCH($C70,Tbl_Resource_List[Resource Name],0),1)-SUMIF($C$8:$C69,$C70,Y$8:Y69)),0),0)</f>
        <v>0</v>
      </c>
      <c r="Z70" s="93">
        <f>IF((Z$7&gt;IFERROR(MAX(IFERROR(INDEX(Tbl_Project_List[Start Date],MATCH($A70,Tbl_Project_List[Project Name],0),1)-1,0),IFERROR(INDEX($K$9:$K$158,MATCH($E70,$G$9:$G$158,0),1),0),IFERROR(INDEX($K$9:$K$158,MATCH($F70,$G$9:$G$158,0),1),0)),0)), IFERROR(MIN($D70-SUM($O70:Y70), INDEX(Tbl_Resource_List[Hours Available per Day], MATCH($C70,Tbl_Resource_List[Resource Name],0),1)-SUMIF($C$8:$C69,$C70,Z$8:Z69)),0),0)</f>
        <v>0</v>
      </c>
      <c r="AA70" s="93">
        <f>IF((AA$7&gt;IFERROR(MAX(IFERROR(INDEX(Tbl_Project_List[Start Date],MATCH($A70,Tbl_Project_List[Project Name],0),1)-1,0),IFERROR(INDEX($K$9:$K$158,MATCH($E70,$G$9:$G$158,0),1),0),IFERROR(INDEX($K$9:$K$158,MATCH($F70,$G$9:$G$158,0),1),0)),0)), IFERROR(MIN($D70-SUM($O70:Z70), INDEX(Tbl_Resource_List[Hours Available per Day], MATCH($C70,Tbl_Resource_List[Resource Name],0),1)-SUMIF($C$8:$C69,$C70,AA$8:AA69)),0),0)</f>
        <v>0</v>
      </c>
      <c r="AB70" s="93">
        <f>IF((AB$7&gt;IFERROR(MAX(IFERROR(INDEX(Tbl_Project_List[Start Date],MATCH($A70,Tbl_Project_List[Project Name],0),1)-1,0),IFERROR(INDEX($K$9:$K$158,MATCH($E70,$G$9:$G$158,0),1),0),IFERROR(INDEX($K$9:$K$158,MATCH($F70,$G$9:$G$158,0),1),0)),0)), IFERROR(MIN($D70-SUM($O70:AA70), INDEX(Tbl_Resource_List[Hours Available per Day], MATCH($C70,Tbl_Resource_List[Resource Name],0),1)-SUMIF($C$8:$C69,$C70,AB$8:AB69)),0),0)</f>
        <v>0</v>
      </c>
      <c r="AC70" s="93">
        <f>IF((AC$7&gt;IFERROR(MAX(IFERROR(INDEX(Tbl_Project_List[Start Date],MATCH($A70,Tbl_Project_List[Project Name],0),1)-1,0),IFERROR(INDEX($K$9:$K$158,MATCH($E70,$G$9:$G$158,0),1),0),IFERROR(INDEX($K$9:$K$158,MATCH($F70,$G$9:$G$158,0),1),0)),0)), IFERROR(MIN($D70-SUM($O70:AB70), INDEX(Tbl_Resource_List[Hours Available per Day], MATCH($C70,Tbl_Resource_List[Resource Name],0),1)-SUMIF($C$8:$C69,$C70,AC$8:AC69)),0),0)</f>
        <v>0</v>
      </c>
      <c r="AD70" s="93">
        <f>IF((AD$7&gt;IFERROR(MAX(IFERROR(INDEX(Tbl_Project_List[Start Date],MATCH($A70,Tbl_Project_List[Project Name],0),1)-1,0),IFERROR(INDEX($K$9:$K$158,MATCH($E70,$G$9:$G$158,0),1),0),IFERROR(INDEX($K$9:$K$158,MATCH($F70,$G$9:$G$158,0),1),0)),0)), IFERROR(MIN($D70-SUM($O70:AC70), INDEX(Tbl_Resource_List[Hours Available per Day], MATCH($C70,Tbl_Resource_List[Resource Name],0),1)-SUMIF($C$8:$C69,$C70,AD$8:AD69)),0),0)</f>
        <v>0</v>
      </c>
      <c r="AE70" s="93">
        <f>IF((AE$7&gt;IFERROR(MAX(IFERROR(INDEX(Tbl_Project_List[Start Date],MATCH($A70,Tbl_Project_List[Project Name],0),1)-1,0),IFERROR(INDEX($K$9:$K$158,MATCH($E70,$G$9:$G$158,0),1),0),IFERROR(INDEX($K$9:$K$158,MATCH($F70,$G$9:$G$158,0),1),0)),0)), IFERROR(MIN($D70-SUM($O70:AD70), INDEX(Tbl_Resource_List[Hours Available per Day], MATCH($C70,Tbl_Resource_List[Resource Name],0),1)-SUMIF($C$8:$C69,$C70,AE$8:AE69)),0),0)</f>
        <v>0</v>
      </c>
      <c r="AF70" s="93">
        <f>IF((AF$7&gt;IFERROR(MAX(IFERROR(INDEX(Tbl_Project_List[Start Date],MATCH($A70,Tbl_Project_List[Project Name],0),1)-1,0),IFERROR(INDEX($K$9:$K$158,MATCH($E70,$G$9:$G$158,0),1),0),IFERROR(INDEX($K$9:$K$158,MATCH($F70,$G$9:$G$158,0),1),0)),0)), IFERROR(MIN($D70-SUM($O70:AE70), INDEX(Tbl_Resource_List[Hours Available per Day], MATCH($C70,Tbl_Resource_List[Resource Name],0),1)-SUMIF($C$8:$C69,$C70,AF$8:AF69)),0),0)</f>
        <v>0</v>
      </c>
      <c r="AG70" s="93">
        <f>IF((AG$7&gt;IFERROR(MAX(IFERROR(INDEX(Tbl_Project_List[Start Date],MATCH($A70,Tbl_Project_List[Project Name],0),1)-1,0),IFERROR(INDEX($K$9:$K$158,MATCH($E70,$G$9:$G$158,0),1),0),IFERROR(INDEX($K$9:$K$158,MATCH($F70,$G$9:$G$158,0),1),0)),0)), IFERROR(MIN($D70-SUM($O70:AF70), INDEX(Tbl_Resource_List[Hours Available per Day], MATCH($C70,Tbl_Resource_List[Resource Name],0),1)-SUMIF($C$8:$C69,$C70,AG$8:AG69)),0),0)</f>
        <v>0</v>
      </c>
      <c r="AH70" s="93">
        <f>IF((AH$7&gt;IFERROR(MAX(IFERROR(INDEX(Tbl_Project_List[Start Date],MATCH($A70,Tbl_Project_List[Project Name],0),1)-1,0),IFERROR(INDEX($K$9:$K$158,MATCH($E70,$G$9:$G$158,0),1),0),IFERROR(INDEX($K$9:$K$158,MATCH($F70,$G$9:$G$158,0),1),0)),0)), IFERROR(MIN($D70-SUM($O70:AG70), INDEX(Tbl_Resource_List[Hours Available per Day], MATCH($C70,Tbl_Resource_List[Resource Name],0),1)-SUMIF($C$8:$C69,$C70,AH$8:AH69)),0),0)</f>
        <v>0</v>
      </c>
      <c r="AI70" s="93">
        <f>IF((AI$7&gt;IFERROR(MAX(IFERROR(INDEX(Tbl_Project_List[Start Date],MATCH($A70,Tbl_Project_List[Project Name],0),1)-1,0),IFERROR(INDEX($K$9:$K$158,MATCH($E70,$G$9:$G$158,0),1),0),IFERROR(INDEX($K$9:$K$158,MATCH($F70,$G$9:$G$158,0),1),0)),0)), IFERROR(MIN($D70-SUM($O70:AH70), INDEX(Tbl_Resource_List[Hours Available per Day], MATCH($C70,Tbl_Resource_List[Resource Name],0),1)-SUMIF($C$8:$C69,$C70,AI$8:AI69)),0),0)</f>
        <v>0</v>
      </c>
      <c r="AJ70" s="93">
        <f>IF((AJ$7&gt;IFERROR(MAX(IFERROR(INDEX(Tbl_Project_List[Start Date],MATCH($A70,Tbl_Project_List[Project Name],0),1)-1,0),IFERROR(INDEX($K$9:$K$158,MATCH($E70,$G$9:$G$158,0),1),0),IFERROR(INDEX($K$9:$K$158,MATCH($F70,$G$9:$G$158,0),1),0)),0)), IFERROR(MIN($D70-SUM($O70:AI70), INDEX(Tbl_Resource_List[Hours Available per Day], MATCH($C70,Tbl_Resource_List[Resource Name],0),1)-SUMIF($C$8:$C69,$C70,AJ$8:AJ69)),0),0)</f>
        <v>0</v>
      </c>
      <c r="AK70" s="93">
        <f>IF((AK$7&gt;IFERROR(MAX(IFERROR(INDEX(Tbl_Project_List[Start Date],MATCH($A70,Tbl_Project_List[Project Name],0),1)-1,0),IFERROR(INDEX($K$9:$K$158,MATCH($E70,$G$9:$G$158,0),1),0),IFERROR(INDEX($K$9:$K$158,MATCH($F70,$G$9:$G$158,0),1),0)),0)), IFERROR(MIN($D70-SUM($O70:AJ70), INDEX(Tbl_Resource_List[Hours Available per Day], MATCH($C70,Tbl_Resource_List[Resource Name],0),1)-SUMIF($C$8:$C69,$C70,AK$8:AK69)),0),0)</f>
        <v>0</v>
      </c>
      <c r="AL70" s="93">
        <f>IF((AL$7&gt;IFERROR(MAX(IFERROR(INDEX(Tbl_Project_List[Start Date],MATCH($A70,Tbl_Project_List[Project Name],0),1)-1,0),IFERROR(INDEX($K$9:$K$158,MATCH($E70,$G$9:$G$158,0),1),0),IFERROR(INDEX($K$9:$K$158,MATCH($F70,$G$9:$G$158,0),1),0)),0)), IFERROR(MIN($D70-SUM($O70:AK70), INDEX(Tbl_Resource_List[Hours Available per Day], MATCH($C70,Tbl_Resource_List[Resource Name],0),1)-SUMIF($C$8:$C69,$C70,AL$8:AL69)),0),0)</f>
        <v>0</v>
      </c>
      <c r="AM70" s="93">
        <f>IF((AM$7&gt;IFERROR(MAX(IFERROR(INDEX(Tbl_Project_List[Start Date],MATCH($A70,Tbl_Project_List[Project Name],0),1)-1,0),IFERROR(INDEX($K$9:$K$158,MATCH($E70,$G$9:$G$158,0),1),0),IFERROR(INDEX($K$9:$K$158,MATCH($F70,$G$9:$G$158,0),1),0)),0)), IFERROR(MIN($D70-SUM($O70:AL70), INDEX(Tbl_Resource_List[Hours Available per Day], MATCH($C70,Tbl_Resource_List[Resource Name],0),1)-SUMIF($C$8:$C69,$C70,AM$8:AM69)),0),0)</f>
        <v>0</v>
      </c>
      <c r="AN70" s="93">
        <f>IF((AN$7&gt;IFERROR(MAX(IFERROR(INDEX(Tbl_Project_List[Start Date],MATCH($A70,Tbl_Project_List[Project Name],0),1)-1,0),IFERROR(INDEX($K$9:$K$158,MATCH($E70,$G$9:$G$158,0),1),0),IFERROR(INDEX($K$9:$K$158,MATCH($F70,$G$9:$G$158,0),1),0)),0)), IFERROR(MIN($D70-SUM($O70:AM70), INDEX(Tbl_Resource_List[Hours Available per Day], MATCH($C70,Tbl_Resource_List[Resource Name],0),1)-SUMIF($C$8:$C69,$C70,AN$8:AN69)),0),0)</f>
        <v>0</v>
      </c>
      <c r="AO70" s="93">
        <f>IF((AO$7&gt;IFERROR(MAX(IFERROR(INDEX(Tbl_Project_List[Start Date],MATCH($A70,Tbl_Project_List[Project Name],0),1)-1,0),IFERROR(INDEX($K$9:$K$158,MATCH($E70,$G$9:$G$158,0),1),0),IFERROR(INDEX($K$9:$K$158,MATCH($F70,$G$9:$G$158,0),1),0)),0)), IFERROR(MIN($D70-SUM($O70:AN70), INDEX(Tbl_Resource_List[Hours Available per Day], MATCH($C70,Tbl_Resource_List[Resource Name],0),1)-SUMIF($C$8:$C69,$C70,AO$8:AO69)),0),0)</f>
        <v>0</v>
      </c>
      <c r="AP70" s="93">
        <f>IF((AP$7&gt;IFERROR(MAX(IFERROR(INDEX(Tbl_Project_List[Start Date],MATCH($A70,Tbl_Project_List[Project Name],0),1)-1,0),IFERROR(INDEX($K$9:$K$158,MATCH($E70,$G$9:$G$158,0),1),0),IFERROR(INDEX($K$9:$K$158,MATCH($F70,$G$9:$G$158,0),1),0)),0)), IFERROR(MIN($D70-SUM($O70:AO70), INDEX(Tbl_Resource_List[Hours Available per Day], MATCH($C70,Tbl_Resource_List[Resource Name],0),1)-SUMIF($C$8:$C69,$C70,AP$8:AP69)),0),0)</f>
        <v>0</v>
      </c>
      <c r="AQ70" s="93">
        <f>IF((AQ$7&gt;IFERROR(MAX(IFERROR(INDEX(Tbl_Project_List[Start Date],MATCH($A70,Tbl_Project_List[Project Name],0),1)-1,0),IFERROR(INDEX($K$9:$K$158,MATCH($E70,$G$9:$G$158,0),1),0),IFERROR(INDEX($K$9:$K$158,MATCH($F70,$G$9:$G$158,0),1),0)),0)), IFERROR(MIN($D70-SUM($O70:AP70), INDEX(Tbl_Resource_List[Hours Available per Day], MATCH($C70,Tbl_Resource_List[Resource Name],0),1)-SUMIF($C$8:$C69,$C70,AQ$8:AQ69)),0),0)</f>
        <v>0</v>
      </c>
      <c r="AR70" s="93">
        <f>IF((AR$7&gt;IFERROR(MAX(IFERROR(INDEX(Tbl_Project_List[Start Date],MATCH($A70,Tbl_Project_List[Project Name],0),1)-1,0),IFERROR(INDEX($K$9:$K$158,MATCH($E70,$G$9:$G$158,0),1),0),IFERROR(INDEX($K$9:$K$158,MATCH($F70,$G$9:$G$158,0),1),0)),0)), IFERROR(MIN($D70-SUM($O70:AQ70), INDEX(Tbl_Resource_List[Hours Available per Day], MATCH($C70,Tbl_Resource_List[Resource Name],0),1)-SUMIF($C$8:$C69,$C70,AR$8:AR69)),0),0)</f>
        <v>0</v>
      </c>
      <c r="AS70" s="93">
        <f>IF((AS$7&gt;IFERROR(MAX(IFERROR(INDEX(Tbl_Project_List[Start Date],MATCH($A70,Tbl_Project_List[Project Name],0),1)-1,0),IFERROR(INDEX($K$9:$K$158,MATCH($E70,$G$9:$G$158,0),1),0),IFERROR(INDEX($K$9:$K$158,MATCH($F70,$G$9:$G$158,0),1),0)),0)), IFERROR(MIN($D70-SUM($O70:AR70), INDEX(Tbl_Resource_List[Hours Available per Day], MATCH($C70,Tbl_Resource_List[Resource Name],0),1)-SUMIF($C$8:$C69,$C70,AS$8:AS69)),0),0)</f>
        <v>0</v>
      </c>
      <c r="AT70" s="93">
        <f>IF((AT$7&gt;IFERROR(MAX(IFERROR(INDEX(Tbl_Project_List[Start Date],MATCH($A70,Tbl_Project_List[Project Name],0),1)-1,0),IFERROR(INDEX($K$9:$K$158,MATCH($E70,$G$9:$G$158,0),1),0),IFERROR(INDEX($K$9:$K$158,MATCH($F70,$G$9:$G$158,0),1),0)),0)), IFERROR(MIN($D70-SUM($O70:AS70), INDEX(Tbl_Resource_List[Hours Available per Day], MATCH($C70,Tbl_Resource_List[Resource Name],0),1)-SUMIF($C$8:$C69,$C70,AT$8:AT69)),0),0)</f>
        <v>0</v>
      </c>
      <c r="AU70" s="93">
        <f>IF((AU$7&gt;IFERROR(MAX(IFERROR(INDEX(Tbl_Project_List[Start Date],MATCH($A70,Tbl_Project_List[Project Name],0),1)-1,0),IFERROR(INDEX($K$9:$K$158,MATCH($E70,$G$9:$G$158,0),1),0),IFERROR(INDEX($K$9:$K$158,MATCH($F70,$G$9:$G$158,0),1),0)),0)), IFERROR(MIN($D70-SUM($O70:AT70), INDEX(Tbl_Resource_List[Hours Available per Day], MATCH($C70,Tbl_Resource_List[Resource Name],0),1)-SUMIF($C$8:$C69,$C70,AU$8:AU69)),0),0)</f>
        <v>0</v>
      </c>
      <c r="AV70" s="93">
        <f>IF((AV$7&gt;IFERROR(MAX(IFERROR(INDEX(Tbl_Project_List[Start Date],MATCH($A70,Tbl_Project_List[Project Name],0),1)-1,0),IFERROR(INDEX($K$9:$K$158,MATCH($E70,$G$9:$G$158,0),1),0),IFERROR(INDEX($K$9:$K$158,MATCH($F70,$G$9:$G$158,0),1),0)),0)), IFERROR(MIN($D70-SUM($O70:AU70), INDEX(Tbl_Resource_List[Hours Available per Day], MATCH($C70,Tbl_Resource_List[Resource Name],0),1)-SUMIF($C$8:$C69,$C70,AV$8:AV69)),0),0)</f>
        <v>0</v>
      </c>
      <c r="AW70" s="93">
        <f>IF((AW$7&gt;IFERROR(MAX(IFERROR(INDEX(Tbl_Project_List[Start Date],MATCH($A70,Tbl_Project_List[Project Name],0),1)-1,0),IFERROR(INDEX($K$9:$K$158,MATCH($E70,$G$9:$G$158,0),1),0),IFERROR(INDEX($K$9:$K$158,MATCH($F70,$G$9:$G$158,0),1),0)),0)), IFERROR(MIN($D70-SUM($O70:AV70), INDEX(Tbl_Resource_List[Hours Available per Day], MATCH($C70,Tbl_Resource_List[Resource Name],0),1)-SUMIF($C$8:$C69,$C70,AW$8:AW69)),0),0)</f>
        <v>0</v>
      </c>
      <c r="AX70" s="93">
        <f>IF((AX$7&gt;IFERROR(MAX(IFERROR(INDEX(Tbl_Project_List[Start Date],MATCH($A70,Tbl_Project_List[Project Name],0),1)-1,0),IFERROR(INDEX($K$9:$K$158,MATCH($E70,$G$9:$G$158,0),1),0),IFERROR(INDEX($K$9:$K$158,MATCH($F70,$G$9:$G$158,0),1),0)),0)), IFERROR(MIN($D70-SUM($O70:AW70), INDEX(Tbl_Resource_List[Hours Available per Day], MATCH($C70,Tbl_Resource_List[Resource Name],0),1)-SUMIF($C$8:$C69,$C70,AX$8:AX69)),0),0)</f>
        <v>0</v>
      </c>
      <c r="AY70" s="93">
        <f>IF((AY$7&gt;IFERROR(MAX(IFERROR(INDEX(Tbl_Project_List[Start Date],MATCH($A70,Tbl_Project_List[Project Name],0),1)-1,0),IFERROR(INDEX($K$9:$K$158,MATCH($E70,$G$9:$G$158,0),1),0),IFERROR(INDEX($K$9:$K$158,MATCH($F70,$G$9:$G$158,0),1),0)),0)), IFERROR(MIN($D70-SUM($O70:AX70), INDEX(Tbl_Resource_List[Hours Available per Day], MATCH($C70,Tbl_Resource_List[Resource Name],0),1)-SUMIF($C$8:$C69,$C70,AY$8:AY69)),0),0)</f>
        <v>0</v>
      </c>
      <c r="AZ70" s="93">
        <f>IF((AZ$7&gt;IFERROR(MAX(IFERROR(INDEX(Tbl_Project_List[Start Date],MATCH($A70,Tbl_Project_List[Project Name],0),1)-1,0),IFERROR(INDEX($K$9:$K$158,MATCH($E70,$G$9:$G$158,0),1),0),IFERROR(INDEX($K$9:$K$158,MATCH($F70,$G$9:$G$158,0),1),0)),0)), IFERROR(MIN($D70-SUM($O70:AY70), INDEX(Tbl_Resource_List[Hours Available per Day], MATCH($C70,Tbl_Resource_List[Resource Name],0),1)-SUMIF($C$8:$C69,$C70,AZ$8:AZ69)),0),0)</f>
        <v>0</v>
      </c>
      <c r="BA70" s="93">
        <f>IF((BA$7&gt;IFERROR(MAX(IFERROR(INDEX(Tbl_Project_List[Start Date],MATCH($A70,Tbl_Project_List[Project Name],0),1)-1,0),IFERROR(INDEX($K$9:$K$158,MATCH($E70,$G$9:$G$158,0),1),0),IFERROR(INDEX($K$9:$K$158,MATCH($F70,$G$9:$G$158,0),1),0)),0)), IFERROR(MIN($D70-SUM($O70:AZ70), INDEX(Tbl_Resource_List[Hours Available per Day], MATCH($C70,Tbl_Resource_List[Resource Name],0),1)-SUMIF($C$8:$C69,$C70,BA$8:BA69)),0),0)</f>
        <v>0</v>
      </c>
      <c r="BB70" s="93">
        <f>IF((BB$7&gt;IFERROR(MAX(IFERROR(INDEX(Tbl_Project_List[Start Date],MATCH($A70,Tbl_Project_List[Project Name],0),1)-1,0),IFERROR(INDEX($K$9:$K$158,MATCH($E70,$G$9:$G$158,0),1),0),IFERROR(INDEX($K$9:$K$158,MATCH($F70,$G$9:$G$158,0),1),0)),0)), IFERROR(MIN($D70-SUM($O70:BA70), INDEX(Tbl_Resource_List[Hours Available per Day], MATCH($C70,Tbl_Resource_List[Resource Name],0),1)-SUMIF($C$8:$C69,$C70,BB$8:BB69)),0),0)</f>
        <v>0</v>
      </c>
      <c r="BC70" s="93">
        <f>IF((BC$7&gt;IFERROR(MAX(IFERROR(INDEX(Tbl_Project_List[Start Date],MATCH($A70,Tbl_Project_List[Project Name],0),1)-1,0),IFERROR(INDEX($K$9:$K$158,MATCH($E70,$G$9:$G$158,0),1),0),IFERROR(INDEX($K$9:$K$158,MATCH($F70,$G$9:$G$158,0),1),0)),0)), IFERROR(MIN($D70-SUM($O70:BB70), INDEX(Tbl_Resource_List[Hours Available per Day], MATCH($C70,Tbl_Resource_List[Resource Name],0),1)-SUMIF($C$8:$C69,$C70,BC$8:BC69)),0),0)</f>
        <v>0</v>
      </c>
      <c r="BD70" s="93">
        <f>IF((BD$7&gt;IFERROR(MAX(IFERROR(INDEX(Tbl_Project_List[Start Date],MATCH($A70,Tbl_Project_List[Project Name],0),1)-1,0),IFERROR(INDEX($K$9:$K$158,MATCH($E70,$G$9:$G$158,0),1),0),IFERROR(INDEX($K$9:$K$158,MATCH($F70,$G$9:$G$158,0),1),0)),0)), IFERROR(MIN($D70-SUM($O70:BC70), INDEX(Tbl_Resource_List[Hours Available per Day], MATCH($C70,Tbl_Resource_List[Resource Name],0),1)-SUMIF($C$8:$C69,$C70,BD$8:BD69)),0),0)</f>
        <v>0</v>
      </c>
      <c r="BE70" s="93">
        <f>IF((BE$7&gt;IFERROR(MAX(IFERROR(INDEX(Tbl_Project_List[Start Date],MATCH($A70,Tbl_Project_List[Project Name],0),1)-1,0),IFERROR(INDEX($K$9:$K$158,MATCH($E70,$G$9:$G$158,0),1),0),IFERROR(INDEX($K$9:$K$158,MATCH($F70,$G$9:$G$158,0),1),0)),0)), IFERROR(MIN($D70-SUM($O70:BD70), INDEX(Tbl_Resource_List[Hours Available per Day], MATCH($C70,Tbl_Resource_List[Resource Name],0),1)-SUMIF($C$8:$C69,$C70,BE$8:BE69)),0),0)</f>
        <v>0</v>
      </c>
      <c r="BF70" s="93">
        <f>IF((BF$7&gt;IFERROR(MAX(IFERROR(INDEX(Tbl_Project_List[Start Date],MATCH($A70,Tbl_Project_List[Project Name],0),1)-1,0),IFERROR(INDEX($K$9:$K$158,MATCH($E70,$G$9:$G$158,0),1),0),IFERROR(INDEX($K$9:$K$158,MATCH($F70,$G$9:$G$158,0),1),0)),0)), IFERROR(MIN($D70-SUM($O70:BE70), INDEX(Tbl_Resource_List[Hours Available per Day], MATCH($C70,Tbl_Resource_List[Resource Name],0),1)-SUMIF($C$8:$C69,$C70,BF$8:BF69)),0),0)</f>
        <v>0</v>
      </c>
      <c r="BG70" s="93">
        <f>IF((BG$7&gt;IFERROR(MAX(IFERROR(INDEX(Tbl_Project_List[Start Date],MATCH($A70,Tbl_Project_List[Project Name],0),1)-1,0),IFERROR(INDEX($K$9:$K$158,MATCH($E70,$G$9:$G$158,0),1),0),IFERROR(INDEX($K$9:$K$158,MATCH($F70,$G$9:$G$158,0),1),0)),0)), IFERROR(MIN($D70-SUM($O70:BF70), INDEX(Tbl_Resource_List[Hours Available per Day], MATCH($C70,Tbl_Resource_List[Resource Name],0),1)-SUMIF($C$8:$C69,$C70,BG$8:BG69)),0),0)</f>
        <v>0</v>
      </c>
      <c r="BH70" s="93">
        <f>IF((BH$7&gt;IFERROR(MAX(IFERROR(INDEX(Tbl_Project_List[Start Date],MATCH($A70,Tbl_Project_List[Project Name],0),1)-1,0),IFERROR(INDEX($K$9:$K$158,MATCH($E70,$G$9:$G$158,0),1),0),IFERROR(INDEX($K$9:$K$158,MATCH($F70,$G$9:$G$158,0),1),0)),0)), IFERROR(MIN($D70-SUM($O70:BG70), INDEX(Tbl_Resource_List[Hours Available per Day], MATCH($C70,Tbl_Resource_List[Resource Name],0),1)-SUMIF($C$8:$C69,$C70,BH$8:BH69)),0),0)</f>
        <v>0</v>
      </c>
      <c r="BI70" s="93">
        <f>IF((BI$7&gt;IFERROR(MAX(IFERROR(INDEX(Tbl_Project_List[Start Date],MATCH($A70,Tbl_Project_List[Project Name],0),1)-1,0),IFERROR(INDEX($K$9:$K$158,MATCH($E70,$G$9:$G$158,0),1),0),IFERROR(INDEX($K$9:$K$158,MATCH($F70,$G$9:$G$158,0),1),0)),0)), IFERROR(MIN($D70-SUM($O70:BH70), INDEX(Tbl_Resource_List[Hours Available per Day], MATCH($C70,Tbl_Resource_List[Resource Name],0),1)-SUMIF($C$8:$C69,$C70,BI$8:BI69)),0),0)</f>
        <v>0</v>
      </c>
      <c r="BJ70" s="93">
        <f>IF((BJ$7&gt;IFERROR(MAX(IFERROR(INDEX(Tbl_Project_List[Start Date],MATCH($A70,Tbl_Project_List[Project Name],0),1)-1,0),IFERROR(INDEX($K$9:$K$158,MATCH($E70,$G$9:$G$158,0),1),0),IFERROR(INDEX($K$9:$K$158,MATCH($F70,$G$9:$G$158,0),1),0)),0)), IFERROR(MIN($D70-SUM($O70:BI70), INDEX(Tbl_Resource_List[Hours Available per Day], MATCH($C70,Tbl_Resource_List[Resource Name],0),1)-SUMIF($C$8:$C69,$C70,BJ$8:BJ69)),0),0)</f>
        <v>0</v>
      </c>
      <c r="BK70" s="93">
        <f>IF((BK$7&gt;IFERROR(MAX(IFERROR(INDEX(Tbl_Project_List[Start Date],MATCH($A70,Tbl_Project_List[Project Name],0),1)-1,0),IFERROR(INDEX($K$9:$K$158,MATCH($E70,$G$9:$G$158,0),1),0),IFERROR(INDEX($K$9:$K$158,MATCH($F70,$G$9:$G$158,0),1),0)),0)), IFERROR(MIN($D70-SUM($O70:BJ70), INDEX(Tbl_Resource_List[Hours Available per Day], MATCH($C70,Tbl_Resource_List[Resource Name],0),1)-SUMIF($C$8:$C69,$C70,BK$8:BK69)),0),0)</f>
        <v>0</v>
      </c>
      <c r="BL70" s="93">
        <f>IF((BL$7&gt;IFERROR(MAX(IFERROR(INDEX(Tbl_Project_List[Start Date],MATCH($A70,Tbl_Project_List[Project Name],0),1)-1,0),IFERROR(INDEX($K$9:$K$158,MATCH($E70,$G$9:$G$158,0),1),0),IFERROR(INDEX($K$9:$K$158,MATCH($F70,$G$9:$G$158,0),1),0)),0)), IFERROR(MIN($D70-SUM($O70:BK70), INDEX(Tbl_Resource_List[Hours Available per Day], MATCH($C70,Tbl_Resource_List[Resource Name],0),1)-SUMIF($C$8:$C69,$C70,BL$8:BL69)),0),0)</f>
        <v>0</v>
      </c>
      <c r="BM70" s="93">
        <f>IF((BM$7&gt;IFERROR(MAX(IFERROR(INDEX(Tbl_Project_List[Start Date],MATCH($A70,Tbl_Project_List[Project Name],0),1)-1,0),IFERROR(INDEX($K$9:$K$158,MATCH($E70,$G$9:$G$158,0),1),0),IFERROR(INDEX($K$9:$K$158,MATCH($F70,$G$9:$G$158,0),1),0)),0)), IFERROR(MIN($D70-SUM($O70:BL70), INDEX(Tbl_Resource_List[Hours Available per Day], MATCH($C70,Tbl_Resource_List[Resource Name],0),1)-SUMIF($C$8:$C69,$C70,BM$8:BM69)),0),0)</f>
        <v>0</v>
      </c>
      <c r="BN70" s="93">
        <f>IF((BN$7&gt;IFERROR(MAX(IFERROR(INDEX(Tbl_Project_List[Start Date],MATCH($A70,Tbl_Project_List[Project Name],0),1)-1,0),IFERROR(INDEX($K$9:$K$158,MATCH($E70,$G$9:$G$158,0),1),0),IFERROR(INDEX($K$9:$K$158,MATCH($F70,$G$9:$G$158,0),1),0)),0)), IFERROR(MIN($D70-SUM($O70:BM70), INDEX(Tbl_Resource_List[Hours Available per Day], MATCH($C70,Tbl_Resource_List[Resource Name],0),1)-SUMIF($C$8:$C69,$C70,BN$8:BN69)),0),0)</f>
        <v>0</v>
      </c>
      <c r="BO70" s="93">
        <f>IF((BO$7&gt;IFERROR(MAX(IFERROR(INDEX(Tbl_Project_List[Start Date],MATCH($A70,Tbl_Project_List[Project Name],0),1)-1,0),IFERROR(INDEX($K$9:$K$158,MATCH($E70,$G$9:$G$158,0),1),0),IFERROR(INDEX($K$9:$K$158,MATCH($F70,$G$9:$G$158,0),1),0)),0)), IFERROR(MIN($D70-SUM($O70:BN70), INDEX(Tbl_Resource_List[Hours Available per Day], MATCH($C70,Tbl_Resource_List[Resource Name],0),1)-SUMIF($C$8:$C69,$C70,BO$8:BO69)),0),0)</f>
        <v>0</v>
      </c>
      <c r="BP70" s="93">
        <f>IF((BP$7&gt;IFERROR(MAX(IFERROR(INDEX(Tbl_Project_List[Start Date],MATCH($A70,Tbl_Project_List[Project Name],0),1)-1,0),IFERROR(INDEX($K$9:$K$158,MATCH($E70,$G$9:$G$158,0),1),0),IFERROR(INDEX($K$9:$K$158,MATCH($F70,$G$9:$G$158,0),1),0)),0)), IFERROR(MIN($D70-SUM($O70:BO70), INDEX(Tbl_Resource_List[Hours Available per Day], MATCH($C70,Tbl_Resource_List[Resource Name],0),1)-SUMIF($C$8:$C69,$C70,BP$8:BP69)),0),0)</f>
        <v>0</v>
      </c>
      <c r="BQ70" s="93">
        <f>IF((BQ$7&gt;IFERROR(MAX(IFERROR(INDEX(Tbl_Project_List[Start Date],MATCH($A70,Tbl_Project_List[Project Name],0),1)-1,0),IFERROR(INDEX($K$9:$K$158,MATCH($E70,$G$9:$G$158,0),1),0),IFERROR(INDEX($K$9:$K$158,MATCH($F70,$G$9:$G$158,0),1),0)),0)), IFERROR(MIN($D70-SUM($O70:BP70), INDEX(Tbl_Resource_List[Hours Available per Day], MATCH($C70,Tbl_Resource_List[Resource Name],0),1)-SUMIF($C$8:$C69,$C70,BQ$8:BQ69)),0),0)</f>
        <v>0</v>
      </c>
      <c r="BR70" s="93">
        <f>IF((BR$7&gt;IFERROR(MAX(IFERROR(INDEX(Tbl_Project_List[Start Date],MATCH($A70,Tbl_Project_List[Project Name],0),1)-1,0),IFERROR(INDEX($K$9:$K$158,MATCH($E70,$G$9:$G$158,0),1),0),IFERROR(INDEX($K$9:$K$158,MATCH($F70,$G$9:$G$158,0),1),0)),0)), IFERROR(MIN($D70-SUM($O70:BQ70), INDEX(Tbl_Resource_List[Hours Available per Day], MATCH($C70,Tbl_Resource_List[Resource Name],0),1)-SUMIF($C$8:$C69,$C70,BR$8:BR69)),0),0)</f>
        <v>0</v>
      </c>
      <c r="BS70" s="93">
        <f>IF((BS$7&gt;IFERROR(MAX(IFERROR(INDEX(Tbl_Project_List[Start Date],MATCH($A70,Tbl_Project_List[Project Name],0),1)-1,0),IFERROR(INDEX($K$9:$K$158,MATCH($E70,$G$9:$G$158,0),1),0),IFERROR(INDEX($K$9:$K$158,MATCH($F70,$G$9:$G$158,0),1),0)),0)), IFERROR(MIN($D70-SUM($O70:BR70), INDEX(Tbl_Resource_List[Hours Available per Day], MATCH($C70,Tbl_Resource_List[Resource Name],0),1)-SUMIF($C$8:$C69,$C70,BS$8:BS69)),0),0)</f>
        <v>0</v>
      </c>
      <c r="BT70" s="93">
        <f>IF((BT$7&gt;IFERROR(MAX(IFERROR(INDEX(Tbl_Project_List[Start Date],MATCH($A70,Tbl_Project_List[Project Name],0),1)-1,0),IFERROR(INDEX($K$9:$K$158,MATCH($E70,$G$9:$G$158,0),1),0),IFERROR(INDEX($K$9:$K$158,MATCH($F70,$G$9:$G$158,0),1),0)),0)), IFERROR(MIN($D70-SUM($O70:BS70), INDEX(Tbl_Resource_List[Hours Available per Day], MATCH($C70,Tbl_Resource_List[Resource Name],0),1)-SUMIF($C$8:$C69,$C70,BT$8:BT69)),0),0)</f>
        <v>0</v>
      </c>
      <c r="BU70" s="93">
        <f>IF((BU$7&gt;IFERROR(MAX(IFERROR(INDEX(Tbl_Project_List[Start Date],MATCH($A70,Tbl_Project_List[Project Name],0),1)-1,0),IFERROR(INDEX($K$9:$K$158,MATCH($E70,$G$9:$G$158,0),1),0),IFERROR(INDEX($K$9:$K$158,MATCH($F70,$G$9:$G$158,0),1),0)),0)), IFERROR(MIN($D70-SUM($O70:BT70), INDEX(Tbl_Resource_List[Hours Available per Day], MATCH($C70,Tbl_Resource_List[Resource Name],0),1)-SUMIF($C$8:$C69,$C70,BU$8:BU69)),0),0)</f>
        <v>0</v>
      </c>
      <c r="BV70" s="93">
        <f>IF((BV$7&gt;IFERROR(MAX(IFERROR(INDEX(Tbl_Project_List[Start Date],MATCH($A70,Tbl_Project_List[Project Name],0),1)-1,0),IFERROR(INDEX($K$9:$K$158,MATCH($E70,$G$9:$G$158,0),1),0),IFERROR(INDEX($K$9:$K$158,MATCH($F70,$G$9:$G$158,0),1),0)),0)), IFERROR(MIN($D70-SUM($O70:BU70), INDEX(Tbl_Resource_List[Hours Available per Day], MATCH($C70,Tbl_Resource_List[Resource Name],0),1)-SUMIF($C$8:$C69,$C70,BV$8:BV69)),0),0)</f>
        <v>0</v>
      </c>
      <c r="BW70" s="94">
        <f>IF((BW$7&gt;IFERROR(MAX(IFERROR(INDEX(Tbl_Project_List[Start Date],MATCH($A70,Tbl_Project_List[Project Name],0),1)-1,0),IFERROR(INDEX($K$9:$K$158,MATCH($E70,$G$9:$G$158,0),1),0),IFERROR(INDEX($K$9:$K$158,MATCH($F70,$G$9:$G$158,0),1),0)),0)), IFERROR(MIN($D70-SUM($O70:BV70), INDEX(Tbl_Resource_List[Hours Available per Day], MATCH($C70,Tbl_Resource_List[Resource Name],0),1)-SUMIF($C$8:$C69,$C70,BW$8:BW69)),0),0)</f>
        <v>0</v>
      </c>
      <c r="BX70" s="95"/>
      <c r="BY70" s="95"/>
      <c r="BZ70" s="95"/>
      <c r="CA70" s="95"/>
      <c r="CB70" s="95"/>
      <c r="CC70" s="95"/>
      <c r="CD70" s="95"/>
      <c r="CE70" s="95"/>
      <c r="CF70" s="95"/>
      <c r="CG70" s="95"/>
      <c r="CH70" s="95"/>
      <c r="CI70" s="95"/>
      <c r="CJ70" s="95"/>
      <c r="CK70" s="95"/>
      <c r="CL70" s="95"/>
      <c r="CM70" s="95"/>
      <c r="CN70" s="95"/>
      <c r="CO70" s="95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</row>
    <row r="71" spans="1:105" x14ac:dyDescent="0.25">
      <c r="A71" s="89" t="str">
        <f>IFERROR(IF(ROW(A70)-ROW($A$8)&gt;=COUNTA(Tbl_Task_List[Task Name]),"",INDEX(Tbl_Project_List[],MATCH(SMALL(Tbl_Project_List[[#Data],[Priority]],ROUND(SUMPRODUCT(1/COUNTIF($A$9:A70,$A$9:A70)),0)+((COUNTIF(Tbl_Task_List[[#Data],[Project Name]],A70)=COUNTIF($A$9:$A70,A70))*1)),Tbl_Project_List[[#Data],[Priority]],0),1)),"")</f>
        <v/>
      </c>
      <c r="B71" s="89" t="str">
        <f t="array" ref="B71">IFERROR(INDEX((Tbl_Task_List[[#Data],[Task Name]]), SMALL(IF(A71=(Tbl_Task_List[[#Data],[Project Name]]),ROW(Tbl_Task_List[[#Data],[Project Name]]),""),COUNTIF($A$9:$A71,A71))-ROW(Tbl_Task_List[[#Headers],[Task Name]]),1),"")</f>
        <v/>
      </c>
      <c r="C71" s="90" t="str">
        <f t="array" ref="C71">IFERROR(INDEX((Tbl_Task_List[[#Data],[Resource Name]]), SMALL(IF(A71=(Tbl_Task_List[[#Data],[Project Name]]),ROW(Tbl_Task_List[[#Data],[Project Name]]),""),COUNTIF($A$9:$A71,A71))-ROW(Tbl_Task_List[[#Headers],[Resource Name]]),1),"")</f>
        <v/>
      </c>
      <c r="D71" s="91" t="str">
        <f t="array" ref="D71">IFERROR(INDEX((Tbl_Task_List[[#Data],[Planned Duration (Hours)]]), SMALL(IF(A71=(Tbl_Task_List[[#Data],[Project Name]]),ROW(Tbl_Task_List[[#Data],[Project Name]]),""),COUNTIF($A$9:$A71,A71))-ROW(Tbl_Task_List[[#Headers],[Planned Duration (Hours)]]),1),"")</f>
        <v/>
      </c>
      <c r="E71" s="70" t="str">
        <f t="array" ref="E71">IFERROR(INDEX((Tbl_Task_List[[#Data],[Predecessor 1]]), SMALL(IF(A71=(Tbl_Task_List[[#Data],[Project Name]]),ROW(Tbl_Task_List[[#Data],[Project Name]]),""),COUNTIF($A$9:$A71,A71))-ROW(Tbl_Task_List[[#Headers],[Predecessor 1]]),1),"")</f>
        <v/>
      </c>
      <c r="F71" s="70" t="str">
        <f t="array" ref="F71">IFERROR(INDEX((Tbl_Task_List[[#Data],[Predecessor 2]]), SMALL(IF(A71=(Tbl_Task_List[[#Data],[Project Name]]),ROW(Tbl_Task_List[[#Data],[Project Name]]),""),COUNTIF($A$9:$A71,A71))-ROW(Tbl_Task_List[[#Headers],[Predecessor 2]]),1),"")</f>
        <v/>
      </c>
      <c r="G71" s="70" t="str">
        <f t="shared" si="7"/>
        <v xml:space="preserve"> </v>
      </c>
      <c r="H71" s="75" t="str">
        <f>IFERROR(MAX(INDEX(Tbl_Project_List[Start Date],MATCH($A71,Tbl_Project_List[Project Name],0),1), StartDate, IFERROR(WORKDAY(INDEX($K$9:$K$158,MATCH($E71,$G$9:$G$158,0),1),1,Holidays),0),IFERROR(WORKDAY( INDEX($K$9:$K$158,MATCH($F71,$G$9:$G$158,0),1),1,Holidays),0)),"")</f>
        <v/>
      </c>
      <c r="I71" s="92" t="str">
        <f t="shared" si="4"/>
        <v/>
      </c>
      <c r="J71" s="75" t="str">
        <f t="array" ref="J71">IF(ISNUMBER(D71),IFERROR(INDEX($A$7:$BW$7,1,SMALL(IF(P71:BW71&gt;0,COLUMN(P71:BW71),""),1)),WORKDAY($BW$7,2,Holidays)),"")</f>
        <v/>
      </c>
      <c r="K71" s="75" t="str">
        <f t="array" ref="K71">IF(ISNUMBER(D71),IF(SUM(P71:BW71)=D71,IFERROR(INDEX($A$7:$BW$7,1,LARGE(IF(P71:BW71&gt;0,COLUMN(P71:BW71),""),1)),""),WORKDAY($BW$7,1,Holidays)),"")</f>
        <v/>
      </c>
      <c r="L71" s="92" t="str">
        <f ca="1">IFERROR(COUNTIF(INDIRECT(ADDRESS(ROW($L71),MATCH($J71,$A$7:$BW$7,0),1,1,)):INDIRECT(ADDRESS(ROW($L71),MATCH(MIN($K71,$BW$7),$A$7:$BW$7,0),1,1,)),0),"")</f>
        <v/>
      </c>
      <c r="M71" s="92" t="str">
        <f t="shared" si="5"/>
        <v/>
      </c>
      <c r="N71" s="93" t="str">
        <f t="shared" si="6"/>
        <v/>
      </c>
      <c r="O71" s="86"/>
      <c r="P71" s="93">
        <f>IF((P$7&gt;IFERROR(MAX(IFERROR(INDEX(Tbl_Project_List[Start Date],MATCH($A71,Tbl_Project_List[Project Name],0),1)-1,0),IFERROR(INDEX($K$9:$K$158,MATCH($E71,$G$9:$G$158,0),1),0),IFERROR(INDEX($K$9:$K$158,MATCH($F71,$G$9:$G$158,0),1),0)),0)), IFERROR(MIN($D71-SUM($O71:O71), INDEX(Tbl_Resource_List[Hours Available per Day], MATCH($C71,Tbl_Resource_List[Resource Name],0),1)-SUMIF($C$8:$C70,$C71,P$8:P70)),0),0)</f>
        <v>0</v>
      </c>
      <c r="Q71" s="93">
        <f>IF((Q$7&gt;IFERROR(MAX(IFERROR(INDEX(Tbl_Project_List[Start Date],MATCH($A71,Tbl_Project_List[Project Name],0),1)-1,0),IFERROR(INDEX($K$9:$K$158,MATCH($E71,$G$9:$G$158,0),1),0),IFERROR(INDEX($K$9:$K$158,MATCH($F71,$G$9:$G$158,0),1),0)),0)), IFERROR(MIN($D71-SUM($O71:P71), INDEX(Tbl_Resource_List[Hours Available per Day], MATCH($C71,Tbl_Resource_List[Resource Name],0),1)-SUMIF($C$8:$C70,$C71,Q$8:Q70)),0),0)</f>
        <v>0</v>
      </c>
      <c r="R71" s="93">
        <f>IF((R$7&gt;IFERROR(MAX(IFERROR(INDEX(Tbl_Project_List[Start Date],MATCH($A71,Tbl_Project_List[Project Name],0),1)-1,0),IFERROR(INDEX($K$9:$K$158,MATCH($E71,$G$9:$G$158,0),1),0),IFERROR(INDEX($K$9:$K$158,MATCH($F71,$G$9:$G$158,0),1),0)),0)), IFERROR(MIN($D71-SUM($O71:Q71), INDEX(Tbl_Resource_List[Hours Available per Day], MATCH($C71,Tbl_Resource_List[Resource Name],0),1)-SUMIF($C$8:$C70,$C71,R$8:R70)),0),0)</f>
        <v>0</v>
      </c>
      <c r="S71" s="93">
        <f>IF((S$7&gt;IFERROR(MAX(IFERROR(INDEX(Tbl_Project_List[Start Date],MATCH($A71,Tbl_Project_List[Project Name],0),1)-1,0),IFERROR(INDEX($K$9:$K$158,MATCH($E71,$G$9:$G$158,0),1),0),IFERROR(INDEX($K$9:$K$158,MATCH($F71,$G$9:$G$158,0),1),0)),0)), IFERROR(MIN($D71-SUM($O71:R71), INDEX(Tbl_Resource_List[Hours Available per Day], MATCH($C71,Tbl_Resource_List[Resource Name],0),1)-SUMIF($C$8:$C70,$C71,S$8:S70)),0),0)</f>
        <v>0</v>
      </c>
      <c r="T71" s="93">
        <f>IF((T$7&gt;IFERROR(MAX(IFERROR(INDEX(Tbl_Project_List[Start Date],MATCH($A71,Tbl_Project_List[Project Name],0),1)-1,0),IFERROR(INDEX($K$9:$K$158,MATCH($E71,$G$9:$G$158,0),1),0),IFERROR(INDEX($K$9:$K$158,MATCH($F71,$G$9:$G$158,0),1),0)),0)), IFERROR(MIN($D71-SUM($O71:S71), INDEX(Tbl_Resource_List[Hours Available per Day], MATCH($C71,Tbl_Resource_List[Resource Name],0),1)-SUMIF($C$8:$C70,$C71,T$8:T70)),0),0)</f>
        <v>0</v>
      </c>
      <c r="U71" s="93">
        <f>IF((U$7&gt;IFERROR(MAX(IFERROR(INDEX(Tbl_Project_List[Start Date],MATCH($A71,Tbl_Project_List[Project Name],0),1)-1,0),IFERROR(INDEX($K$9:$K$158,MATCH($E71,$G$9:$G$158,0),1),0),IFERROR(INDEX($K$9:$K$158,MATCH($F71,$G$9:$G$158,0),1),0)),0)), IFERROR(MIN($D71-SUM($O71:T71), INDEX(Tbl_Resource_List[Hours Available per Day], MATCH($C71,Tbl_Resource_List[Resource Name],0),1)-SUMIF($C$8:$C70,$C71,U$8:U70)),0),0)</f>
        <v>0</v>
      </c>
      <c r="V71" s="93">
        <f>IF((V$7&gt;IFERROR(MAX(IFERROR(INDEX(Tbl_Project_List[Start Date],MATCH($A71,Tbl_Project_List[Project Name],0),1)-1,0),IFERROR(INDEX($K$9:$K$158,MATCH($E71,$G$9:$G$158,0),1),0),IFERROR(INDEX($K$9:$K$158,MATCH($F71,$G$9:$G$158,0),1),0)),0)), IFERROR(MIN($D71-SUM($O71:U71), INDEX(Tbl_Resource_List[Hours Available per Day], MATCH($C71,Tbl_Resource_List[Resource Name],0),1)-SUMIF($C$8:$C70,$C71,V$8:V70)),0),0)</f>
        <v>0</v>
      </c>
      <c r="W71" s="93">
        <f>IF((W$7&gt;IFERROR(MAX(IFERROR(INDEX(Tbl_Project_List[Start Date],MATCH($A71,Tbl_Project_List[Project Name],0),1)-1,0),IFERROR(INDEX($K$9:$K$158,MATCH($E71,$G$9:$G$158,0),1),0),IFERROR(INDEX($K$9:$K$158,MATCH($F71,$G$9:$G$158,0),1),0)),0)), IFERROR(MIN($D71-SUM($O71:V71), INDEX(Tbl_Resource_List[Hours Available per Day], MATCH($C71,Tbl_Resource_List[Resource Name],0),1)-SUMIF($C$8:$C70,$C71,W$8:W70)),0),0)</f>
        <v>0</v>
      </c>
      <c r="X71" s="93">
        <f>IF((X$7&gt;IFERROR(MAX(IFERROR(INDEX(Tbl_Project_List[Start Date],MATCH($A71,Tbl_Project_List[Project Name],0),1)-1,0),IFERROR(INDEX($K$9:$K$158,MATCH($E71,$G$9:$G$158,0),1),0),IFERROR(INDEX($K$9:$K$158,MATCH($F71,$G$9:$G$158,0),1),0)),0)), IFERROR(MIN($D71-SUM($O71:W71), INDEX(Tbl_Resource_List[Hours Available per Day], MATCH($C71,Tbl_Resource_List[Resource Name],0),1)-SUMIF($C$8:$C70,$C71,X$8:X70)),0),0)</f>
        <v>0</v>
      </c>
      <c r="Y71" s="93">
        <f>IF((Y$7&gt;IFERROR(MAX(IFERROR(INDEX(Tbl_Project_List[Start Date],MATCH($A71,Tbl_Project_List[Project Name],0),1)-1,0),IFERROR(INDEX($K$9:$K$158,MATCH($E71,$G$9:$G$158,0),1),0),IFERROR(INDEX($K$9:$K$158,MATCH($F71,$G$9:$G$158,0),1),0)),0)), IFERROR(MIN($D71-SUM($O71:X71), INDEX(Tbl_Resource_List[Hours Available per Day], MATCH($C71,Tbl_Resource_List[Resource Name],0),1)-SUMIF($C$8:$C70,$C71,Y$8:Y70)),0),0)</f>
        <v>0</v>
      </c>
      <c r="Z71" s="93">
        <f>IF((Z$7&gt;IFERROR(MAX(IFERROR(INDEX(Tbl_Project_List[Start Date],MATCH($A71,Tbl_Project_List[Project Name],0),1)-1,0),IFERROR(INDEX($K$9:$K$158,MATCH($E71,$G$9:$G$158,0),1),0),IFERROR(INDEX($K$9:$K$158,MATCH($F71,$G$9:$G$158,0),1),0)),0)), IFERROR(MIN($D71-SUM($O71:Y71), INDEX(Tbl_Resource_List[Hours Available per Day], MATCH($C71,Tbl_Resource_List[Resource Name],0),1)-SUMIF($C$8:$C70,$C71,Z$8:Z70)),0),0)</f>
        <v>0</v>
      </c>
      <c r="AA71" s="93">
        <f>IF((AA$7&gt;IFERROR(MAX(IFERROR(INDEX(Tbl_Project_List[Start Date],MATCH($A71,Tbl_Project_List[Project Name],0),1)-1,0),IFERROR(INDEX($K$9:$K$158,MATCH($E71,$G$9:$G$158,0),1),0),IFERROR(INDEX($K$9:$K$158,MATCH($F71,$G$9:$G$158,0),1),0)),0)), IFERROR(MIN($D71-SUM($O71:Z71), INDEX(Tbl_Resource_List[Hours Available per Day], MATCH($C71,Tbl_Resource_List[Resource Name],0),1)-SUMIF($C$8:$C70,$C71,AA$8:AA70)),0),0)</f>
        <v>0</v>
      </c>
      <c r="AB71" s="93">
        <f>IF((AB$7&gt;IFERROR(MAX(IFERROR(INDEX(Tbl_Project_List[Start Date],MATCH($A71,Tbl_Project_List[Project Name],0),1)-1,0),IFERROR(INDEX($K$9:$K$158,MATCH($E71,$G$9:$G$158,0),1),0),IFERROR(INDEX($K$9:$K$158,MATCH($F71,$G$9:$G$158,0),1),0)),0)), IFERROR(MIN($D71-SUM($O71:AA71), INDEX(Tbl_Resource_List[Hours Available per Day], MATCH($C71,Tbl_Resource_List[Resource Name],0),1)-SUMIF($C$8:$C70,$C71,AB$8:AB70)),0),0)</f>
        <v>0</v>
      </c>
      <c r="AC71" s="93">
        <f>IF((AC$7&gt;IFERROR(MAX(IFERROR(INDEX(Tbl_Project_List[Start Date],MATCH($A71,Tbl_Project_List[Project Name],0),1)-1,0),IFERROR(INDEX($K$9:$K$158,MATCH($E71,$G$9:$G$158,0),1),0),IFERROR(INDEX($K$9:$K$158,MATCH($F71,$G$9:$G$158,0),1),0)),0)), IFERROR(MIN($D71-SUM($O71:AB71), INDEX(Tbl_Resource_List[Hours Available per Day], MATCH($C71,Tbl_Resource_List[Resource Name],0),1)-SUMIF($C$8:$C70,$C71,AC$8:AC70)),0),0)</f>
        <v>0</v>
      </c>
      <c r="AD71" s="93">
        <f>IF((AD$7&gt;IFERROR(MAX(IFERROR(INDEX(Tbl_Project_List[Start Date],MATCH($A71,Tbl_Project_List[Project Name],0),1)-1,0),IFERROR(INDEX($K$9:$K$158,MATCH($E71,$G$9:$G$158,0),1),0),IFERROR(INDEX($K$9:$K$158,MATCH($F71,$G$9:$G$158,0),1),0)),0)), IFERROR(MIN($D71-SUM($O71:AC71), INDEX(Tbl_Resource_List[Hours Available per Day], MATCH($C71,Tbl_Resource_List[Resource Name],0),1)-SUMIF($C$8:$C70,$C71,AD$8:AD70)),0),0)</f>
        <v>0</v>
      </c>
      <c r="AE71" s="93">
        <f>IF((AE$7&gt;IFERROR(MAX(IFERROR(INDEX(Tbl_Project_List[Start Date],MATCH($A71,Tbl_Project_List[Project Name],0),1)-1,0),IFERROR(INDEX($K$9:$K$158,MATCH($E71,$G$9:$G$158,0),1),0),IFERROR(INDEX($K$9:$K$158,MATCH($F71,$G$9:$G$158,0),1),0)),0)), IFERROR(MIN($D71-SUM($O71:AD71), INDEX(Tbl_Resource_List[Hours Available per Day], MATCH($C71,Tbl_Resource_List[Resource Name],0),1)-SUMIF($C$8:$C70,$C71,AE$8:AE70)),0),0)</f>
        <v>0</v>
      </c>
      <c r="AF71" s="93">
        <f>IF((AF$7&gt;IFERROR(MAX(IFERROR(INDEX(Tbl_Project_List[Start Date],MATCH($A71,Tbl_Project_List[Project Name],0),1)-1,0),IFERROR(INDEX($K$9:$K$158,MATCH($E71,$G$9:$G$158,0),1),0),IFERROR(INDEX($K$9:$K$158,MATCH($F71,$G$9:$G$158,0),1),0)),0)), IFERROR(MIN($D71-SUM($O71:AE71), INDEX(Tbl_Resource_List[Hours Available per Day], MATCH($C71,Tbl_Resource_List[Resource Name],0),1)-SUMIF($C$8:$C70,$C71,AF$8:AF70)),0),0)</f>
        <v>0</v>
      </c>
      <c r="AG71" s="93">
        <f>IF((AG$7&gt;IFERROR(MAX(IFERROR(INDEX(Tbl_Project_List[Start Date],MATCH($A71,Tbl_Project_List[Project Name],0),1)-1,0),IFERROR(INDEX($K$9:$K$158,MATCH($E71,$G$9:$G$158,0),1),0),IFERROR(INDEX($K$9:$K$158,MATCH($F71,$G$9:$G$158,0),1),0)),0)), IFERROR(MIN($D71-SUM($O71:AF71), INDEX(Tbl_Resource_List[Hours Available per Day], MATCH($C71,Tbl_Resource_List[Resource Name],0),1)-SUMIF($C$8:$C70,$C71,AG$8:AG70)),0),0)</f>
        <v>0</v>
      </c>
      <c r="AH71" s="93">
        <f>IF((AH$7&gt;IFERROR(MAX(IFERROR(INDEX(Tbl_Project_List[Start Date],MATCH($A71,Tbl_Project_List[Project Name],0),1)-1,0),IFERROR(INDEX($K$9:$K$158,MATCH($E71,$G$9:$G$158,0),1),0),IFERROR(INDEX($K$9:$K$158,MATCH($F71,$G$9:$G$158,0),1),0)),0)), IFERROR(MIN($D71-SUM($O71:AG71), INDEX(Tbl_Resource_List[Hours Available per Day], MATCH($C71,Tbl_Resource_List[Resource Name],0),1)-SUMIF($C$8:$C70,$C71,AH$8:AH70)),0),0)</f>
        <v>0</v>
      </c>
      <c r="AI71" s="93">
        <f>IF((AI$7&gt;IFERROR(MAX(IFERROR(INDEX(Tbl_Project_List[Start Date],MATCH($A71,Tbl_Project_List[Project Name],0),1)-1,0),IFERROR(INDEX($K$9:$K$158,MATCH($E71,$G$9:$G$158,0),1),0),IFERROR(INDEX($K$9:$K$158,MATCH($F71,$G$9:$G$158,0),1),0)),0)), IFERROR(MIN($D71-SUM($O71:AH71), INDEX(Tbl_Resource_List[Hours Available per Day], MATCH($C71,Tbl_Resource_List[Resource Name],0),1)-SUMIF($C$8:$C70,$C71,AI$8:AI70)),0),0)</f>
        <v>0</v>
      </c>
      <c r="AJ71" s="93">
        <f>IF((AJ$7&gt;IFERROR(MAX(IFERROR(INDEX(Tbl_Project_List[Start Date],MATCH($A71,Tbl_Project_List[Project Name],0),1)-1,0),IFERROR(INDEX($K$9:$K$158,MATCH($E71,$G$9:$G$158,0),1),0),IFERROR(INDEX($K$9:$K$158,MATCH($F71,$G$9:$G$158,0),1),0)),0)), IFERROR(MIN($D71-SUM($O71:AI71), INDEX(Tbl_Resource_List[Hours Available per Day], MATCH($C71,Tbl_Resource_List[Resource Name],0),1)-SUMIF($C$8:$C70,$C71,AJ$8:AJ70)),0),0)</f>
        <v>0</v>
      </c>
      <c r="AK71" s="93">
        <f>IF((AK$7&gt;IFERROR(MAX(IFERROR(INDEX(Tbl_Project_List[Start Date],MATCH($A71,Tbl_Project_List[Project Name],0),1)-1,0),IFERROR(INDEX($K$9:$K$158,MATCH($E71,$G$9:$G$158,0),1),0),IFERROR(INDEX($K$9:$K$158,MATCH($F71,$G$9:$G$158,0),1),0)),0)), IFERROR(MIN($D71-SUM($O71:AJ71), INDEX(Tbl_Resource_List[Hours Available per Day], MATCH($C71,Tbl_Resource_List[Resource Name],0),1)-SUMIF($C$8:$C70,$C71,AK$8:AK70)),0),0)</f>
        <v>0</v>
      </c>
      <c r="AL71" s="93">
        <f>IF((AL$7&gt;IFERROR(MAX(IFERROR(INDEX(Tbl_Project_List[Start Date],MATCH($A71,Tbl_Project_List[Project Name],0),1)-1,0),IFERROR(INDEX($K$9:$K$158,MATCH($E71,$G$9:$G$158,0),1),0),IFERROR(INDEX($K$9:$K$158,MATCH($F71,$G$9:$G$158,0),1),0)),0)), IFERROR(MIN($D71-SUM($O71:AK71), INDEX(Tbl_Resource_List[Hours Available per Day], MATCH($C71,Tbl_Resource_List[Resource Name],0),1)-SUMIF($C$8:$C70,$C71,AL$8:AL70)),0),0)</f>
        <v>0</v>
      </c>
      <c r="AM71" s="93">
        <f>IF((AM$7&gt;IFERROR(MAX(IFERROR(INDEX(Tbl_Project_List[Start Date],MATCH($A71,Tbl_Project_List[Project Name],0),1)-1,0),IFERROR(INDEX($K$9:$K$158,MATCH($E71,$G$9:$G$158,0),1),0),IFERROR(INDEX($K$9:$K$158,MATCH($F71,$G$9:$G$158,0),1),0)),0)), IFERROR(MIN($D71-SUM($O71:AL71), INDEX(Tbl_Resource_List[Hours Available per Day], MATCH($C71,Tbl_Resource_List[Resource Name],0),1)-SUMIF($C$8:$C70,$C71,AM$8:AM70)),0),0)</f>
        <v>0</v>
      </c>
      <c r="AN71" s="93">
        <f>IF((AN$7&gt;IFERROR(MAX(IFERROR(INDEX(Tbl_Project_List[Start Date],MATCH($A71,Tbl_Project_List[Project Name],0),1)-1,0),IFERROR(INDEX($K$9:$K$158,MATCH($E71,$G$9:$G$158,0),1),0),IFERROR(INDEX($K$9:$K$158,MATCH($F71,$G$9:$G$158,0),1),0)),0)), IFERROR(MIN($D71-SUM($O71:AM71), INDEX(Tbl_Resource_List[Hours Available per Day], MATCH($C71,Tbl_Resource_List[Resource Name],0),1)-SUMIF($C$8:$C70,$C71,AN$8:AN70)),0),0)</f>
        <v>0</v>
      </c>
      <c r="AO71" s="93">
        <f>IF((AO$7&gt;IFERROR(MAX(IFERROR(INDEX(Tbl_Project_List[Start Date],MATCH($A71,Tbl_Project_List[Project Name],0),1)-1,0),IFERROR(INDEX($K$9:$K$158,MATCH($E71,$G$9:$G$158,0),1),0),IFERROR(INDEX($K$9:$K$158,MATCH($F71,$G$9:$G$158,0),1),0)),0)), IFERROR(MIN($D71-SUM($O71:AN71), INDEX(Tbl_Resource_List[Hours Available per Day], MATCH($C71,Tbl_Resource_List[Resource Name],0),1)-SUMIF($C$8:$C70,$C71,AO$8:AO70)),0),0)</f>
        <v>0</v>
      </c>
      <c r="AP71" s="93">
        <f>IF((AP$7&gt;IFERROR(MAX(IFERROR(INDEX(Tbl_Project_List[Start Date],MATCH($A71,Tbl_Project_List[Project Name],0),1)-1,0),IFERROR(INDEX($K$9:$K$158,MATCH($E71,$G$9:$G$158,0),1),0),IFERROR(INDEX($K$9:$K$158,MATCH($F71,$G$9:$G$158,0),1),0)),0)), IFERROR(MIN($D71-SUM($O71:AO71), INDEX(Tbl_Resource_List[Hours Available per Day], MATCH($C71,Tbl_Resource_List[Resource Name],0),1)-SUMIF($C$8:$C70,$C71,AP$8:AP70)),0),0)</f>
        <v>0</v>
      </c>
      <c r="AQ71" s="93">
        <f>IF((AQ$7&gt;IFERROR(MAX(IFERROR(INDEX(Tbl_Project_List[Start Date],MATCH($A71,Tbl_Project_List[Project Name],0),1)-1,0),IFERROR(INDEX($K$9:$K$158,MATCH($E71,$G$9:$G$158,0),1),0),IFERROR(INDEX($K$9:$K$158,MATCH($F71,$G$9:$G$158,0),1),0)),0)), IFERROR(MIN($D71-SUM($O71:AP71), INDEX(Tbl_Resource_List[Hours Available per Day], MATCH($C71,Tbl_Resource_List[Resource Name],0),1)-SUMIF($C$8:$C70,$C71,AQ$8:AQ70)),0),0)</f>
        <v>0</v>
      </c>
      <c r="AR71" s="93">
        <f>IF((AR$7&gt;IFERROR(MAX(IFERROR(INDEX(Tbl_Project_List[Start Date],MATCH($A71,Tbl_Project_List[Project Name],0),1)-1,0),IFERROR(INDEX($K$9:$K$158,MATCH($E71,$G$9:$G$158,0),1),0),IFERROR(INDEX($K$9:$K$158,MATCH($F71,$G$9:$G$158,0),1),0)),0)), IFERROR(MIN($D71-SUM($O71:AQ71), INDEX(Tbl_Resource_List[Hours Available per Day], MATCH($C71,Tbl_Resource_List[Resource Name],0),1)-SUMIF($C$8:$C70,$C71,AR$8:AR70)),0),0)</f>
        <v>0</v>
      </c>
      <c r="AS71" s="93">
        <f>IF((AS$7&gt;IFERROR(MAX(IFERROR(INDEX(Tbl_Project_List[Start Date],MATCH($A71,Tbl_Project_List[Project Name],0),1)-1,0),IFERROR(INDEX($K$9:$K$158,MATCH($E71,$G$9:$G$158,0),1),0),IFERROR(INDEX($K$9:$K$158,MATCH($F71,$G$9:$G$158,0),1),0)),0)), IFERROR(MIN($D71-SUM($O71:AR71), INDEX(Tbl_Resource_List[Hours Available per Day], MATCH($C71,Tbl_Resource_List[Resource Name],0),1)-SUMIF($C$8:$C70,$C71,AS$8:AS70)),0),0)</f>
        <v>0</v>
      </c>
      <c r="AT71" s="93">
        <f>IF((AT$7&gt;IFERROR(MAX(IFERROR(INDEX(Tbl_Project_List[Start Date],MATCH($A71,Tbl_Project_List[Project Name],0),1)-1,0),IFERROR(INDEX($K$9:$K$158,MATCH($E71,$G$9:$G$158,0),1),0),IFERROR(INDEX($K$9:$K$158,MATCH($F71,$G$9:$G$158,0),1),0)),0)), IFERROR(MIN($D71-SUM($O71:AS71), INDEX(Tbl_Resource_List[Hours Available per Day], MATCH($C71,Tbl_Resource_List[Resource Name],0),1)-SUMIF($C$8:$C70,$C71,AT$8:AT70)),0),0)</f>
        <v>0</v>
      </c>
      <c r="AU71" s="93">
        <f>IF((AU$7&gt;IFERROR(MAX(IFERROR(INDEX(Tbl_Project_List[Start Date],MATCH($A71,Tbl_Project_List[Project Name],0),1)-1,0),IFERROR(INDEX($K$9:$K$158,MATCH($E71,$G$9:$G$158,0),1),0),IFERROR(INDEX($K$9:$K$158,MATCH($F71,$G$9:$G$158,0),1),0)),0)), IFERROR(MIN($D71-SUM($O71:AT71), INDEX(Tbl_Resource_List[Hours Available per Day], MATCH($C71,Tbl_Resource_List[Resource Name],0),1)-SUMIF($C$8:$C70,$C71,AU$8:AU70)),0),0)</f>
        <v>0</v>
      </c>
      <c r="AV71" s="93">
        <f>IF((AV$7&gt;IFERROR(MAX(IFERROR(INDEX(Tbl_Project_List[Start Date],MATCH($A71,Tbl_Project_List[Project Name],0),1)-1,0),IFERROR(INDEX($K$9:$K$158,MATCH($E71,$G$9:$G$158,0),1),0),IFERROR(INDEX($K$9:$K$158,MATCH($F71,$G$9:$G$158,0),1),0)),0)), IFERROR(MIN($D71-SUM($O71:AU71), INDEX(Tbl_Resource_List[Hours Available per Day], MATCH($C71,Tbl_Resource_List[Resource Name],0),1)-SUMIF($C$8:$C70,$C71,AV$8:AV70)),0),0)</f>
        <v>0</v>
      </c>
      <c r="AW71" s="93">
        <f>IF((AW$7&gt;IFERROR(MAX(IFERROR(INDEX(Tbl_Project_List[Start Date],MATCH($A71,Tbl_Project_List[Project Name],0),1)-1,0),IFERROR(INDEX($K$9:$K$158,MATCH($E71,$G$9:$G$158,0),1),0),IFERROR(INDEX($K$9:$K$158,MATCH($F71,$G$9:$G$158,0),1),0)),0)), IFERROR(MIN($D71-SUM($O71:AV71), INDEX(Tbl_Resource_List[Hours Available per Day], MATCH($C71,Tbl_Resource_List[Resource Name],0),1)-SUMIF($C$8:$C70,$C71,AW$8:AW70)),0),0)</f>
        <v>0</v>
      </c>
      <c r="AX71" s="93">
        <f>IF((AX$7&gt;IFERROR(MAX(IFERROR(INDEX(Tbl_Project_List[Start Date],MATCH($A71,Tbl_Project_List[Project Name],0),1)-1,0),IFERROR(INDEX($K$9:$K$158,MATCH($E71,$G$9:$G$158,0),1),0),IFERROR(INDEX($K$9:$K$158,MATCH($F71,$G$9:$G$158,0),1),0)),0)), IFERROR(MIN($D71-SUM($O71:AW71), INDEX(Tbl_Resource_List[Hours Available per Day], MATCH($C71,Tbl_Resource_List[Resource Name],0),1)-SUMIF($C$8:$C70,$C71,AX$8:AX70)),0),0)</f>
        <v>0</v>
      </c>
      <c r="AY71" s="93">
        <f>IF((AY$7&gt;IFERROR(MAX(IFERROR(INDEX(Tbl_Project_List[Start Date],MATCH($A71,Tbl_Project_List[Project Name],0),1)-1,0),IFERROR(INDEX($K$9:$K$158,MATCH($E71,$G$9:$G$158,0),1),0),IFERROR(INDEX($K$9:$K$158,MATCH($F71,$G$9:$G$158,0),1),0)),0)), IFERROR(MIN($D71-SUM($O71:AX71), INDEX(Tbl_Resource_List[Hours Available per Day], MATCH($C71,Tbl_Resource_List[Resource Name],0),1)-SUMIF($C$8:$C70,$C71,AY$8:AY70)),0),0)</f>
        <v>0</v>
      </c>
      <c r="AZ71" s="93">
        <f>IF((AZ$7&gt;IFERROR(MAX(IFERROR(INDEX(Tbl_Project_List[Start Date],MATCH($A71,Tbl_Project_List[Project Name],0),1)-1,0),IFERROR(INDEX($K$9:$K$158,MATCH($E71,$G$9:$G$158,0),1),0),IFERROR(INDEX($K$9:$K$158,MATCH($F71,$G$9:$G$158,0),1),0)),0)), IFERROR(MIN($D71-SUM($O71:AY71), INDEX(Tbl_Resource_List[Hours Available per Day], MATCH($C71,Tbl_Resource_List[Resource Name],0),1)-SUMIF($C$8:$C70,$C71,AZ$8:AZ70)),0),0)</f>
        <v>0</v>
      </c>
      <c r="BA71" s="93">
        <f>IF((BA$7&gt;IFERROR(MAX(IFERROR(INDEX(Tbl_Project_List[Start Date],MATCH($A71,Tbl_Project_List[Project Name],0),1)-1,0),IFERROR(INDEX($K$9:$K$158,MATCH($E71,$G$9:$G$158,0),1),0),IFERROR(INDEX($K$9:$K$158,MATCH($F71,$G$9:$G$158,0),1),0)),0)), IFERROR(MIN($D71-SUM($O71:AZ71), INDEX(Tbl_Resource_List[Hours Available per Day], MATCH($C71,Tbl_Resource_List[Resource Name],0),1)-SUMIF($C$8:$C70,$C71,BA$8:BA70)),0),0)</f>
        <v>0</v>
      </c>
      <c r="BB71" s="93">
        <f>IF((BB$7&gt;IFERROR(MAX(IFERROR(INDEX(Tbl_Project_List[Start Date],MATCH($A71,Tbl_Project_List[Project Name],0),1)-1,0),IFERROR(INDEX($K$9:$K$158,MATCH($E71,$G$9:$G$158,0),1),0),IFERROR(INDEX($K$9:$K$158,MATCH($F71,$G$9:$G$158,0),1),0)),0)), IFERROR(MIN($D71-SUM($O71:BA71), INDEX(Tbl_Resource_List[Hours Available per Day], MATCH($C71,Tbl_Resource_List[Resource Name],0),1)-SUMIF($C$8:$C70,$C71,BB$8:BB70)),0),0)</f>
        <v>0</v>
      </c>
      <c r="BC71" s="93">
        <f>IF((BC$7&gt;IFERROR(MAX(IFERROR(INDEX(Tbl_Project_List[Start Date],MATCH($A71,Tbl_Project_List[Project Name],0),1)-1,0),IFERROR(INDEX($K$9:$K$158,MATCH($E71,$G$9:$G$158,0),1),0),IFERROR(INDEX($K$9:$K$158,MATCH($F71,$G$9:$G$158,0),1),0)),0)), IFERROR(MIN($D71-SUM($O71:BB71), INDEX(Tbl_Resource_List[Hours Available per Day], MATCH($C71,Tbl_Resource_List[Resource Name],0),1)-SUMIF($C$8:$C70,$C71,BC$8:BC70)),0),0)</f>
        <v>0</v>
      </c>
      <c r="BD71" s="93">
        <f>IF((BD$7&gt;IFERROR(MAX(IFERROR(INDEX(Tbl_Project_List[Start Date],MATCH($A71,Tbl_Project_List[Project Name],0),1)-1,0),IFERROR(INDEX($K$9:$K$158,MATCH($E71,$G$9:$G$158,0),1),0),IFERROR(INDEX($K$9:$K$158,MATCH($F71,$G$9:$G$158,0),1),0)),0)), IFERROR(MIN($D71-SUM($O71:BC71), INDEX(Tbl_Resource_List[Hours Available per Day], MATCH($C71,Tbl_Resource_List[Resource Name],0),1)-SUMIF($C$8:$C70,$C71,BD$8:BD70)),0),0)</f>
        <v>0</v>
      </c>
      <c r="BE71" s="93">
        <f>IF((BE$7&gt;IFERROR(MAX(IFERROR(INDEX(Tbl_Project_List[Start Date],MATCH($A71,Tbl_Project_List[Project Name],0),1)-1,0),IFERROR(INDEX($K$9:$K$158,MATCH($E71,$G$9:$G$158,0),1),0),IFERROR(INDEX($K$9:$K$158,MATCH($F71,$G$9:$G$158,0),1),0)),0)), IFERROR(MIN($D71-SUM($O71:BD71), INDEX(Tbl_Resource_List[Hours Available per Day], MATCH($C71,Tbl_Resource_List[Resource Name],0),1)-SUMIF($C$8:$C70,$C71,BE$8:BE70)),0),0)</f>
        <v>0</v>
      </c>
      <c r="BF71" s="93">
        <f>IF((BF$7&gt;IFERROR(MAX(IFERROR(INDEX(Tbl_Project_List[Start Date],MATCH($A71,Tbl_Project_List[Project Name],0),1)-1,0),IFERROR(INDEX($K$9:$K$158,MATCH($E71,$G$9:$G$158,0),1),0),IFERROR(INDEX($K$9:$K$158,MATCH($F71,$G$9:$G$158,0),1),0)),0)), IFERROR(MIN($D71-SUM($O71:BE71), INDEX(Tbl_Resource_List[Hours Available per Day], MATCH($C71,Tbl_Resource_List[Resource Name],0),1)-SUMIF($C$8:$C70,$C71,BF$8:BF70)),0),0)</f>
        <v>0</v>
      </c>
      <c r="BG71" s="93">
        <f>IF((BG$7&gt;IFERROR(MAX(IFERROR(INDEX(Tbl_Project_List[Start Date],MATCH($A71,Tbl_Project_List[Project Name],0),1)-1,0),IFERROR(INDEX($K$9:$K$158,MATCH($E71,$G$9:$G$158,0),1),0),IFERROR(INDEX($K$9:$K$158,MATCH($F71,$G$9:$G$158,0),1),0)),0)), IFERROR(MIN($D71-SUM($O71:BF71), INDEX(Tbl_Resource_List[Hours Available per Day], MATCH($C71,Tbl_Resource_List[Resource Name],0),1)-SUMIF($C$8:$C70,$C71,BG$8:BG70)),0),0)</f>
        <v>0</v>
      </c>
      <c r="BH71" s="93">
        <f>IF((BH$7&gt;IFERROR(MAX(IFERROR(INDEX(Tbl_Project_List[Start Date],MATCH($A71,Tbl_Project_List[Project Name],0),1)-1,0),IFERROR(INDEX($K$9:$K$158,MATCH($E71,$G$9:$G$158,0),1),0),IFERROR(INDEX($K$9:$K$158,MATCH($F71,$G$9:$G$158,0),1),0)),0)), IFERROR(MIN($D71-SUM($O71:BG71), INDEX(Tbl_Resource_List[Hours Available per Day], MATCH($C71,Tbl_Resource_List[Resource Name],0),1)-SUMIF($C$8:$C70,$C71,BH$8:BH70)),0),0)</f>
        <v>0</v>
      </c>
      <c r="BI71" s="93">
        <f>IF((BI$7&gt;IFERROR(MAX(IFERROR(INDEX(Tbl_Project_List[Start Date],MATCH($A71,Tbl_Project_List[Project Name],0),1)-1,0),IFERROR(INDEX($K$9:$K$158,MATCH($E71,$G$9:$G$158,0),1),0),IFERROR(INDEX($K$9:$K$158,MATCH($F71,$G$9:$G$158,0),1),0)),0)), IFERROR(MIN($D71-SUM($O71:BH71), INDEX(Tbl_Resource_List[Hours Available per Day], MATCH($C71,Tbl_Resource_List[Resource Name],0),1)-SUMIF($C$8:$C70,$C71,BI$8:BI70)),0),0)</f>
        <v>0</v>
      </c>
      <c r="BJ71" s="93">
        <f>IF((BJ$7&gt;IFERROR(MAX(IFERROR(INDEX(Tbl_Project_List[Start Date],MATCH($A71,Tbl_Project_List[Project Name],0),1)-1,0),IFERROR(INDEX($K$9:$K$158,MATCH($E71,$G$9:$G$158,0),1),0),IFERROR(INDEX($K$9:$K$158,MATCH($F71,$G$9:$G$158,0),1),0)),0)), IFERROR(MIN($D71-SUM($O71:BI71), INDEX(Tbl_Resource_List[Hours Available per Day], MATCH($C71,Tbl_Resource_List[Resource Name],0),1)-SUMIF($C$8:$C70,$C71,BJ$8:BJ70)),0),0)</f>
        <v>0</v>
      </c>
      <c r="BK71" s="93">
        <f>IF((BK$7&gt;IFERROR(MAX(IFERROR(INDEX(Tbl_Project_List[Start Date],MATCH($A71,Tbl_Project_List[Project Name],0),1)-1,0),IFERROR(INDEX($K$9:$K$158,MATCH($E71,$G$9:$G$158,0),1),0),IFERROR(INDEX($K$9:$K$158,MATCH($F71,$G$9:$G$158,0),1),0)),0)), IFERROR(MIN($D71-SUM($O71:BJ71), INDEX(Tbl_Resource_List[Hours Available per Day], MATCH($C71,Tbl_Resource_List[Resource Name],0),1)-SUMIF($C$8:$C70,$C71,BK$8:BK70)),0),0)</f>
        <v>0</v>
      </c>
      <c r="BL71" s="93">
        <f>IF((BL$7&gt;IFERROR(MAX(IFERROR(INDEX(Tbl_Project_List[Start Date],MATCH($A71,Tbl_Project_List[Project Name],0),1)-1,0),IFERROR(INDEX($K$9:$K$158,MATCH($E71,$G$9:$G$158,0),1),0),IFERROR(INDEX($K$9:$K$158,MATCH($F71,$G$9:$G$158,0),1),0)),0)), IFERROR(MIN($D71-SUM($O71:BK71), INDEX(Tbl_Resource_List[Hours Available per Day], MATCH($C71,Tbl_Resource_List[Resource Name],0),1)-SUMIF($C$8:$C70,$C71,BL$8:BL70)),0),0)</f>
        <v>0</v>
      </c>
      <c r="BM71" s="93">
        <f>IF((BM$7&gt;IFERROR(MAX(IFERROR(INDEX(Tbl_Project_List[Start Date],MATCH($A71,Tbl_Project_List[Project Name],0),1)-1,0),IFERROR(INDEX($K$9:$K$158,MATCH($E71,$G$9:$G$158,0),1),0),IFERROR(INDEX($K$9:$K$158,MATCH($F71,$G$9:$G$158,0),1),0)),0)), IFERROR(MIN($D71-SUM($O71:BL71), INDEX(Tbl_Resource_List[Hours Available per Day], MATCH($C71,Tbl_Resource_List[Resource Name],0),1)-SUMIF($C$8:$C70,$C71,BM$8:BM70)),0),0)</f>
        <v>0</v>
      </c>
      <c r="BN71" s="93">
        <f>IF((BN$7&gt;IFERROR(MAX(IFERROR(INDEX(Tbl_Project_List[Start Date],MATCH($A71,Tbl_Project_List[Project Name],0),1)-1,0),IFERROR(INDEX($K$9:$K$158,MATCH($E71,$G$9:$G$158,0),1),0),IFERROR(INDEX($K$9:$K$158,MATCH($F71,$G$9:$G$158,0),1),0)),0)), IFERROR(MIN($D71-SUM($O71:BM71), INDEX(Tbl_Resource_List[Hours Available per Day], MATCH($C71,Tbl_Resource_List[Resource Name],0),1)-SUMIF($C$8:$C70,$C71,BN$8:BN70)),0),0)</f>
        <v>0</v>
      </c>
      <c r="BO71" s="93">
        <f>IF((BO$7&gt;IFERROR(MAX(IFERROR(INDEX(Tbl_Project_List[Start Date],MATCH($A71,Tbl_Project_List[Project Name],0),1)-1,0),IFERROR(INDEX($K$9:$K$158,MATCH($E71,$G$9:$G$158,0),1),0),IFERROR(INDEX($K$9:$K$158,MATCH($F71,$G$9:$G$158,0),1),0)),0)), IFERROR(MIN($D71-SUM($O71:BN71), INDEX(Tbl_Resource_List[Hours Available per Day], MATCH($C71,Tbl_Resource_List[Resource Name],0),1)-SUMIF($C$8:$C70,$C71,BO$8:BO70)),0),0)</f>
        <v>0</v>
      </c>
      <c r="BP71" s="93">
        <f>IF((BP$7&gt;IFERROR(MAX(IFERROR(INDEX(Tbl_Project_List[Start Date],MATCH($A71,Tbl_Project_List[Project Name],0),1)-1,0),IFERROR(INDEX($K$9:$K$158,MATCH($E71,$G$9:$G$158,0),1),0),IFERROR(INDEX($K$9:$K$158,MATCH($F71,$G$9:$G$158,0),1),0)),0)), IFERROR(MIN($D71-SUM($O71:BO71), INDEX(Tbl_Resource_List[Hours Available per Day], MATCH($C71,Tbl_Resource_List[Resource Name],0),1)-SUMIF($C$8:$C70,$C71,BP$8:BP70)),0),0)</f>
        <v>0</v>
      </c>
      <c r="BQ71" s="93">
        <f>IF((BQ$7&gt;IFERROR(MAX(IFERROR(INDEX(Tbl_Project_List[Start Date],MATCH($A71,Tbl_Project_List[Project Name],0),1)-1,0),IFERROR(INDEX($K$9:$K$158,MATCH($E71,$G$9:$G$158,0),1),0),IFERROR(INDEX($K$9:$K$158,MATCH($F71,$G$9:$G$158,0),1),0)),0)), IFERROR(MIN($D71-SUM($O71:BP71), INDEX(Tbl_Resource_List[Hours Available per Day], MATCH($C71,Tbl_Resource_List[Resource Name],0),1)-SUMIF($C$8:$C70,$C71,BQ$8:BQ70)),0),0)</f>
        <v>0</v>
      </c>
      <c r="BR71" s="93">
        <f>IF((BR$7&gt;IFERROR(MAX(IFERROR(INDEX(Tbl_Project_List[Start Date],MATCH($A71,Tbl_Project_List[Project Name],0),1)-1,0),IFERROR(INDEX($K$9:$K$158,MATCH($E71,$G$9:$G$158,0),1),0),IFERROR(INDEX($K$9:$K$158,MATCH($F71,$G$9:$G$158,0),1),0)),0)), IFERROR(MIN($D71-SUM($O71:BQ71), INDEX(Tbl_Resource_List[Hours Available per Day], MATCH($C71,Tbl_Resource_List[Resource Name],0),1)-SUMIF($C$8:$C70,$C71,BR$8:BR70)),0),0)</f>
        <v>0</v>
      </c>
      <c r="BS71" s="93">
        <f>IF((BS$7&gt;IFERROR(MAX(IFERROR(INDEX(Tbl_Project_List[Start Date],MATCH($A71,Tbl_Project_List[Project Name],0),1)-1,0),IFERROR(INDEX($K$9:$K$158,MATCH($E71,$G$9:$G$158,0),1),0),IFERROR(INDEX($K$9:$K$158,MATCH($F71,$G$9:$G$158,0),1),0)),0)), IFERROR(MIN($D71-SUM($O71:BR71), INDEX(Tbl_Resource_List[Hours Available per Day], MATCH($C71,Tbl_Resource_List[Resource Name],0),1)-SUMIF($C$8:$C70,$C71,BS$8:BS70)),0),0)</f>
        <v>0</v>
      </c>
      <c r="BT71" s="93">
        <f>IF((BT$7&gt;IFERROR(MAX(IFERROR(INDEX(Tbl_Project_List[Start Date],MATCH($A71,Tbl_Project_List[Project Name],0),1)-1,0),IFERROR(INDEX($K$9:$K$158,MATCH($E71,$G$9:$G$158,0),1),0),IFERROR(INDEX($K$9:$K$158,MATCH($F71,$G$9:$G$158,0),1),0)),0)), IFERROR(MIN($D71-SUM($O71:BS71), INDEX(Tbl_Resource_List[Hours Available per Day], MATCH($C71,Tbl_Resource_List[Resource Name],0),1)-SUMIF($C$8:$C70,$C71,BT$8:BT70)),0),0)</f>
        <v>0</v>
      </c>
      <c r="BU71" s="93">
        <f>IF((BU$7&gt;IFERROR(MAX(IFERROR(INDEX(Tbl_Project_List[Start Date],MATCH($A71,Tbl_Project_List[Project Name],0),1)-1,0),IFERROR(INDEX($K$9:$K$158,MATCH($E71,$G$9:$G$158,0),1),0),IFERROR(INDEX($K$9:$K$158,MATCH($F71,$G$9:$G$158,0),1),0)),0)), IFERROR(MIN($D71-SUM($O71:BT71), INDEX(Tbl_Resource_List[Hours Available per Day], MATCH($C71,Tbl_Resource_List[Resource Name],0),1)-SUMIF($C$8:$C70,$C71,BU$8:BU70)),0),0)</f>
        <v>0</v>
      </c>
      <c r="BV71" s="93">
        <f>IF((BV$7&gt;IFERROR(MAX(IFERROR(INDEX(Tbl_Project_List[Start Date],MATCH($A71,Tbl_Project_List[Project Name],0),1)-1,0),IFERROR(INDEX($K$9:$K$158,MATCH($E71,$G$9:$G$158,0),1),0),IFERROR(INDEX($K$9:$K$158,MATCH($F71,$G$9:$G$158,0),1),0)),0)), IFERROR(MIN($D71-SUM($O71:BU71), INDEX(Tbl_Resource_List[Hours Available per Day], MATCH($C71,Tbl_Resource_List[Resource Name],0),1)-SUMIF($C$8:$C70,$C71,BV$8:BV70)),0),0)</f>
        <v>0</v>
      </c>
      <c r="BW71" s="94">
        <f>IF((BW$7&gt;IFERROR(MAX(IFERROR(INDEX(Tbl_Project_List[Start Date],MATCH($A71,Tbl_Project_List[Project Name],0),1)-1,0),IFERROR(INDEX($K$9:$K$158,MATCH($E71,$G$9:$G$158,0),1),0),IFERROR(INDEX($K$9:$K$158,MATCH($F71,$G$9:$G$158,0),1),0)),0)), IFERROR(MIN($D71-SUM($O71:BV71), INDEX(Tbl_Resource_List[Hours Available per Day], MATCH($C71,Tbl_Resource_List[Resource Name],0),1)-SUMIF($C$8:$C70,$C71,BW$8:BW70)),0),0)</f>
        <v>0</v>
      </c>
      <c r="BX71" s="95"/>
      <c r="BY71" s="95"/>
      <c r="BZ71" s="95"/>
      <c r="CA71" s="95"/>
      <c r="CB71" s="95"/>
      <c r="CC71" s="95"/>
      <c r="CD71" s="95"/>
      <c r="CE71" s="95"/>
      <c r="CF71" s="95"/>
      <c r="CG71" s="95"/>
      <c r="CH71" s="95"/>
      <c r="CI71" s="95"/>
      <c r="CJ71" s="95"/>
      <c r="CK71" s="95"/>
      <c r="CL71" s="95"/>
      <c r="CM71" s="95"/>
      <c r="CN71" s="95"/>
      <c r="CO71" s="95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</row>
    <row r="72" spans="1:105" x14ac:dyDescent="0.25">
      <c r="A72" s="89" t="str">
        <f>IFERROR(IF(ROW(A71)-ROW($A$8)&gt;=COUNTA(Tbl_Task_List[Task Name]),"",INDEX(Tbl_Project_List[],MATCH(SMALL(Tbl_Project_List[[#Data],[Priority]],ROUND(SUMPRODUCT(1/COUNTIF($A$9:A71,$A$9:A71)),0)+((COUNTIF(Tbl_Task_List[[#Data],[Project Name]],A71)=COUNTIF($A$9:$A71,A71))*1)),Tbl_Project_List[[#Data],[Priority]],0),1)),"")</f>
        <v/>
      </c>
      <c r="B72" s="89" t="str">
        <f t="array" ref="B72">IFERROR(INDEX((Tbl_Task_List[[#Data],[Task Name]]), SMALL(IF(A72=(Tbl_Task_List[[#Data],[Project Name]]),ROW(Tbl_Task_List[[#Data],[Project Name]]),""),COUNTIF($A$9:$A72,A72))-ROW(Tbl_Task_List[[#Headers],[Task Name]]),1),"")</f>
        <v/>
      </c>
      <c r="C72" s="90" t="str">
        <f t="array" ref="C72">IFERROR(INDEX((Tbl_Task_List[[#Data],[Resource Name]]), SMALL(IF(A72=(Tbl_Task_List[[#Data],[Project Name]]),ROW(Tbl_Task_List[[#Data],[Project Name]]),""),COUNTIF($A$9:$A72,A72))-ROW(Tbl_Task_List[[#Headers],[Resource Name]]),1),"")</f>
        <v/>
      </c>
      <c r="D72" s="91" t="str">
        <f t="array" ref="D72">IFERROR(INDEX((Tbl_Task_List[[#Data],[Planned Duration (Hours)]]), SMALL(IF(A72=(Tbl_Task_List[[#Data],[Project Name]]),ROW(Tbl_Task_List[[#Data],[Project Name]]),""),COUNTIF($A$9:$A72,A72))-ROW(Tbl_Task_List[[#Headers],[Planned Duration (Hours)]]),1),"")</f>
        <v/>
      </c>
      <c r="E72" s="70" t="str">
        <f t="array" ref="E72">IFERROR(INDEX((Tbl_Task_List[[#Data],[Predecessor 1]]), SMALL(IF(A72=(Tbl_Task_List[[#Data],[Project Name]]),ROW(Tbl_Task_List[[#Data],[Project Name]]),""),COUNTIF($A$9:$A72,A72))-ROW(Tbl_Task_List[[#Headers],[Predecessor 1]]),1),"")</f>
        <v/>
      </c>
      <c r="F72" s="70" t="str">
        <f t="array" ref="F72">IFERROR(INDEX((Tbl_Task_List[[#Data],[Predecessor 2]]), SMALL(IF(A72=(Tbl_Task_List[[#Data],[Project Name]]),ROW(Tbl_Task_List[[#Data],[Project Name]]),""),COUNTIF($A$9:$A72,A72))-ROW(Tbl_Task_List[[#Headers],[Predecessor 2]]),1),"")</f>
        <v/>
      </c>
      <c r="G72" s="70" t="str">
        <f t="shared" si="7"/>
        <v xml:space="preserve"> </v>
      </c>
      <c r="H72" s="75" t="str">
        <f>IFERROR(MAX(INDEX(Tbl_Project_List[Start Date],MATCH($A72,Tbl_Project_List[Project Name],0),1), StartDate, IFERROR(WORKDAY(INDEX($K$9:$K$158,MATCH($E72,$G$9:$G$158,0),1),1,Holidays),0),IFERROR(WORKDAY( INDEX($K$9:$K$158,MATCH($F72,$G$9:$G$158,0),1),1,Holidays),0)),"")</f>
        <v/>
      </c>
      <c r="I72" s="92" t="str">
        <f t="shared" si="4"/>
        <v/>
      </c>
      <c r="J72" s="75" t="str">
        <f t="array" ref="J72">IF(ISNUMBER(D72),IFERROR(INDEX($A$7:$BW$7,1,SMALL(IF(P72:BW72&gt;0,COLUMN(P72:BW72),""),1)),WORKDAY($BW$7,2,Holidays)),"")</f>
        <v/>
      </c>
      <c r="K72" s="75" t="str">
        <f t="array" ref="K72">IF(ISNUMBER(D72),IF(SUM(P72:BW72)=D72,IFERROR(INDEX($A$7:$BW$7,1,LARGE(IF(P72:BW72&gt;0,COLUMN(P72:BW72),""),1)),""),WORKDAY($BW$7,1,Holidays)),"")</f>
        <v/>
      </c>
      <c r="L72" s="92" t="str">
        <f ca="1">IFERROR(COUNTIF(INDIRECT(ADDRESS(ROW($L72),MATCH($J72,$A$7:$BW$7,0),1,1,)):INDIRECT(ADDRESS(ROW($L72),MATCH(MIN($K72,$BW$7),$A$7:$BW$7,0),1,1,)),0),"")</f>
        <v/>
      </c>
      <c r="M72" s="92" t="str">
        <f t="shared" si="5"/>
        <v/>
      </c>
      <c r="N72" s="93" t="str">
        <f t="shared" si="6"/>
        <v/>
      </c>
      <c r="O72" s="86"/>
      <c r="P72" s="93">
        <f>IF((P$7&gt;IFERROR(MAX(IFERROR(INDEX(Tbl_Project_List[Start Date],MATCH($A72,Tbl_Project_List[Project Name],0),1)-1,0),IFERROR(INDEX($K$9:$K$158,MATCH($E72,$G$9:$G$158,0),1),0),IFERROR(INDEX($K$9:$K$158,MATCH($F72,$G$9:$G$158,0),1),0)),0)), IFERROR(MIN($D72-SUM($O72:O72), INDEX(Tbl_Resource_List[Hours Available per Day], MATCH($C72,Tbl_Resource_List[Resource Name],0),1)-SUMIF($C$8:$C71,$C72,P$8:P71)),0),0)</f>
        <v>0</v>
      </c>
      <c r="Q72" s="93">
        <f>IF((Q$7&gt;IFERROR(MAX(IFERROR(INDEX(Tbl_Project_List[Start Date],MATCH($A72,Tbl_Project_List[Project Name],0),1)-1,0),IFERROR(INDEX($K$9:$K$158,MATCH($E72,$G$9:$G$158,0),1),0),IFERROR(INDEX($K$9:$K$158,MATCH($F72,$G$9:$G$158,0),1),0)),0)), IFERROR(MIN($D72-SUM($O72:P72), INDEX(Tbl_Resource_List[Hours Available per Day], MATCH($C72,Tbl_Resource_List[Resource Name],0),1)-SUMIF($C$8:$C71,$C72,Q$8:Q71)),0),0)</f>
        <v>0</v>
      </c>
      <c r="R72" s="93">
        <f>IF((R$7&gt;IFERROR(MAX(IFERROR(INDEX(Tbl_Project_List[Start Date],MATCH($A72,Tbl_Project_List[Project Name],0),1)-1,0),IFERROR(INDEX($K$9:$K$158,MATCH($E72,$G$9:$G$158,0),1),0),IFERROR(INDEX($K$9:$K$158,MATCH($F72,$G$9:$G$158,0),1),0)),0)), IFERROR(MIN($D72-SUM($O72:Q72), INDEX(Tbl_Resource_List[Hours Available per Day], MATCH($C72,Tbl_Resource_List[Resource Name],0),1)-SUMIF($C$8:$C71,$C72,R$8:R71)),0),0)</f>
        <v>0</v>
      </c>
      <c r="S72" s="93">
        <f>IF((S$7&gt;IFERROR(MAX(IFERROR(INDEX(Tbl_Project_List[Start Date],MATCH($A72,Tbl_Project_List[Project Name],0),1)-1,0),IFERROR(INDEX($K$9:$K$158,MATCH($E72,$G$9:$G$158,0),1),0),IFERROR(INDEX($K$9:$K$158,MATCH($F72,$G$9:$G$158,0),1),0)),0)), IFERROR(MIN($D72-SUM($O72:R72), INDEX(Tbl_Resource_List[Hours Available per Day], MATCH($C72,Tbl_Resource_List[Resource Name],0),1)-SUMIF($C$8:$C71,$C72,S$8:S71)),0),0)</f>
        <v>0</v>
      </c>
      <c r="T72" s="93">
        <f>IF((T$7&gt;IFERROR(MAX(IFERROR(INDEX(Tbl_Project_List[Start Date],MATCH($A72,Tbl_Project_List[Project Name],0),1)-1,0),IFERROR(INDEX($K$9:$K$158,MATCH($E72,$G$9:$G$158,0),1),0),IFERROR(INDEX($K$9:$K$158,MATCH($F72,$G$9:$G$158,0),1),0)),0)), IFERROR(MIN($D72-SUM($O72:S72), INDEX(Tbl_Resource_List[Hours Available per Day], MATCH($C72,Tbl_Resource_List[Resource Name],0),1)-SUMIF($C$8:$C71,$C72,T$8:T71)),0),0)</f>
        <v>0</v>
      </c>
      <c r="U72" s="93">
        <f>IF((U$7&gt;IFERROR(MAX(IFERROR(INDEX(Tbl_Project_List[Start Date],MATCH($A72,Tbl_Project_List[Project Name],0),1)-1,0),IFERROR(INDEX($K$9:$K$158,MATCH($E72,$G$9:$G$158,0),1),0),IFERROR(INDEX($K$9:$K$158,MATCH($F72,$G$9:$G$158,0),1),0)),0)), IFERROR(MIN($D72-SUM($O72:T72), INDEX(Tbl_Resource_List[Hours Available per Day], MATCH($C72,Tbl_Resource_List[Resource Name],0),1)-SUMIF($C$8:$C71,$C72,U$8:U71)),0),0)</f>
        <v>0</v>
      </c>
      <c r="V72" s="93">
        <f>IF((V$7&gt;IFERROR(MAX(IFERROR(INDEX(Tbl_Project_List[Start Date],MATCH($A72,Tbl_Project_List[Project Name],0),1)-1,0),IFERROR(INDEX($K$9:$K$158,MATCH($E72,$G$9:$G$158,0),1),0),IFERROR(INDEX($K$9:$K$158,MATCH($F72,$G$9:$G$158,0),1),0)),0)), IFERROR(MIN($D72-SUM($O72:U72), INDEX(Tbl_Resource_List[Hours Available per Day], MATCH($C72,Tbl_Resource_List[Resource Name],0),1)-SUMIF($C$8:$C71,$C72,V$8:V71)),0),0)</f>
        <v>0</v>
      </c>
      <c r="W72" s="93">
        <f>IF((W$7&gt;IFERROR(MAX(IFERROR(INDEX(Tbl_Project_List[Start Date],MATCH($A72,Tbl_Project_List[Project Name],0),1)-1,0),IFERROR(INDEX($K$9:$K$158,MATCH($E72,$G$9:$G$158,0),1),0),IFERROR(INDEX($K$9:$K$158,MATCH($F72,$G$9:$G$158,0),1),0)),0)), IFERROR(MIN($D72-SUM($O72:V72), INDEX(Tbl_Resource_List[Hours Available per Day], MATCH($C72,Tbl_Resource_List[Resource Name],0),1)-SUMIF($C$8:$C71,$C72,W$8:W71)),0),0)</f>
        <v>0</v>
      </c>
      <c r="X72" s="93">
        <f>IF((X$7&gt;IFERROR(MAX(IFERROR(INDEX(Tbl_Project_List[Start Date],MATCH($A72,Tbl_Project_List[Project Name],0),1)-1,0),IFERROR(INDEX($K$9:$K$158,MATCH($E72,$G$9:$G$158,0),1),0),IFERROR(INDEX($K$9:$K$158,MATCH($F72,$G$9:$G$158,0),1),0)),0)), IFERROR(MIN($D72-SUM($O72:W72), INDEX(Tbl_Resource_List[Hours Available per Day], MATCH($C72,Tbl_Resource_List[Resource Name],0),1)-SUMIF($C$8:$C71,$C72,X$8:X71)),0),0)</f>
        <v>0</v>
      </c>
      <c r="Y72" s="93">
        <f>IF((Y$7&gt;IFERROR(MAX(IFERROR(INDEX(Tbl_Project_List[Start Date],MATCH($A72,Tbl_Project_List[Project Name],0),1)-1,0),IFERROR(INDEX($K$9:$K$158,MATCH($E72,$G$9:$G$158,0),1),0),IFERROR(INDEX($K$9:$K$158,MATCH($F72,$G$9:$G$158,0),1),0)),0)), IFERROR(MIN($D72-SUM($O72:X72), INDEX(Tbl_Resource_List[Hours Available per Day], MATCH($C72,Tbl_Resource_List[Resource Name],0),1)-SUMIF($C$8:$C71,$C72,Y$8:Y71)),0),0)</f>
        <v>0</v>
      </c>
      <c r="Z72" s="93">
        <f>IF((Z$7&gt;IFERROR(MAX(IFERROR(INDEX(Tbl_Project_List[Start Date],MATCH($A72,Tbl_Project_List[Project Name],0),1)-1,0),IFERROR(INDEX($K$9:$K$158,MATCH($E72,$G$9:$G$158,0),1),0),IFERROR(INDEX($K$9:$K$158,MATCH($F72,$G$9:$G$158,0),1),0)),0)), IFERROR(MIN($D72-SUM($O72:Y72), INDEX(Tbl_Resource_List[Hours Available per Day], MATCH($C72,Tbl_Resource_List[Resource Name],0),1)-SUMIF($C$8:$C71,$C72,Z$8:Z71)),0),0)</f>
        <v>0</v>
      </c>
      <c r="AA72" s="93">
        <f>IF((AA$7&gt;IFERROR(MAX(IFERROR(INDEX(Tbl_Project_List[Start Date],MATCH($A72,Tbl_Project_List[Project Name],0),1)-1,0),IFERROR(INDEX($K$9:$K$158,MATCH($E72,$G$9:$G$158,0),1),0),IFERROR(INDEX($K$9:$K$158,MATCH($F72,$G$9:$G$158,0),1),0)),0)), IFERROR(MIN($D72-SUM($O72:Z72), INDEX(Tbl_Resource_List[Hours Available per Day], MATCH($C72,Tbl_Resource_List[Resource Name],0),1)-SUMIF($C$8:$C71,$C72,AA$8:AA71)),0),0)</f>
        <v>0</v>
      </c>
      <c r="AB72" s="93">
        <f>IF((AB$7&gt;IFERROR(MAX(IFERROR(INDEX(Tbl_Project_List[Start Date],MATCH($A72,Tbl_Project_List[Project Name],0),1)-1,0),IFERROR(INDEX($K$9:$K$158,MATCH($E72,$G$9:$G$158,0),1),0),IFERROR(INDEX($K$9:$K$158,MATCH($F72,$G$9:$G$158,0),1),0)),0)), IFERROR(MIN($D72-SUM($O72:AA72), INDEX(Tbl_Resource_List[Hours Available per Day], MATCH($C72,Tbl_Resource_List[Resource Name],0),1)-SUMIF($C$8:$C71,$C72,AB$8:AB71)),0),0)</f>
        <v>0</v>
      </c>
      <c r="AC72" s="93">
        <f>IF((AC$7&gt;IFERROR(MAX(IFERROR(INDEX(Tbl_Project_List[Start Date],MATCH($A72,Tbl_Project_List[Project Name],0),1)-1,0),IFERROR(INDEX($K$9:$K$158,MATCH($E72,$G$9:$G$158,0),1),0),IFERROR(INDEX($K$9:$K$158,MATCH($F72,$G$9:$G$158,0),1),0)),0)), IFERROR(MIN($D72-SUM($O72:AB72), INDEX(Tbl_Resource_List[Hours Available per Day], MATCH($C72,Tbl_Resource_List[Resource Name],0),1)-SUMIF($C$8:$C71,$C72,AC$8:AC71)),0),0)</f>
        <v>0</v>
      </c>
      <c r="AD72" s="93">
        <f>IF((AD$7&gt;IFERROR(MAX(IFERROR(INDEX(Tbl_Project_List[Start Date],MATCH($A72,Tbl_Project_List[Project Name],0),1)-1,0),IFERROR(INDEX($K$9:$K$158,MATCH($E72,$G$9:$G$158,0),1),0),IFERROR(INDEX($K$9:$K$158,MATCH($F72,$G$9:$G$158,0),1),0)),0)), IFERROR(MIN($D72-SUM($O72:AC72), INDEX(Tbl_Resource_List[Hours Available per Day], MATCH($C72,Tbl_Resource_List[Resource Name],0),1)-SUMIF($C$8:$C71,$C72,AD$8:AD71)),0),0)</f>
        <v>0</v>
      </c>
      <c r="AE72" s="93">
        <f>IF((AE$7&gt;IFERROR(MAX(IFERROR(INDEX(Tbl_Project_List[Start Date],MATCH($A72,Tbl_Project_List[Project Name],0),1)-1,0),IFERROR(INDEX($K$9:$K$158,MATCH($E72,$G$9:$G$158,0),1),0),IFERROR(INDEX($K$9:$K$158,MATCH($F72,$G$9:$G$158,0),1),0)),0)), IFERROR(MIN($D72-SUM($O72:AD72), INDEX(Tbl_Resource_List[Hours Available per Day], MATCH($C72,Tbl_Resource_List[Resource Name],0),1)-SUMIF($C$8:$C71,$C72,AE$8:AE71)),0),0)</f>
        <v>0</v>
      </c>
      <c r="AF72" s="93">
        <f>IF((AF$7&gt;IFERROR(MAX(IFERROR(INDEX(Tbl_Project_List[Start Date],MATCH($A72,Tbl_Project_List[Project Name],0),1)-1,0),IFERROR(INDEX($K$9:$K$158,MATCH($E72,$G$9:$G$158,0),1),0),IFERROR(INDEX($K$9:$K$158,MATCH($F72,$G$9:$G$158,0),1),0)),0)), IFERROR(MIN($D72-SUM($O72:AE72), INDEX(Tbl_Resource_List[Hours Available per Day], MATCH($C72,Tbl_Resource_List[Resource Name],0),1)-SUMIF($C$8:$C71,$C72,AF$8:AF71)),0),0)</f>
        <v>0</v>
      </c>
      <c r="AG72" s="93">
        <f>IF((AG$7&gt;IFERROR(MAX(IFERROR(INDEX(Tbl_Project_List[Start Date],MATCH($A72,Tbl_Project_List[Project Name],0),1)-1,0),IFERROR(INDEX($K$9:$K$158,MATCH($E72,$G$9:$G$158,0),1),0),IFERROR(INDEX($K$9:$K$158,MATCH($F72,$G$9:$G$158,0),1),0)),0)), IFERROR(MIN($D72-SUM($O72:AF72), INDEX(Tbl_Resource_List[Hours Available per Day], MATCH($C72,Tbl_Resource_List[Resource Name],0),1)-SUMIF($C$8:$C71,$C72,AG$8:AG71)),0),0)</f>
        <v>0</v>
      </c>
      <c r="AH72" s="93">
        <f>IF((AH$7&gt;IFERROR(MAX(IFERROR(INDEX(Tbl_Project_List[Start Date],MATCH($A72,Tbl_Project_List[Project Name],0),1)-1,0),IFERROR(INDEX($K$9:$K$158,MATCH($E72,$G$9:$G$158,0),1),0),IFERROR(INDEX($K$9:$K$158,MATCH($F72,$G$9:$G$158,0),1),0)),0)), IFERROR(MIN($D72-SUM($O72:AG72), INDEX(Tbl_Resource_List[Hours Available per Day], MATCH($C72,Tbl_Resource_List[Resource Name],0),1)-SUMIF($C$8:$C71,$C72,AH$8:AH71)),0),0)</f>
        <v>0</v>
      </c>
      <c r="AI72" s="93">
        <f>IF((AI$7&gt;IFERROR(MAX(IFERROR(INDEX(Tbl_Project_List[Start Date],MATCH($A72,Tbl_Project_List[Project Name],0),1)-1,0),IFERROR(INDEX($K$9:$K$158,MATCH($E72,$G$9:$G$158,0),1),0),IFERROR(INDEX($K$9:$K$158,MATCH($F72,$G$9:$G$158,0),1),0)),0)), IFERROR(MIN($D72-SUM($O72:AH72), INDEX(Tbl_Resource_List[Hours Available per Day], MATCH($C72,Tbl_Resource_List[Resource Name],0),1)-SUMIF($C$8:$C71,$C72,AI$8:AI71)),0),0)</f>
        <v>0</v>
      </c>
      <c r="AJ72" s="93">
        <f>IF((AJ$7&gt;IFERROR(MAX(IFERROR(INDEX(Tbl_Project_List[Start Date],MATCH($A72,Tbl_Project_List[Project Name],0),1)-1,0),IFERROR(INDEX($K$9:$K$158,MATCH($E72,$G$9:$G$158,0),1),0),IFERROR(INDEX($K$9:$K$158,MATCH($F72,$G$9:$G$158,0),1),0)),0)), IFERROR(MIN($D72-SUM($O72:AI72), INDEX(Tbl_Resource_List[Hours Available per Day], MATCH($C72,Tbl_Resource_List[Resource Name],0),1)-SUMIF($C$8:$C71,$C72,AJ$8:AJ71)),0),0)</f>
        <v>0</v>
      </c>
      <c r="AK72" s="93">
        <f>IF((AK$7&gt;IFERROR(MAX(IFERROR(INDEX(Tbl_Project_List[Start Date],MATCH($A72,Tbl_Project_List[Project Name],0),1)-1,0),IFERROR(INDEX($K$9:$K$158,MATCH($E72,$G$9:$G$158,0),1),0),IFERROR(INDEX($K$9:$K$158,MATCH($F72,$G$9:$G$158,0),1),0)),0)), IFERROR(MIN($D72-SUM($O72:AJ72), INDEX(Tbl_Resource_List[Hours Available per Day], MATCH($C72,Tbl_Resource_List[Resource Name],0),1)-SUMIF($C$8:$C71,$C72,AK$8:AK71)),0),0)</f>
        <v>0</v>
      </c>
      <c r="AL72" s="93">
        <f>IF((AL$7&gt;IFERROR(MAX(IFERROR(INDEX(Tbl_Project_List[Start Date],MATCH($A72,Tbl_Project_List[Project Name],0),1)-1,0),IFERROR(INDEX($K$9:$K$158,MATCH($E72,$G$9:$G$158,0),1),0),IFERROR(INDEX($K$9:$K$158,MATCH($F72,$G$9:$G$158,0),1),0)),0)), IFERROR(MIN($D72-SUM($O72:AK72), INDEX(Tbl_Resource_List[Hours Available per Day], MATCH($C72,Tbl_Resource_List[Resource Name],0),1)-SUMIF($C$8:$C71,$C72,AL$8:AL71)),0),0)</f>
        <v>0</v>
      </c>
      <c r="AM72" s="93">
        <f>IF((AM$7&gt;IFERROR(MAX(IFERROR(INDEX(Tbl_Project_List[Start Date],MATCH($A72,Tbl_Project_List[Project Name],0),1)-1,0),IFERROR(INDEX($K$9:$K$158,MATCH($E72,$G$9:$G$158,0),1),0),IFERROR(INDEX($K$9:$K$158,MATCH($F72,$G$9:$G$158,0),1),0)),0)), IFERROR(MIN($D72-SUM($O72:AL72), INDEX(Tbl_Resource_List[Hours Available per Day], MATCH($C72,Tbl_Resource_List[Resource Name],0),1)-SUMIF($C$8:$C71,$C72,AM$8:AM71)),0),0)</f>
        <v>0</v>
      </c>
      <c r="AN72" s="93">
        <f>IF((AN$7&gt;IFERROR(MAX(IFERROR(INDEX(Tbl_Project_List[Start Date],MATCH($A72,Tbl_Project_List[Project Name],0),1)-1,0),IFERROR(INDEX($K$9:$K$158,MATCH($E72,$G$9:$G$158,0),1),0),IFERROR(INDEX($K$9:$K$158,MATCH($F72,$G$9:$G$158,0),1),0)),0)), IFERROR(MIN($D72-SUM($O72:AM72), INDEX(Tbl_Resource_List[Hours Available per Day], MATCH($C72,Tbl_Resource_List[Resource Name],0),1)-SUMIF($C$8:$C71,$C72,AN$8:AN71)),0),0)</f>
        <v>0</v>
      </c>
      <c r="AO72" s="93">
        <f>IF((AO$7&gt;IFERROR(MAX(IFERROR(INDEX(Tbl_Project_List[Start Date],MATCH($A72,Tbl_Project_List[Project Name],0),1)-1,0),IFERROR(INDEX($K$9:$K$158,MATCH($E72,$G$9:$G$158,0),1),0),IFERROR(INDEX($K$9:$K$158,MATCH($F72,$G$9:$G$158,0),1),0)),0)), IFERROR(MIN($D72-SUM($O72:AN72), INDEX(Tbl_Resource_List[Hours Available per Day], MATCH($C72,Tbl_Resource_List[Resource Name],0),1)-SUMIF($C$8:$C71,$C72,AO$8:AO71)),0),0)</f>
        <v>0</v>
      </c>
      <c r="AP72" s="93">
        <f>IF((AP$7&gt;IFERROR(MAX(IFERROR(INDEX(Tbl_Project_List[Start Date],MATCH($A72,Tbl_Project_List[Project Name],0),1)-1,0),IFERROR(INDEX($K$9:$K$158,MATCH($E72,$G$9:$G$158,0),1),0),IFERROR(INDEX($K$9:$K$158,MATCH($F72,$G$9:$G$158,0),1),0)),0)), IFERROR(MIN($D72-SUM($O72:AO72), INDEX(Tbl_Resource_List[Hours Available per Day], MATCH($C72,Tbl_Resource_List[Resource Name],0),1)-SUMIF($C$8:$C71,$C72,AP$8:AP71)),0),0)</f>
        <v>0</v>
      </c>
      <c r="AQ72" s="93">
        <f>IF((AQ$7&gt;IFERROR(MAX(IFERROR(INDEX(Tbl_Project_List[Start Date],MATCH($A72,Tbl_Project_List[Project Name],0),1)-1,0),IFERROR(INDEX($K$9:$K$158,MATCH($E72,$G$9:$G$158,0),1),0),IFERROR(INDEX($K$9:$K$158,MATCH($F72,$G$9:$G$158,0),1),0)),0)), IFERROR(MIN($D72-SUM($O72:AP72), INDEX(Tbl_Resource_List[Hours Available per Day], MATCH($C72,Tbl_Resource_List[Resource Name],0),1)-SUMIF($C$8:$C71,$C72,AQ$8:AQ71)),0),0)</f>
        <v>0</v>
      </c>
      <c r="AR72" s="93">
        <f>IF((AR$7&gt;IFERROR(MAX(IFERROR(INDEX(Tbl_Project_List[Start Date],MATCH($A72,Tbl_Project_List[Project Name],0),1)-1,0),IFERROR(INDEX($K$9:$K$158,MATCH($E72,$G$9:$G$158,0),1),0),IFERROR(INDEX($K$9:$K$158,MATCH($F72,$G$9:$G$158,0),1),0)),0)), IFERROR(MIN($D72-SUM($O72:AQ72), INDEX(Tbl_Resource_List[Hours Available per Day], MATCH($C72,Tbl_Resource_List[Resource Name],0),1)-SUMIF($C$8:$C71,$C72,AR$8:AR71)),0),0)</f>
        <v>0</v>
      </c>
      <c r="AS72" s="93">
        <f>IF((AS$7&gt;IFERROR(MAX(IFERROR(INDEX(Tbl_Project_List[Start Date],MATCH($A72,Tbl_Project_List[Project Name],0),1)-1,0),IFERROR(INDEX($K$9:$K$158,MATCH($E72,$G$9:$G$158,0),1),0),IFERROR(INDEX($K$9:$K$158,MATCH($F72,$G$9:$G$158,0),1),0)),0)), IFERROR(MIN($D72-SUM($O72:AR72), INDEX(Tbl_Resource_List[Hours Available per Day], MATCH($C72,Tbl_Resource_List[Resource Name],0),1)-SUMIF($C$8:$C71,$C72,AS$8:AS71)),0),0)</f>
        <v>0</v>
      </c>
      <c r="AT72" s="93">
        <f>IF((AT$7&gt;IFERROR(MAX(IFERROR(INDEX(Tbl_Project_List[Start Date],MATCH($A72,Tbl_Project_List[Project Name],0),1)-1,0),IFERROR(INDEX($K$9:$K$158,MATCH($E72,$G$9:$G$158,0),1),0),IFERROR(INDEX($K$9:$K$158,MATCH($F72,$G$9:$G$158,0),1),0)),0)), IFERROR(MIN($D72-SUM($O72:AS72), INDEX(Tbl_Resource_List[Hours Available per Day], MATCH($C72,Tbl_Resource_List[Resource Name],0),1)-SUMIF($C$8:$C71,$C72,AT$8:AT71)),0),0)</f>
        <v>0</v>
      </c>
      <c r="AU72" s="93">
        <f>IF((AU$7&gt;IFERROR(MAX(IFERROR(INDEX(Tbl_Project_List[Start Date],MATCH($A72,Tbl_Project_List[Project Name],0),1)-1,0),IFERROR(INDEX($K$9:$K$158,MATCH($E72,$G$9:$G$158,0),1),0),IFERROR(INDEX($K$9:$K$158,MATCH($F72,$G$9:$G$158,0),1),0)),0)), IFERROR(MIN($D72-SUM($O72:AT72), INDEX(Tbl_Resource_List[Hours Available per Day], MATCH($C72,Tbl_Resource_List[Resource Name],0),1)-SUMIF($C$8:$C71,$C72,AU$8:AU71)),0),0)</f>
        <v>0</v>
      </c>
      <c r="AV72" s="93">
        <f>IF((AV$7&gt;IFERROR(MAX(IFERROR(INDEX(Tbl_Project_List[Start Date],MATCH($A72,Tbl_Project_List[Project Name],0),1)-1,0),IFERROR(INDEX($K$9:$K$158,MATCH($E72,$G$9:$G$158,0),1),0),IFERROR(INDEX($K$9:$K$158,MATCH($F72,$G$9:$G$158,0),1),0)),0)), IFERROR(MIN($D72-SUM($O72:AU72), INDEX(Tbl_Resource_List[Hours Available per Day], MATCH($C72,Tbl_Resource_List[Resource Name],0),1)-SUMIF($C$8:$C71,$C72,AV$8:AV71)),0),0)</f>
        <v>0</v>
      </c>
      <c r="AW72" s="93">
        <f>IF((AW$7&gt;IFERROR(MAX(IFERROR(INDEX(Tbl_Project_List[Start Date],MATCH($A72,Tbl_Project_List[Project Name],0),1)-1,0),IFERROR(INDEX($K$9:$K$158,MATCH($E72,$G$9:$G$158,0),1),0),IFERROR(INDEX($K$9:$K$158,MATCH($F72,$G$9:$G$158,0),1),0)),0)), IFERROR(MIN($D72-SUM($O72:AV72), INDEX(Tbl_Resource_List[Hours Available per Day], MATCH($C72,Tbl_Resource_List[Resource Name],0),1)-SUMIF($C$8:$C71,$C72,AW$8:AW71)),0),0)</f>
        <v>0</v>
      </c>
      <c r="AX72" s="93">
        <f>IF((AX$7&gt;IFERROR(MAX(IFERROR(INDEX(Tbl_Project_List[Start Date],MATCH($A72,Tbl_Project_List[Project Name],0),1)-1,0),IFERROR(INDEX($K$9:$K$158,MATCH($E72,$G$9:$G$158,0),1),0),IFERROR(INDEX($K$9:$K$158,MATCH($F72,$G$9:$G$158,0),1),0)),0)), IFERROR(MIN($D72-SUM($O72:AW72), INDEX(Tbl_Resource_List[Hours Available per Day], MATCH($C72,Tbl_Resource_List[Resource Name],0),1)-SUMIF($C$8:$C71,$C72,AX$8:AX71)),0),0)</f>
        <v>0</v>
      </c>
      <c r="AY72" s="93">
        <f>IF((AY$7&gt;IFERROR(MAX(IFERROR(INDEX(Tbl_Project_List[Start Date],MATCH($A72,Tbl_Project_List[Project Name],0),1)-1,0),IFERROR(INDEX($K$9:$K$158,MATCH($E72,$G$9:$G$158,0),1),0),IFERROR(INDEX($K$9:$K$158,MATCH($F72,$G$9:$G$158,0),1),0)),0)), IFERROR(MIN($D72-SUM($O72:AX72), INDEX(Tbl_Resource_List[Hours Available per Day], MATCH($C72,Tbl_Resource_List[Resource Name],0),1)-SUMIF($C$8:$C71,$C72,AY$8:AY71)),0),0)</f>
        <v>0</v>
      </c>
      <c r="AZ72" s="93">
        <f>IF((AZ$7&gt;IFERROR(MAX(IFERROR(INDEX(Tbl_Project_List[Start Date],MATCH($A72,Tbl_Project_List[Project Name],0),1)-1,0),IFERROR(INDEX($K$9:$K$158,MATCH($E72,$G$9:$G$158,0),1),0),IFERROR(INDEX($K$9:$K$158,MATCH($F72,$G$9:$G$158,0),1),0)),0)), IFERROR(MIN($D72-SUM($O72:AY72), INDEX(Tbl_Resource_List[Hours Available per Day], MATCH($C72,Tbl_Resource_List[Resource Name],0),1)-SUMIF($C$8:$C71,$C72,AZ$8:AZ71)),0),0)</f>
        <v>0</v>
      </c>
      <c r="BA72" s="93">
        <f>IF((BA$7&gt;IFERROR(MAX(IFERROR(INDEX(Tbl_Project_List[Start Date],MATCH($A72,Tbl_Project_List[Project Name],0),1)-1,0),IFERROR(INDEX($K$9:$K$158,MATCH($E72,$G$9:$G$158,0),1),0),IFERROR(INDEX($K$9:$K$158,MATCH($F72,$G$9:$G$158,0),1),0)),0)), IFERROR(MIN($D72-SUM($O72:AZ72), INDEX(Tbl_Resource_List[Hours Available per Day], MATCH($C72,Tbl_Resource_List[Resource Name],0),1)-SUMIF($C$8:$C71,$C72,BA$8:BA71)),0),0)</f>
        <v>0</v>
      </c>
      <c r="BB72" s="93">
        <f>IF((BB$7&gt;IFERROR(MAX(IFERROR(INDEX(Tbl_Project_List[Start Date],MATCH($A72,Tbl_Project_List[Project Name],0),1)-1,0),IFERROR(INDEX($K$9:$K$158,MATCH($E72,$G$9:$G$158,0),1),0),IFERROR(INDEX($K$9:$K$158,MATCH($F72,$G$9:$G$158,0),1),0)),0)), IFERROR(MIN($D72-SUM($O72:BA72), INDEX(Tbl_Resource_List[Hours Available per Day], MATCH($C72,Tbl_Resource_List[Resource Name],0),1)-SUMIF($C$8:$C71,$C72,BB$8:BB71)),0),0)</f>
        <v>0</v>
      </c>
      <c r="BC72" s="93">
        <f>IF((BC$7&gt;IFERROR(MAX(IFERROR(INDEX(Tbl_Project_List[Start Date],MATCH($A72,Tbl_Project_List[Project Name],0),1)-1,0),IFERROR(INDEX($K$9:$K$158,MATCH($E72,$G$9:$G$158,0),1),0),IFERROR(INDEX($K$9:$K$158,MATCH($F72,$G$9:$G$158,0),1),0)),0)), IFERROR(MIN($D72-SUM($O72:BB72), INDEX(Tbl_Resource_List[Hours Available per Day], MATCH($C72,Tbl_Resource_List[Resource Name],0),1)-SUMIF($C$8:$C71,$C72,BC$8:BC71)),0),0)</f>
        <v>0</v>
      </c>
      <c r="BD72" s="93">
        <f>IF((BD$7&gt;IFERROR(MAX(IFERROR(INDEX(Tbl_Project_List[Start Date],MATCH($A72,Tbl_Project_List[Project Name],0),1)-1,0),IFERROR(INDEX($K$9:$K$158,MATCH($E72,$G$9:$G$158,0),1),0),IFERROR(INDEX($K$9:$K$158,MATCH($F72,$G$9:$G$158,0),1),0)),0)), IFERROR(MIN($D72-SUM($O72:BC72), INDEX(Tbl_Resource_List[Hours Available per Day], MATCH($C72,Tbl_Resource_List[Resource Name],0),1)-SUMIF($C$8:$C71,$C72,BD$8:BD71)),0),0)</f>
        <v>0</v>
      </c>
      <c r="BE72" s="93">
        <f>IF((BE$7&gt;IFERROR(MAX(IFERROR(INDEX(Tbl_Project_List[Start Date],MATCH($A72,Tbl_Project_List[Project Name],0),1)-1,0),IFERROR(INDEX($K$9:$K$158,MATCH($E72,$G$9:$G$158,0),1),0),IFERROR(INDEX($K$9:$K$158,MATCH($F72,$G$9:$G$158,0),1),0)),0)), IFERROR(MIN($D72-SUM($O72:BD72), INDEX(Tbl_Resource_List[Hours Available per Day], MATCH($C72,Tbl_Resource_List[Resource Name],0),1)-SUMIF($C$8:$C71,$C72,BE$8:BE71)),0),0)</f>
        <v>0</v>
      </c>
      <c r="BF72" s="93">
        <f>IF((BF$7&gt;IFERROR(MAX(IFERROR(INDEX(Tbl_Project_List[Start Date],MATCH($A72,Tbl_Project_List[Project Name],0),1)-1,0),IFERROR(INDEX($K$9:$K$158,MATCH($E72,$G$9:$G$158,0),1),0),IFERROR(INDEX($K$9:$K$158,MATCH($F72,$G$9:$G$158,0),1),0)),0)), IFERROR(MIN($D72-SUM($O72:BE72), INDEX(Tbl_Resource_List[Hours Available per Day], MATCH($C72,Tbl_Resource_List[Resource Name],0),1)-SUMIF($C$8:$C71,$C72,BF$8:BF71)),0),0)</f>
        <v>0</v>
      </c>
      <c r="BG72" s="93">
        <f>IF((BG$7&gt;IFERROR(MAX(IFERROR(INDEX(Tbl_Project_List[Start Date],MATCH($A72,Tbl_Project_List[Project Name],0),1)-1,0),IFERROR(INDEX($K$9:$K$158,MATCH($E72,$G$9:$G$158,0),1),0),IFERROR(INDEX($K$9:$K$158,MATCH($F72,$G$9:$G$158,0),1),0)),0)), IFERROR(MIN($D72-SUM($O72:BF72), INDEX(Tbl_Resource_List[Hours Available per Day], MATCH($C72,Tbl_Resource_List[Resource Name],0),1)-SUMIF($C$8:$C71,$C72,BG$8:BG71)),0),0)</f>
        <v>0</v>
      </c>
      <c r="BH72" s="93">
        <f>IF((BH$7&gt;IFERROR(MAX(IFERROR(INDEX(Tbl_Project_List[Start Date],MATCH($A72,Tbl_Project_List[Project Name],0),1)-1,0),IFERROR(INDEX($K$9:$K$158,MATCH($E72,$G$9:$G$158,0),1),0),IFERROR(INDEX($K$9:$K$158,MATCH($F72,$G$9:$G$158,0),1),0)),0)), IFERROR(MIN($D72-SUM($O72:BG72), INDEX(Tbl_Resource_List[Hours Available per Day], MATCH($C72,Tbl_Resource_List[Resource Name],0),1)-SUMIF($C$8:$C71,$C72,BH$8:BH71)),0),0)</f>
        <v>0</v>
      </c>
      <c r="BI72" s="93">
        <f>IF((BI$7&gt;IFERROR(MAX(IFERROR(INDEX(Tbl_Project_List[Start Date],MATCH($A72,Tbl_Project_List[Project Name],0),1)-1,0),IFERROR(INDEX($K$9:$K$158,MATCH($E72,$G$9:$G$158,0),1),0),IFERROR(INDEX($K$9:$K$158,MATCH($F72,$G$9:$G$158,0),1),0)),0)), IFERROR(MIN($D72-SUM($O72:BH72), INDEX(Tbl_Resource_List[Hours Available per Day], MATCH($C72,Tbl_Resource_List[Resource Name],0),1)-SUMIF($C$8:$C71,$C72,BI$8:BI71)),0),0)</f>
        <v>0</v>
      </c>
      <c r="BJ72" s="93">
        <f>IF((BJ$7&gt;IFERROR(MAX(IFERROR(INDEX(Tbl_Project_List[Start Date],MATCH($A72,Tbl_Project_List[Project Name],0),1)-1,0),IFERROR(INDEX($K$9:$K$158,MATCH($E72,$G$9:$G$158,0),1),0),IFERROR(INDEX($K$9:$K$158,MATCH($F72,$G$9:$G$158,0),1),0)),0)), IFERROR(MIN($D72-SUM($O72:BI72), INDEX(Tbl_Resource_List[Hours Available per Day], MATCH($C72,Tbl_Resource_List[Resource Name],0),1)-SUMIF($C$8:$C71,$C72,BJ$8:BJ71)),0),0)</f>
        <v>0</v>
      </c>
      <c r="BK72" s="93">
        <f>IF((BK$7&gt;IFERROR(MAX(IFERROR(INDEX(Tbl_Project_List[Start Date],MATCH($A72,Tbl_Project_List[Project Name],0),1)-1,0),IFERROR(INDEX($K$9:$K$158,MATCH($E72,$G$9:$G$158,0),1),0),IFERROR(INDEX($K$9:$K$158,MATCH($F72,$G$9:$G$158,0),1),0)),0)), IFERROR(MIN($D72-SUM($O72:BJ72), INDEX(Tbl_Resource_List[Hours Available per Day], MATCH($C72,Tbl_Resource_List[Resource Name],0),1)-SUMIF($C$8:$C71,$C72,BK$8:BK71)),0),0)</f>
        <v>0</v>
      </c>
      <c r="BL72" s="93">
        <f>IF((BL$7&gt;IFERROR(MAX(IFERROR(INDEX(Tbl_Project_List[Start Date],MATCH($A72,Tbl_Project_List[Project Name],0),1)-1,0),IFERROR(INDEX($K$9:$K$158,MATCH($E72,$G$9:$G$158,0),1),0),IFERROR(INDEX($K$9:$K$158,MATCH($F72,$G$9:$G$158,0),1),0)),0)), IFERROR(MIN($D72-SUM($O72:BK72), INDEX(Tbl_Resource_List[Hours Available per Day], MATCH($C72,Tbl_Resource_List[Resource Name],0),1)-SUMIF($C$8:$C71,$C72,BL$8:BL71)),0),0)</f>
        <v>0</v>
      </c>
      <c r="BM72" s="93">
        <f>IF((BM$7&gt;IFERROR(MAX(IFERROR(INDEX(Tbl_Project_List[Start Date],MATCH($A72,Tbl_Project_List[Project Name],0),1)-1,0),IFERROR(INDEX($K$9:$K$158,MATCH($E72,$G$9:$G$158,0),1),0),IFERROR(INDEX($K$9:$K$158,MATCH($F72,$G$9:$G$158,0),1),0)),0)), IFERROR(MIN($D72-SUM($O72:BL72), INDEX(Tbl_Resource_List[Hours Available per Day], MATCH($C72,Tbl_Resource_List[Resource Name],0),1)-SUMIF($C$8:$C71,$C72,BM$8:BM71)),0),0)</f>
        <v>0</v>
      </c>
      <c r="BN72" s="93">
        <f>IF((BN$7&gt;IFERROR(MAX(IFERROR(INDEX(Tbl_Project_List[Start Date],MATCH($A72,Tbl_Project_List[Project Name],0),1)-1,0),IFERROR(INDEX($K$9:$K$158,MATCH($E72,$G$9:$G$158,0),1),0),IFERROR(INDEX($K$9:$K$158,MATCH($F72,$G$9:$G$158,0),1),0)),0)), IFERROR(MIN($D72-SUM($O72:BM72), INDEX(Tbl_Resource_List[Hours Available per Day], MATCH($C72,Tbl_Resource_List[Resource Name],0),1)-SUMIF($C$8:$C71,$C72,BN$8:BN71)),0),0)</f>
        <v>0</v>
      </c>
      <c r="BO72" s="93">
        <f>IF((BO$7&gt;IFERROR(MAX(IFERROR(INDEX(Tbl_Project_List[Start Date],MATCH($A72,Tbl_Project_List[Project Name],0),1)-1,0),IFERROR(INDEX($K$9:$K$158,MATCH($E72,$G$9:$G$158,0),1),0),IFERROR(INDEX($K$9:$K$158,MATCH($F72,$G$9:$G$158,0),1),0)),0)), IFERROR(MIN($D72-SUM($O72:BN72), INDEX(Tbl_Resource_List[Hours Available per Day], MATCH($C72,Tbl_Resource_List[Resource Name],0),1)-SUMIF($C$8:$C71,$C72,BO$8:BO71)),0),0)</f>
        <v>0</v>
      </c>
      <c r="BP72" s="93">
        <f>IF((BP$7&gt;IFERROR(MAX(IFERROR(INDEX(Tbl_Project_List[Start Date],MATCH($A72,Tbl_Project_List[Project Name],0),1)-1,0),IFERROR(INDEX($K$9:$K$158,MATCH($E72,$G$9:$G$158,0),1),0),IFERROR(INDEX($K$9:$K$158,MATCH($F72,$G$9:$G$158,0),1),0)),0)), IFERROR(MIN($D72-SUM($O72:BO72), INDEX(Tbl_Resource_List[Hours Available per Day], MATCH($C72,Tbl_Resource_List[Resource Name],0),1)-SUMIF($C$8:$C71,$C72,BP$8:BP71)),0),0)</f>
        <v>0</v>
      </c>
      <c r="BQ72" s="93">
        <f>IF((BQ$7&gt;IFERROR(MAX(IFERROR(INDEX(Tbl_Project_List[Start Date],MATCH($A72,Tbl_Project_List[Project Name],0),1)-1,0),IFERROR(INDEX($K$9:$K$158,MATCH($E72,$G$9:$G$158,0),1),0),IFERROR(INDEX($K$9:$K$158,MATCH($F72,$G$9:$G$158,0),1),0)),0)), IFERROR(MIN($D72-SUM($O72:BP72), INDEX(Tbl_Resource_List[Hours Available per Day], MATCH($C72,Tbl_Resource_List[Resource Name],0),1)-SUMIF($C$8:$C71,$C72,BQ$8:BQ71)),0),0)</f>
        <v>0</v>
      </c>
      <c r="BR72" s="93">
        <f>IF((BR$7&gt;IFERROR(MAX(IFERROR(INDEX(Tbl_Project_List[Start Date],MATCH($A72,Tbl_Project_List[Project Name],0),1)-1,0),IFERROR(INDEX($K$9:$K$158,MATCH($E72,$G$9:$G$158,0),1),0),IFERROR(INDEX($K$9:$K$158,MATCH($F72,$G$9:$G$158,0),1),0)),0)), IFERROR(MIN($D72-SUM($O72:BQ72), INDEX(Tbl_Resource_List[Hours Available per Day], MATCH($C72,Tbl_Resource_List[Resource Name],0),1)-SUMIF($C$8:$C71,$C72,BR$8:BR71)),0),0)</f>
        <v>0</v>
      </c>
      <c r="BS72" s="93">
        <f>IF((BS$7&gt;IFERROR(MAX(IFERROR(INDEX(Tbl_Project_List[Start Date],MATCH($A72,Tbl_Project_List[Project Name],0),1)-1,0),IFERROR(INDEX($K$9:$K$158,MATCH($E72,$G$9:$G$158,0),1),0),IFERROR(INDEX($K$9:$K$158,MATCH($F72,$G$9:$G$158,0),1),0)),0)), IFERROR(MIN($D72-SUM($O72:BR72), INDEX(Tbl_Resource_List[Hours Available per Day], MATCH($C72,Tbl_Resource_List[Resource Name],0),1)-SUMIF($C$8:$C71,$C72,BS$8:BS71)),0),0)</f>
        <v>0</v>
      </c>
      <c r="BT72" s="93">
        <f>IF((BT$7&gt;IFERROR(MAX(IFERROR(INDEX(Tbl_Project_List[Start Date],MATCH($A72,Tbl_Project_List[Project Name],0),1)-1,0),IFERROR(INDEX($K$9:$K$158,MATCH($E72,$G$9:$G$158,0),1),0),IFERROR(INDEX($K$9:$K$158,MATCH($F72,$G$9:$G$158,0),1),0)),0)), IFERROR(MIN($D72-SUM($O72:BS72), INDEX(Tbl_Resource_List[Hours Available per Day], MATCH($C72,Tbl_Resource_List[Resource Name],0),1)-SUMIF($C$8:$C71,$C72,BT$8:BT71)),0),0)</f>
        <v>0</v>
      </c>
      <c r="BU72" s="93">
        <f>IF((BU$7&gt;IFERROR(MAX(IFERROR(INDEX(Tbl_Project_List[Start Date],MATCH($A72,Tbl_Project_List[Project Name],0),1)-1,0),IFERROR(INDEX($K$9:$K$158,MATCH($E72,$G$9:$G$158,0),1),0),IFERROR(INDEX($K$9:$K$158,MATCH($F72,$G$9:$G$158,0),1),0)),0)), IFERROR(MIN($D72-SUM($O72:BT72), INDEX(Tbl_Resource_List[Hours Available per Day], MATCH($C72,Tbl_Resource_List[Resource Name],0),1)-SUMIF($C$8:$C71,$C72,BU$8:BU71)),0),0)</f>
        <v>0</v>
      </c>
      <c r="BV72" s="93">
        <f>IF((BV$7&gt;IFERROR(MAX(IFERROR(INDEX(Tbl_Project_List[Start Date],MATCH($A72,Tbl_Project_List[Project Name],0),1)-1,0),IFERROR(INDEX($K$9:$K$158,MATCH($E72,$G$9:$G$158,0),1),0),IFERROR(INDEX($K$9:$K$158,MATCH($F72,$G$9:$G$158,0),1),0)),0)), IFERROR(MIN($D72-SUM($O72:BU72), INDEX(Tbl_Resource_List[Hours Available per Day], MATCH($C72,Tbl_Resource_List[Resource Name],0),1)-SUMIF($C$8:$C71,$C72,BV$8:BV71)),0),0)</f>
        <v>0</v>
      </c>
      <c r="BW72" s="94">
        <f>IF((BW$7&gt;IFERROR(MAX(IFERROR(INDEX(Tbl_Project_List[Start Date],MATCH($A72,Tbl_Project_List[Project Name],0),1)-1,0),IFERROR(INDEX($K$9:$K$158,MATCH($E72,$G$9:$G$158,0),1),0),IFERROR(INDEX($K$9:$K$158,MATCH($F72,$G$9:$G$158,0),1),0)),0)), IFERROR(MIN($D72-SUM($O72:BV72), INDEX(Tbl_Resource_List[Hours Available per Day], MATCH($C72,Tbl_Resource_List[Resource Name],0),1)-SUMIF($C$8:$C71,$C72,BW$8:BW71)),0),0)</f>
        <v>0</v>
      </c>
      <c r="BX72" s="95"/>
      <c r="BY72" s="95"/>
      <c r="BZ72" s="95"/>
      <c r="CA72" s="95"/>
      <c r="CB72" s="95"/>
      <c r="CC72" s="95"/>
      <c r="CD72" s="95"/>
      <c r="CE72" s="95"/>
      <c r="CF72" s="95"/>
      <c r="CG72" s="95"/>
      <c r="CH72" s="95"/>
      <c r="CI72" s="95"/>
      <c r="CJ72" s="95"/>
      <c r="CK72" s="95"/>
      <c r="CL72" s="95"/>
      <c r="CM72" s="95"/>
      <c r="CN72" s="95"/>
      <c r="CO72" s="95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</row>
    <row r="73" spans="1:105" x14ac:dyDescent="0.25">
      <c r="A73" s="89" t="str">
        <f>IFERROR(IF(ROW(A72)-ROW($A$8)&gt;=COUNTA(Tbl_Task_List[Task Name]),"",INDEX(Tbl_Project_List[],MATCH(SMALL(Tbl_Project_List[[#Data],[Priority]],ROUND(SUMPRODUCT(1/COUNTIF($A$9:A72,$A$9:A72)),0)+((COUNTIF(Tbl_Task_List[[#Data],[Project Name]],A72)=COUNTIF($A$9:$A72,A72))*1)),Tbl_Project_List[[#Data],[Priority]],0),1)),"")</f>
        <v/>
      </c>
      <c r="B73" s="89" t="str">
        <f t="array" ref="B73">IFERROR(INDEX((Tbl_Task_List[[#Data],[Task Name]]), SMALL(IF(A73=(Tbl_Task_List[[#Data],[Project Name]]),ROW(Tbl_Task_List[[#Data],[Project Name]]),""),COUNTIF($A$9:$A73,A73))-ROW(Tbl_Task_List[[#Headers],[Task Name]]),1),"")</f>
        <v/>
      </c>
      <c r="C73" s="90" t="str">
        <f t="array" ref="C73">IFERROR(INDEX((Tbl_Task_List[[#Data],[Resource Name]]), SMALL(IF(A73=(Tbl_Task_List[[#Data],[Project Name]]),ROW(Tbl_Task_List[[#Data],[Project Name]]),""),COUNTIF($A$9:$A73,A73))-ROW(Tbl_Task_List[[#Headers],[Resource Name]]),1),"")</f>
        <v/>
      </c>
      <c r="D73" s="91" t="str">
        <f t="array" ref="D73">IFERROR(INDEX((Tbl_Task_List[[#Data],[Planned Duration (Hours)]]), SMALL(IF(A73=(Tbl_Task_List[[#Data],[Project Name]]),ROW(Tbl_Task_List[[#Data],[Project Name]]),""),COUNTIF($A$9:$A73,A73))-ROW(Tbl_Task_List[[#Headers],[Planned Duration (Hours)]]),1),"")</f>
        <v/>
      </c>
      <c r="E73" s="70" t="str">
        <f t="array" ref="E73">IFERROR(INDEX((Tbl_Task_List[[#Data],[Predecessor 1]]), SMALL(IF(A73=(Tbl_Task_List[[#Data],[Project Name]]),ROW(Tbl_Task_List[[#Data],[Project Name]]),""),COUNTIF($A$9:$A73,A73))-ROW(Tbl_Task_List[[#Headers],[Predecessor 1]]),1),"")</f>
        <v/>
      </c>
      <c r="F73" s="70" t="str">
        <f t="array" ref="F73">IFERROR(INDEX((Tbl_Task_List[[#Data],[Predecessor 2]]), SMALL(IF(A73=(Tbl_Task_List[[#Data],[Project Name]]),ROW(Tbl_Task_List[[#Data],[Project Name]]),""),COUNTIF($A$9:$A73,A73))-ROW(Tbl_Task_List[[#Headers],[Predecessor 2]]),1),"")</f>
        <v/>
      </c>
      <c r="G73" s="70" t="str">
        <f t="shared" ref="G73:G104" si="8">CONCATENATE(A73," ",B73)</f>
        <v xml:space="preserve"> </v>
      </c>
      <c r="H73" s="75" t="str">
        <f>IFERROR(MAX(INDEX(Tbl_Project_List[Start Date],MATCH($A73,Tbl_Project_List[Project Name],0),1), StartDate, IFERROR(WORKDAY(INDEX($K$9:$K$158,MATCH($E73,$G$9:$G$158,0),1),1,Holidays),0),IFERROR(WORKDAY( INDEX($K$9:$K$158,MATCH($F73,$G$9:$G$158,0),1),1,Holidays),0)),"")</f>
        <v/>
      </c>
      <c r="I73" s="92" t="str">
        <f t="shared" si="4"/>
        <v/>
      </c>
      <c r="J73" s="75" t="str">
        <f t="array" ref="J73">IF(ISNUMBER(D73),IFERROR(INDEX($A$7:$BW$7,1,SMALL(IF(P73:BW73&gt;0,COLUMN(P73:BW73),""),1)),WORKDAY($BW$7,2,Holidays)),"")</f>
        <v/>
      </c>
      <c r="K73" s="75" t="str">
        <f t="array" ref="K73">IF(ISNUMBER(D73),IF(SUM(P73:BW73)=D73,IFERROR(INDEX($A$7:$BW$7,1,LARGE(IF(P73:BW73&gt;0,COLUMN(P73:BW73),""),1)),""),WORKDAY($BW$7,1,Holidays)),"")</f>
        <v/>
      </c>
      <c r="L73" s="92" t="str">
        <f ca="1">IFERROR(COUNTIF(INDIRECT(ADDRESS(ROW($L73),MATCH($J73,$A$7:$BW$7,0),1,1,)):INDIRECT(ADDRESS(ROW($L73),MATCH(MIN($K73,$BW$7),$A$7:$BW$7,0),1,1,)),0),"")</f>
        <v/>
      </c>
      <c r="M73" s="92" t="str">
        <f t="shared" si="5"/>
        <v/>
      </c>
      <c r="N73" s="93" t="str">
        <f t="shared" si="6"/>
        <v/>
      </c>
      <c r="O73" s="86"/>
      <c r="P73" s="93">
        <f>IF((P$7&gt;IFERROR(MAX(IFERROR(INDEX(Tbl_Project_List[Start Date],MATCH($A73,Tbl_Project_List[Project Name],0),1)-1,0),IFERROR(INDEX($K$9:$K$158,MATCH($E73,$G$9:$G$158,0),1),0),IFERROR(INDEX($K$9:$K$158,MATCH($F73,$G$9:$G$158,0),1),0)),0)), IFERROR(MIN($D73-SUM($O73:O73), INDEX(Tbl_Resource_List[Hours Available per Day], MATCH($C73,Tbl_Resource_List[Resource Name],0),1)-SUMIF($C$8:$C72,$C73,P$8:P72)),0),0)</f>
        <v>0</v>
      </c>
      <c r="Q73" s="93">
        <f>IF((Q$7&gt;IFERROR(MAX(IFERROR(INDEX(Tbl_Project_List[Start Date],MATCH($A73,Tbl_Project_List[Project Name],0),1)-1,0),IFERROR(INDEX($K$9:$K$158,MATCH($E73,$G$9:$G$158,0),1),0),IFERROR(INDEX($K$9:$K$158,MATCH($F73,$G$9:$G$158,0),1),0)),0)), IFERROR(MIN($D73-SUM($O73:P73), INDEX(Tbl_Resource_List[Hours Available per Day], MATCH($C73,Tbl_Resource_List[Resource Name],0),1)-SUMIF($C$8:$C72,$C73,Q$8:Q72)),0),0)</f>
        <v>0</v>
      </c>
      <c r="R73" s="93">
        <f>IF((R$7&gt;IFERROR(MAX(IFERROR(INDEX(Tbl_Project_List[Start Date],MATCH($A73,Tbl_Project_List[Project Name],0),1)-1,0),IFERROR(INDEX($K$9:$K$158,MATCH($E73,$G$9:$G$158,0),1),0),IFERROR(INDEX($K$9:$K$158,MATCH($F73,$G$9:$G$158,0),1),0)),0)), IFERROR(MIN($D73-SUM($O73:Q73), INDEX(Tbl_Resource_List[Hours Available per Day], MATCH($C73,Tbl_Resource_List[Resource Name],0),1)-SUMIF($C$8:$C72,$C73,R$8:R72)),0),0)</f>
        <v>0</v>
      </c>
      <c r="S73" s="93">
        <f>IF((S$7&gt;IFERROR(MAX(IFERROR(INDEX(Tbl_Project_List[Start Date],MATCH($A73,Tbl_Project_List[Project Name],0),1)-1,0),IFERROR(INDEX($K$9:$K$158,MATCH($E73,$G$9:$G$158,0),1),0),IFERROR(INDEX($K$9:$K$158,MATCH($F73,$G$9:$G$158,0),1),0)),0)), IFERROR(MIN($D73-SUM($O73:R73), INDEX(Tbl_Resource_List[Hours Available per Day], MATCH($C73,Tbl_Resource_List[Resource Name],0),1)-SUMIF($C$8:$C72,$C73,S$8:S72)),0),0)</f>
        <v>0</v>
      </c>
      <c r="T73" s="93">
        <f>IF((T$7&gt;IFERROR(MAX(IFERROR(INDEX(Tbl_Project_List[Start Date],MATCH($A73,Tbl_Project_List[Project Name],0),1)-1,0),IFERROR(INDEX($K$9:$K$158,MATCH($E73,$G$9:$G$158,0),1),0),IFERROR(INDEX($K$9:$K$158,MATCH($F73,$G$9:$G$158,0),1),0)),0)), IFERROR(MIN($D73-SUM($O73:S73), INDEX(Tbl_Resource_List[Hours Available per Day], MATCH($C73,Tbl_Resource_List[Resource Name],0),1)-SUMIF($C$8:$C72,$C73,T$8:T72)),0),0)</f>
        <v>0</v>
      </c>
      <c r="U73" s="93">
        <f>IF((U$7&gt;IFERROR(MAX(IFERROR(INDEX(Tbl_Project_List[Start Date],MATCH($A73,Tbl_Project_List[Project Name],0),1)-1,0),IFERROR(INDEX($K$9:$K$158,MATCH($E73,$G$9:$G$158,0),1),0),IFERROR(INDEX($K$9:$K$158,MATCH($F73,$G$9:$G$158,0),1),0)),0)), IFERROR(MIN($D73-SUM($O73:T73), INDEX(Tbl_Resource_List[Hours Available per Day], MATCH($C73,Tbl_Resource_List[Resource Name],0),1)-SUMIF($C$8:$C72,$C73,U$8:U72)),0),0)</f>
        <v>0</v>
      </c>
      <c r="V73" s="93">
        <f>IF((V$7&gt;IFERROR(MAX(IFERROR(INDEX(Tbl_Project_List[Start Date],MATCH($A73,Tbl_Project_List[Project Name],0),1)-1,0),IFERROR(INDEX($K$9:$K$158,MATCH($E73,$G$9:$G$158,0),1),0),IFERROR(INDEX($K$9:$K$158,MATCH($F73,$G$9:$G$158,0),1),0)),0)), IFERROR(MIN($D73-SUM($O73:U73), INDEX(Tbl_Resource_List[Hours Available per Day], MATCH($C73,Tbl_Resource_List[Resource Name],0),1)-SUMIF($C$8:$C72,$C73,V$8:V72)),0),0)</f>
        <v>0</v>
      </c>
      <c r="W73" s="93">
        <f>IF((W$7&gt;IFERROR(MAX(IFERROR(INDEX(Tbl_Project_List[Start Date],MATCH($A73,Tbl_Project_List[Project Name],0),1)-1,0),IFERROR(INDEX($K$9:$K$158,MATCH($E73,$G$9:$G$158,0),1),0),IFERROR(INDEX($K$9:$K$158,MATCH($F73,$G$9:$G$158,0),1),0)),0)), IFERROR(MIN($D73-SUM($O73:V73), INDEX(Tbl_Resource_List[Hours Available per Day], MATCH($C73,Tbl_Resource_List[Resource Name],0),1)-SUMIF($C$8:$C72,$C73,W$8:W72)),0),0)</f>
        <v>0</v>
      </c>
      <c r="X73" s="93">
        <f>IF((X$7&gt;IFERROR(MAX(IFERROR(INDEX(Tbl_Project_List[Start Date],MATCH($A73,Tbl_Project_List[Project Name],0),1)-1,0),IFERROR(INDEX($K$9:$K$158,MATCH($E73,$G$9:$G$158,0),1),0),IFERROR(INDEX($K$9:$K$158,MATCH($F73,$G$9:$G$158,0),1),0)),0)), IFERROR(MIN($D73-SUM($O73:W73), INDEX(Tbl_Resource_List[Hours Available per Day], MATCH($C73,Tbl_Resource_List[Resource Name],0),1)-SUMIF($C$8:$C72,$C73,X$8:X72)),0),0)</f>
        <v>0</v>
      </c>
      <c r="Y73" s="93">
        <f>IF((Y$7&gt;IFERROR(MAX(IFERROR(INDEX(Tbl_Project_List[Start Date],MATCH($A73,Tbl_Project_List[Project Name],0),1)-1,0),IFERROR(INDEX($K$9:$K$158,MATCH($E73,$G$9:$G$158,0),1),0),IFERROR(INDEX($K$9:$K$158,MATCH($F73,$G$9:$G$158,0),1),0)),0)), IFERROR(MIN($D73-SUM($O73:X73), INDEX(Tbl_Resource_List[Hours Available per Day], MATCH($C73,Tbl_Resource_List[Resource Name],0),1)-SUMIF($C$8:$C72,$C73,Y$8:Y72)),0),0)</f>
        <v>0</v>
      </c>
      <c r="Z73" s="93">
        <f>IF((Z$7&gt;IFERROR(MAX(IFERROR(INDEX(Tbl_Project_List[Start Date],MATCH($A73,Tbl_Project_List[Project Name],0),1)-1,0),IFERROR(INDEX($K$9:$K$158,MATCH($E73,$G$9:$G$158,0),1),0),IFERROR(INDEX($K$9:$K$158,MATCH($F73,$G$9:$G$158,0),1),0)),0)), IFERROR(MIN($D73-SUM($O73:Y73), INDEX(Tbl_Resource_List[Hours Available per Day], MATCH($C73,Tbl_Resource_List[Resource Name],0),1)-SUMIF($C$8:$C72,$C73,Z$8:Z72)),0),0)</f>
        <v>0</v>
      </c>
      <c r="AA73" s="93">
        <f>IF((AA$7&gt;IFERROR(MAX(IFERROR(INDEX(Tbl_Project_List[Start Date],MATCH($A73,Tbl_Project_List[Project Name],0),1)-1,0),IFERROR(INDEX($K$9:$K$158,MATCH($E73,$G$9:$G$158,0),1),0),IFERROR(INDEX($K$9:$K$158,MATCH($F73,$G$9:$G$158,0),1),0)),0)), IFERROR(MIN($D73-SUM($O73:Z73), INDEX(Tbl_Resource_List[Hours Available per Day], MATCH($C73,Tbl_Resource_List[Resource Name],0),1)-SUMIF($C$8:$C72,$C73,AA$8:AA72)),0),0)</f>
        <v>0</v>
      </c>
      <c r="AB73" s="93">
        <f>IF((AB$7&gt;IFERROR(MAX(IFERROR(INDEX(Tbl_Project_List[Start Date],MATCH($A73,Tbl_Project_List[Project Name],0),1)-1,0),IFERROR(INDEX($K$9:$K$158,MATCH($E73,$G$9:$G$158,0),1),0),IFERROR(INDEX($K$9:$K$158,MATCH($F73,$G$9:$G$158,0),1),0)),0)), IFERROR(MIN($D73-SUM($O73:AA73), INDEX(Tbl_Resource_List[Hours Available per Day], MATCH($C73,Tbl_Resource_List[Resource Name],0),1)-SUMIF($C$8:$C72,$C73,AB$8:AB72)),0),0)</f>
        <v>0</v>
      </c>
      <c r="AC73" s="93">
        <f>IF((AC$7&gt;IFERROR(MAX(IFERROR(INDEX(Tbl_Project_List[Start Date],MATCH($A73,Tbl_Project_List[Project Name],0),1)-1,0),IFERROR(INDEX($K$9:$K$158,MATCH($E73,$G$9:$G$158,0),1),0),IFERROR(INDEX($K$9:$K$158,MATCH($F73,$G$9:$G$158,0),1),0)),0)), IFERROR(MIN($D73-SUM($O73:AB73), INDEX(Tbl_Resource_List[Hours Available per Day], MATCH($C73,Tbl_Resource_List[Resource Name],0),1)-SUMIF($C$8:$C72,$C73,AC$8:AC72)),0),0)</f>
        <v>0</v>
      </c>
      <c r="AD73" s="93">
        <f>IF((AD$7&gt;IFERROR(MAX(IFERROR(INDEX(Tbl_Project_List[Start Date],MATCH($A73,Tbl_Project_List[Project Name],0),1)-1,0),IFERROR(INDEX($K$9:$K$158,MATCH($E73,$G$9:$G$158,0),1),0),IFERROR(INDEX($K$9:$K$158,MATCH($F73,$G$9:$G$158,0),1),0)),0)), IFERROR(MIN($D73-SUM($O73:AC73), INDEX(Tbl_Resource_List[Hours Available per Day], MATCH($C73,Tbl_Resource_List[Resource Name],0),1)-SUMIF($C$8:$C72,$C73,AD$8:AD72)),0),0)</f>
        <v>0</v>
      </c>
      <c r="AE73" s="93">
        <f>IF((AE$7&gt;IFERROR(MAX(IFERROR(INDEX(Tbl_Project_List[Start Date],MATCH($A73,Tbl_Project_List[Project Name],0),1)-1,0),IFERROR(INDEX($K$9:$K$158,MATCH($E73,$G$9:$G$158,0),1),0),IFERROR(INDEX($K$9:$K$158,MATCH($F73,$G$9:$G$158,0),1),0)),0)), IFERROR(MIN($D73-SUM($O73:AD73), INDEX(Tbl_Resource_List[Hours Available per Day], MATCH($C73,Tbl_Resource_List[Resource Name],0),1)-SUMIF($C$8:$C72,$C73,AE$8:AE72)),0),0)</f>
        <v>0</v>
      </c>
      <c r="AF73" s="93">
        <f>IF((AF$7&gt;IFERROR(MAX(IFERROR(INDEX(Tbl_Project_List[Start Date],MATCH($A73,Tbl_Project_List[Project Name],0),1)-1,0),IFERROR(INDEX($K$9:$K$158,MATCH($E73,$G$9:$G$158,0),1),0),IFERROR(INDEX($K$9:$K$158,MATCH($F73,$G$9:$G$158,0),1),0)),0)), IFERROR(MIN($D73-SUM($O73:AE73), INDEX(Tbl_Resource_List[Hours Available per Day], MATCH($C73,Tbl_Resource_List[Resource Name],0),1)-SUMIF($C$8:$C72,$C73,AF$8:AF72)),0),0)</f>
        <v>0</v>
      </c>
      <c r="AG73" s="93">
        <f>IF((AG$7&gt;IFERROR(MAX(IFERROR(INDEX(Tbl_Project_List[Start Date],MATCH($A73,Tbl_Project_List[Project Name],0),1)-1,0),IFERROR(INDEX($K$9:$K$158,MATCH($E73,$G$9:$G$158,0),1),0),IFERROR(INDEX($K$9:$K$158,MATCH($F73,$G$9:$G$158,0),1),0)),0)), IFERROR(MIN($D73-SUM($O73:AF73), INDEX(Tbl_Resource_List[Hours Available per Day], MATCH($C73,Tbl_Resource_List[Resource Name],0),1)-SUMIF($C$8:$C72,$C73,AG$8:AG72)),0),0)</f>
        <v>0</v>
      </c>
      <c r="AH73" s="93">
        <f>IF((AH$7&gt;IFERROR(MAX(IFERROR(INDEX(Tbl_Project_List[Start Date],MATCH($A73,Tbl_Project_List[Project Name],0),1)-1,0),IFERROR(INDEX($K$9:$K$158,MATCH($E73,$G$9:$G$158,0),1),0),IFERROR(INDEX($K$9:$K$158,MATCH($F73,$G$9:$G$158,0),1),0)),0)), IFERROR(MIN($D73-SUM($O73:AG73), INDEX(Tbl_Resource_List[Hours Available per Day], MATCH($C73,Tbl_Resource_List[Resource Name],0),1)-SUMIF($C$8:$C72,$C73,AH$8:AH72)),0),0)</f>
        <v>0</v>
      </c>
      <c r="AI73" s="93">
        <f>IF((AI$7&gt;IFERROR(MAX(IFERROR(INDEX(Tbl_Project_List[Start Date],MATCH($A73,Tbl_Project_List[Project Name],0),1)-1,0),IFERROR(INDEX($K$9:$K$158,MATCH($E73,$G$9:$G$158,0),1),0),IFERROR(INDEX($K$9:$K$158,MATCH($F73,$G$9:$G$158,0),1),0)),0)), IFERROR(MIN($D73-SUM($O73:AH73), INDEX(Tbl_Resource_List[Hours Available per Day], MATCH($C73,Tbl_Resource_List[Resource Name],0),1)-SUMIF($C$8:$C72,$C73,AI$8:AI72)),0),0)</f>
        <v>0</v>
      </c>
      <c r="AJ73" s="93">
        <f>IF((AJ$7&gt;IFERROR(MAX(IFERROR(INDEX(Tbl_Project_List[Start Date],MATCH($A73,Tbl_Project_List[Project Name],0),1)-1,0),IFERROR(INDEX($K$9:$K$158,MATCH($E73,$G$9:$G$158,0),1),0),IFERROR(INDEX($K$9:$K$158,MATCH($F73,$G$9:$G$158,0),1),0)),0)), IFERROR(MIN($D73-SUM($O73:AI73), INDEX(Tbl_Resource_List[Hours Available per Day], MATCH($C73,Tbl_Resource_List[Resource Name],0),1)-SUMIF($C$8:$C72,$C73,AJ$8:AJ72)),0),0)</f>
        <v>0</v>
      </c>
      <c r="AK73" s="93">
        <f>IF((AK$7&gt;IFERROR(MAX(IFERROR(INDEX(Tbl_Project_List[Start Date],MATCH($A73,Tbl_Project_List[Project Name],0),1)-1,0),IFERROR(INDEX($K$9:$K$158,MATCH($E73,$G$9:$G$158,0),1),0),IFERROR(INDEX($K$9:$K$158,MATCH($F73,$G$9:$G$158,0),1),0)),0)), IFERROR(MIN($D73-SUM($O73:AJ73), INDEX(Tbl_Resource_List[Hours Available per Day], MATCH($C73,Tbl_Resource_List[Resource Name],0),1)-SUMIF($C$8:$C72,$C73,AK$8:AK72)),0),0)</f>
        <v>0</v>
      </c>
      <c r="AL73" s="93">
        <f>IF((AL$7&gt;IFERROR(MAX(IFERROR(INDEX(Tbl_Project_List[Start Date],MATCH($A73,Tbl_Project_List[Project Name],0),1)-1,0),IFERROR(INDEX($K$9:$K$158,MATCH($E73,$G$9:$G$158,0),1),0),IFERROR(INDEX($K$9:$K$158,MATCH($F73,$G$9:$G$158,0),1),0)),0)), IFERROR(MIN($D73-SUM($O73:AK73), INDEX(Tbl_Resource_List[Hours Available per Day], MATCH($C73,Tbl_Resource_List[Resource Name],0),1)-SUMIF($C$8:$C72,$C73,AL$8:AL72)),0),0)</f>
        <v>0</v>
      </c>
      <c r="AM73" s="93">
        <f>IF((AM$7&gt;IFERROR(MAX(IFERROR(INDEX(Tbl_Project_List[Start Date],MATCH($A73,Tbl_Project_List[Project Name],0),1)-1,0),IFERROR(INDEX($K$9:$K$158,MATCH($E73,$G$9:$G$158,0),1),0),IFERROR(INDEX($K$9:$K$158,MATCH($F73,$G$9:$G$158,0),1),0)),0)), IFERROR(MIN($D73-SUM($O73:AL73), INDEX(Tbl_Resource_List[Hours Available per Day], MATCH($C73,Tbl_Resource_List[Resource Name],0),1)-SUMIF($C$8:$C72,$C73,AM$8:AM72)),0),0)</f>
        <v>0</v>
      </c>
      <c r="AN73" s="93">
        <f>IF((AN$7&gt;IFERROR(MAX(IFERROR(INDEX(Tbl_Project_List[Start Date],MATCH($A73,Tbl_Project_List[Project Name],0),1)-1,0),IFERROR(INDEX($K$9:$K$158,MATCH($E73,$G$9:$G$158,0),1),0),IFERROR(INDEX($K$9:$K$158,MATCH($F73,$G$9:$G$158,0),1),0)),0)), IFERROR(MIN($D73-SUM($O73:AM73), INDEX(Tbl_Resource_List[Hours Available per Day], MATCH($C73,Tbl_Resource_List[Resource Name],0),1)-SUMIF($C$8:$C72,$C73,AN$8:AN72)),0),0)</f>
        <v>0</v>
      </c>
      <c r="AO73" s="93">
        <f>IF((AO$7&gt;IFERROR(MAX(IFERROR(INDEX(Tbl_Project_List[Start Date],MATCH($A73,Tbl_Project_List[Project Name],0),1)-1,0),IFERROR(INDEX($K$9:$K$158,MATCH($E73,$G$9:$G$158,0),1),0),IFERROR(INDEX($K$9:$K$158,MATCH($F73,$G$9:$G$158,0),1),0)),0)), IFERROR(MIN($D73-SUM($O73:AN73), INDEX(Tbl_Resource_List[Hours Available per Day], MATCH($C73,Tbl_Resource_List[Resource Name],0),1)-SUMIF($C$8:$C72,$C73,AO$8:AO72)),0),0)</f>
        <v>0</v>
      </c>
      <c r="AP73" s="93">
        <f>IF((AP$7&gt;IFERROR(MAX(IFERROR(INDEX(Tbl_Project_List[Start Date],MATCH($A73,Tbl_Project_List[Project Name],0),1)-1,0),IFERROR(INDEX($K$9:$K$158,MATCH($E73,$G$9:$G$158,0),1),0),IFERROR(INDEX($K$9:$K$158,MATCH($F73,$G$9:$G$158,0),1),0)),0)), IFERROR(MIN($D73-SUM($O73:AO73), INDEX(Tbl_Resource_List[Hours Available per Day], MATCH($C73,Tbl_Resource_List[Resource Name],0),1)-SUMIF($C$8:$C72,$C73,AP$8:AP72)),0),0)</f>
        <v>0</v>
      </c>
      <c r="AQ73" s="93">
        <f>IF((AQ$7&gt;IFERROR(MAX(IFERROR(INDEX(Tbl_Project_List[Start Date],MATCH($A73,Tbl_Project_List[Project Name],0),1)-1,0),IFERROR(INDEX($K$9:$K$158,MATCH($E73,$G$9:$G$158,0),1),0),IFERROR(INDEX($K$9:$K$158,MATCH($F73,$G$9:$G$158,0),1),0)),0)), IFERROR(MIN($D73-SUM($O73:AP73), INDEX(Tbl_Resource_List[Hours Available per Day], MATCH($C73,Tbl_Resource_List[Resource Name],0),1)-SUMIF($C$8:$C72,$C73,AQ$8:AQ72)),0),0)</f>
        <v>0</v>
      </c>
      <c r="AR73" s="93">
        <f>IF((AR$7&gt;IFERROR(MAX(IFERROR(INDEX(Tbl_Project_List[Start Date],MATCH($A73,Tbl_Project_List[Project Name],0),1)-1,0),IFERROR(INDEX($K$9:$K$158,MATCH($E73,$G$9:$G$158,0),1),0),IFERROR(INDEX($K$9:$K$158,MATCH($F73,$G$9:$G$158,0),1),0)),0)), IFERROR(MIN($D73-SUM($O73:AQ73), INDEX(Tbl_Resource_List[Hours Available per Day], MATCH($C73,Tbl_Resource_List[Resource Name],0),1)-SUMIF($C$8:$C72,$C73,AR$8:AR72)),0),0)</f>
        <v>0</v>
      </c>
      <c r="AS73" s="93">
        <f>IF((AS$7&gt;IFERROR(MAX(IFERROR(INDEX(Tbl_Project_List[Start Date],MATCH($A73,Tbl_Project_List[Project Name],0),1)-1,0),IFERROR(INDEX($K$9:$K$158,MATCH($E73,$G$9:$G$158,0),1),0),IFERROR(INDEX($K$9:$K$158,MATCH($F73,$G$9:$G$158,0),1),0)),0)), IFERROR(MIN($D73-SUM($O73:AR73), INDEX(Tbl_Resource_List[Hours Available per Day], MATCH($C73,Tbl_Resource_List[Resource Name],0),1)-SUMIF($C$8:$C72,$C73,AS$8:AS72)),0),0)</f>
        <v>0</v>
      </c>
      <c r="AT73" s="93">
        <f>IF((AT$7&gt;IFERROR(MAX(IFERROR(INDEX(Tbl_Project_List[Start Date],MATCH($A73,Tbl_Project_List[Project Name],0),1)-1,0),IFERROR(INDEX($K$9:$K$158,MATCH($E73,$G$9:$G$158,0),1),0),IFERROR(INDEX($K$9:$K$158,MATCH($F73,$G$9:$G$158,0),1),0)),0)), IFERROR(MIN($D73-SUM($O73:AS73), INDEX(Tbl_Resource_List[Hours Available per Day], MATCH($C73,Tbl_Resource_List[Resource Name],0),1)-SUMIF($C$8:$C72,$C73,AT$8:AT72)),0),0)</f>
        <v>0</v>
      </c>
      <c r="AU73" s="93">
        <f>IF((AU$7&gt;IFERROR(MAX(IFERROR(INDEX(Tbl_Project_List[Start Date],MATCH($A73,Tbl_Project_List[Project Name],0),1)-1,0),IFERROR(INDEX($K$9:$K$158,MATCH($E73,$G$9:$G$158,0),1),0),IFERROR(INDEX($K$9:$K$158,MATCH($F73,$G$9:$G$158,0),1),0)),0)), IFERROR(MIN($D73-SUM($O73:AT73), INDEX(Tbl_Resource_List[Hours Available per Day], MATCH($C73,Tbl_Resource_List[Resource Name],0),1)-SUMIF($C$8:$C72,$C73,AU$8:AU72)),0),0)</f>
        <v>0</v>
      </c>
      <c r="AV73" s="93">
        <f>IF((AV$7&gt;IFERROR(MAX(IFERROR(INDEX(Tbl_Project_List[Start Date],MATCH($A73,Tbl_Project_List[Project Name],0),1)-1,0),IFERROR(INDEX($K$9:$K$158,MATCH($E73,$G$9:$G$158,0),1),0),IFERROR(INDEX($K$9:$K$158,MATCH($F73,$G$9:$G$158,0),1),0)),0)), IFERROR(MIN($D73-SUM($O73:AU73), INDEX(Tbl_Resource_List[Hours Available per Day], MATCH($C73,Tbl_Resource_List[Resource Name],0),1)-SUMIF($C$8:$C72,$C73,AV$8:AV72)),0),0)</f>
        <v>0</v>
      </c>
      <c r="AW73" s="93">
        <f>IF((AW$7&gt;IFERROR(MAX(IFERROR(INDEX(Tbl_Project_List[Start Date],MATCH($A73,Tbl_Project_List[Project Name],0),1)-1,0),IFERROR(INDEX($K$9:$K$158,MATCH($E73,$G$9:$G$158,0),1),0),IFERROR(INDEX($K$9:$K$158,MATCH($F73,$G$9:$G$158,0),1),0)),0)), IFERROR(MIN($D73-SUM($O73:AV73), INDEX(Tbl_Resource_List[Hours Available per Day], MATCH($C73,Tbl_Resource_List[Resource Name],0),1)-SUMIF($C$8:$C72,$C73,AW$8:AW72)),0),0)</f>
        <v>0</v>
      </c>
      <c r="AX73" s="93">
        <f>IF((AX$7&gt;IFERROR(MAX(IFERROR(INDEX(Tbl_Project_List[Start Date],MATCH($A73,Tbl_Project_List[Project Name],0),1)-1,0),IFERROR(INDEX($K$9:$K$158,MATCH($E73,$G$9:$G$158,0),1),0),IFERROR(INDEX($K$9:$K$158,MATCH($F73,$G$9:$G$158,0),1),0)),0)), IFERROR(MIN($D73-SUM($O73:AW73), INDEX(Tbl_Resource_List[Hours Available per Day], MATCH($C73,Tbl_Resource_List[Resource Name],0),1)-SUMIF($C$8:$C72,$C73,AX$8:AX72)),0),0)</f>
        <v>0</v>
      </c>
      <c r="AY73" s="93">
        <f>IF((AY$7&gt;IFERROR(MAX(IFERROR(INDEX(Tbl_Project_List[Start Date],MATCH($A73,Tbl_Project_List[Project Name],0),1)-1,0),IFERROR(INDEX($K$9:$K$158,MATCH($E73,$G$9:$G$158,0),1),0),IFERROR(INDEX($K$9:$K$158,MATCH($F73,$G$9:$G$158,0),1),0)),0)), IFERROR(MIN($D73-SUM($O73:AX73), INDEX(Tbl_Resource_List[Hours Available per Day], MATCH($C73,Tbl_Resource_List[Resource Name],0),1)-SUMIF($C$8:$C72,$C73,AY$8:AY72)),0),0)</f>
        <v>0</v>
      </c>
      <c r="AZ73" s="93">
        <f>IF((AZ$7&gt;IFERROR(MAX(IFERROR(INDEX(Tbl_Project_List[Start Date],MATCH($A73,Tbl_Project_List[Project Name],0),1)-1,0),IFERROR(INDEX($K$9:$K$158,MATCH($E73,$G$9:$G$158,0),1),0),IFERROR(INDEX($K$9:$K$158,MATCH($F73,$G$9:$G$158,0),1),0)),0)), IFERROR(MIN($D73-SUM($O73:AY73), INDEX(Tbl_Resource_List[Hours Available per Day], MATCH($C73,Tbl_Resource_List[Resource Name],0),1)-SUMIF($C$8:$C72,$C73,AZ$8:AZ72)),0),0)</f>
        <v>0</v>
      </c>
      <c r="BA73" s="93">
        <f>IF((BA$7&gt;IFERROR(MAX(IFERROR(INDEX(Tbl_Project_List[Start Date],MATCH($A73,Tbl_Project_List[Project Name],0),1)-1,0),IFERROR(INDEX($K$9:$K$158,MATCH($E73,$G$9:$G$158,0),1),0),IFERROR(INDEX($K$9:$K$158,MATCH($F73,$G$9:$G$158,0),1),0)),0)), IFERROR(MIN($D73-SUM($O73:AZ73), INDEX(Tbl_Resource_List[Hours Available per Day], MATCH($C73,Tbl_Resource_List[Resource Name],0),1)-SUMIF($C$8:$C72,$C73,BA$8:BA72)),0),0)</f>
        <v>0</v>
      </c>
      <c r="BB73" s="93">
        <f>IF((BB$7&gt;IFERROR(MAX(IFERROR(INDEX(Tbl_Project_List[Start Date],MATCH($A73,Tbl_Project_List[Project Name],0),1)-1,0),IFERROR(INDEX($K$9:$K$158,MATCH($E73,$G$9:$G$158,0),1),0),IFERROR(INDEX($K$9:$K$158,MATCH($F73,$G$9:$G$158,0),1),0)),0)), IFERROR(MIN($D73-SUM($O73:BA73), INDEX(Tbl_Resource_List[Hours Available per Day], MATCH($C73,Tbl_Resource_List[Resource Name],0),1)-SUMIF($C$8:$C72,$C73,BB$8:BB72)),0),0)</f>
        <v>0</v>
      </c>
      <c r="BC73" s="93">
        <f>IF((BC$7&gt;IFERROR(MAX(IFERROR(INDEX(Tbl_Project_List[Start Date],MATCH($A73,Tbl_Project_List[Project Name],0),1)-1,0),IFERROR(INDEX($K$9:$K$158,MATCH($E73,$G$9:$G$158,0),1),0),IFERROR(INDEX($K$9:$K$158,MATCH($F73,$G$9:$G$158,0),1),0)),0)), IFERROR(MIN($D73-SUM($O73:BB73), INDEX(Tbl_Resource_List[Hours Available per Day], MATCH($C73,Tbl_Resource_List[Resource Name],0),1)-SUMIF($C$8:$C72,$C73,BC$8:BC72)),0),0)</f>
        <v>0</v>
      </c>
      <c r="BD73" s="93">
        <f>IF((BD$7&gt;IFERROR(MAX(IFERROR(INDEX(Tbl_Project_List[Start Date],MATCH($A73,Tbl_Project_List[Project Name],0),1)-1,0),IFERROR(INDEX($K$9:$K$158,MATCH($E73,$G$9:$G$158,0),1),0),IFERROR(INDEX($K$9:$K$158,MATCH($F73,$G$9:$G$158,0),1),0)),0)), IFERROR(MIN($D73-SUM($O73:BC73), INDEX(Tbl_Resource_List[Hours Available per Day], MATCH($C73,Tbl_Resource_List[Resource Name],0),1)-SUMIF($C$8:$C72,$C73,BD$8:BD72)),0),0)</f>
        <v>0</v>
      </c>
      <c r="BE73" s="93">
        <f>IF((BE$7&gt;IFERROR(MAX(IFERROR(INDEX(Tbl_Project_List[Start Date],MATCH($A73,Tbl_Project_List[Project Name],0),1)-1,0),IFERROR(INDEX($K$9:$K$158,MATCH($E73,$G$9:$G$158,0),1),0),IFERROR(INDEX($K$9:$K$158,MATCH($F73,$G$9:$G$158,0),1),0)),0)), IFERROR(MIN($D73-SUM($O73:BD73), INDEX(Tbl_Resource_List[Hours Available per Day], MATCH($C73,Tbl_Resource_List[Resource Name],0),1)-SUMIF($C$8:$C72,$C73,BE$8:BE72)),0),0)</f>
        <v>0</v>
      </c>
      <c r="BF73" s="93">
        <f>IF((BF$7&gt;IFERROR(MAX(IFERROR(INDEX(Tbl_Project_List[Start Date],MATCH($A73,Tbl_Project_List[Project Name],0),1)-1,0),IFERROR(INDEX($K$9:$K$158,MATCH($E73,$G$9:$G$158,0),1),0),IFERROR(INDEX($K$9:$K$158,MATCH($F73,$G$9:$G$158,0),1),0)),0)), IFERROR(MIN($D73-SUM($O73:BE73), INDEX(Tbl_Resource_List[Hours Available per Day], MATCH($C73,Tbl_Resource_List[Resource Name],0),1)-SUMIF($C$8:$C72,$C73,BF$8:BF72)),0),0)</f>
        <v>0</v>
      </c>
      <c r="BG73" s="93">
        <f>IF((BG$7&gt;IFERROR(MAX(IFERROR(INDEX(Tbl_Project_List[Start Date],MATCH($A73,Tbl_Project_List[Project Name],0),1)-1,0),IFERROR(INDEX($K$9:$K$158,MATCH($E73,$G$9:$G$158,0),1),0),IFERROR(INDEX($K$9:$K$158,MATCH($F73,$G$9:$G$158,0),1),0)),0)), IFERROR(MIN($D73-SUM($O73:BF73), INDEX(Tbl_Resource_List[Hours Available per Day], MATCH($C73,Tbl_Resource_List[Resource Name],0),1)-SUMIF($C$8:$C72,$C73,BG$8:BG72)),0),0)</f>
        <v>0</v>
      </c>
      <c r="BH73" s="93">
        <f>IF((BH$7&gt;IFERROR(MAX(IFERROR(INDEX(Tbl_Project_List[Start Date],MATCH($A73,Tbl_Project_List[Project Name],0),1)-1,0),IFERROR(INDEX($K$9:$K$158,MATCH($E73,$G$9:$G$158,0),1),0),IFERROR(INDEX($K$9:$K$158,MATCH($F73,$G$9:$G$158,0),1),0)),0)), IFERROR(MIN($D73-SUM($O73:BG73), INDEX(Tbl_Resource_List[Hours Available per Day], MATCH($C73,Tbl_Resource_List[Resource Name],0),1)-SUMIF($C$8:$C72,$C73,BH$8:BH72)),0),0)</f>
        <v>0</v>
      </c>
      <c r="BI73" s="93">
        <f>IF((BI$7&gt;IFERROR(MAX(IFERROR(INDEX(Tbl_Project_List[Start Date],MATCH($A73,Tbl_Project_List[Project Name],0),1)-1,0),IFERROR(INDEX($K$9:$K$158,MATCH($E73,$G$9:$G$158,0),1),0),IFERROR(INDEX($K$9:$K$158,MATCH($F73,$G$9:$G$158,0),1),0)),0)), IFERROR(MIN($D73-SUM($O73:BH73), INDEX(Tbl_Resource_List[Hours Available per Day], MATCH($C73,Tbl_Resource_List[Resource Name],0),1)-SUMIF($C$8:$C72,$C73,BI$8:BI72)),0),0)</f>
        <v>0</v>
      </c>
      <c r="BJ73" s="93">
        <f>IF((BJ$7&gt;IFERROR(MAX(IFERROR(INDEX(Tbl_Project_List[Start Date],MATCH($A73,Tbl_Project_List[Project Name],0),1)-1,0),IFERROR(INDEX($K$9:$K$158,MATCH($E73,$G$9:$G$158,0),1),0),IFERROR(INDEX($K$9:$K$158,MATCH($F73,$G$9:$G$158,0),1),0)),0)), IFERROR(MIN($D73-SUM($O73:BI73), INDEX(Tbl_Resource_List[Hours Available per Day], MATCH($C73,Tbl_Resource_List[Resource Name],0),1)-SUMIF($C$8:$C72,$C73,BJ$8:BJ72)),0),0)</f>
        <v>0</v>
      </c>
      <c r="BK73" s="93">
        <f>IF((BK$7&gt;IFERROR(MAX(IFERROR(INDEX(Tbl_Project_List[Start Date],MATCH($A73,Tbl_Project_List[Project Name],0),1)-1,0),IFERROR(INDEX($K$9:$K$158,MATCH($E73,$G$9:$G$158,0),1),0),IFERROR(INDEX($K$9:$K$158,MATCH($F73,$G$9:$G$158,0),1),0)),0)), IFERROR(MIN($D73-SUM($O73:BJ73), INDEX(Tbl_Resource_List[Hours Available per Day], MATCH($C73,Tbl_Resource_List[Resource Name],0),1)-SUMIF($C$8:$C72,$C73,BK$8:BK72)),0),0)</f>
        <v>0</v>
      </c>
      <c r="BL73" s="93">
        <f>IF((BL$7&gt;IFERROR(MAX(IFERROR(INDEX(Tbl_Project_List[Start Date],MATCH($A73,Tbl_Project_List[Project Name],0),1)-1,0),IFERROR(INDEX($K$9:$K$158,MATCH($E73,$G$9:$G$158,0),1),0),IFERROR(INDEX($K$9:$K$158,MATCH($F73,$G$9:$G$158,0),1),0)),0)), IFERROR(MIN($D73-SUM($O73:BK73), INDEX(Tbl_Resource_List[Hours Available per Day], MATCH($C73,Tbl_Resource_List[Resource Name],0),1)-SUMIF($C$8:$C72,$C73,BL$8:BL72)),0),0)</f>
        <v>0</v>
      </c>
      <c r="BM73" s="93">
        <f>IF((BM$7&gt;IFERROR(MAX(IFERROR(INDEX(Tbl_Project_List[Start Date],MATCH($A73,Tbl_Project_List[Project Name],0),1)-1,0),IFERROR(INDEX($K$9:$K$158,MATCH($E73,$G$9:$G$158,0),1),0),IFERROR(INDEX($K$9:$K$158,MATCH($F73,$G$9:$G$158,0),1),0)),0)), IFERROR(MIN($D73-SUM($O73:BL73), INDEX(Tbl_Resource_List[Hours Available per Day], MATCH($C73,Tbl_Resource_List[Resource Name],0),1)-SUMIF($C$8:$C72,$C73,BM$8:BM72)),0),0)</f>
        <v>0</v>
      </c>
      <c r="BN73" s="93">
        <f>IF((BN$7&gt;IFERROR(MAX(IFERROR(INDEX(Tbl_Project_List[Start Date],MATCH($A73,Tbl_Project_List[Project Name],0),1)-1,0),IFERROR(INDEX($K$9:$K$158,MATCH($E73,$G$9:$G$158,0),1),0),IFERROR(INDEX($K$9:$K$158,MATCH($F73,$G$9:$G$158,0),1),0)),0)), IFERROR(MIN($D73-SUM($O73:BM73), INDEX(Tbl_Resource_List[Hours Available per Day], MATCH($C73,Tbl_Resource_List[Resource Name],0),1)-SUMIF($C$8:$C72,$C73,BN$8:BN72)),0),0)</f>
        <v>0</v>
      </c>
      <c r="BO73" s="93">
        <f>IF((BO$7&gt;IFERROR(MAX(IFERROR(INDEX(Tbl_Project_List[Start Date],MATCH($A73,Tbl_Project_List[Project Name],0),1)-1,0),IFERROR(INDEX($K$9:$K$158,MATCH($E73,$G$9:$G$158,0),1),0),IFERROR(INDEX($K$9:$K$158,MATCH($F73,$G$9:$G$158,0),1),0)),0)), IFERROR(MIN($D73-SUM($O73:BN73), INDEX(Tbl_Resource_List[Hours Available per Day], MATCH($C73,Tbl_Resource_List[Resource Name],0),1)-SUMIF($C$8:$C72,$C73,BO$8:BO72)),0),0)</f>
        <v>0</v>
      </c>
      <c r="BP73" s="93">
        <f>IF((BP$7&gt;IFERROR(MAX(IFERROR(INDEX(Tbl_Project_List[Start Date],MATCH($A73,Tbl_Project_List[Project Name],0),1)-1,0),IFERROR(INDEX($K$9:$K$158,MATCH($E73,$G$9:$G$158,0),1),0),IFERROR(INDEX($K$9:$K$158,MATCH($F73,$G$9:$G$158,0),1),0)),0)), IFERROR(MIN($D73-SUM($O73:BO73), INDEX(Tbl_Resource_List[Hours Available per Day], MATCH($C73,Tbl_Resource_List[Resource Name],0),1)-SUMIF($C$8:$C72,$C73,BP$8:BP72)),0),0)</f>
        <v>0</v>
      </c>
      <c r="BQ73" s="93">
        <f>IF((BQ$7&gt;IFERROR(MAX(IFERROR(INDEX(Tbl_Project_List[Start Date],MATCH($A73,Tbl_Project_List[Project Name],0),1)-1,0),IFERROR(INDEX($K$9:$K$158,MATCH($E73,$G$9:$G$158,0),1),0),IFERROR(INDEX($K$9:$K$158,MATCH($F73,$G$9:$G$158,0),1),0)),0)), IFERROR(MIN($D73-SUM($O73:BP73), INDEX(Tbl_Resource_List[Hours Available per Day], MATCH($C73,Tbl_Resource_List[Resource Name],0),1)-SUMIF($C$8:$C72,$C73,BQ$8:BQ72)),0),0)</f>
        <v>0</v>
      </c>
      <c r="BR73" s="93">
        <f>IF((BR$7&gt;IFERROR(MAX(IFERROR(INDEX(Tbl_Project_List[Start Date],MATCH($A73,Tbl_Project_List[Project Name],0),1)-1,0),IFERROR(INDEX($K$9:$K$158,MATCH($E73,$G$9:$G$158,0),1),0),IFERROR(INDEX($K$9:$K$158,MATCH($F73,$G$9:$G$158,0),1),0)),0)), IFERROR(MIN($D73-SUM($O73:BQ73), INDEX(Tbl_Resource_List[Hours Available per Day], MATCH($C73,Tbl_Resource_List[Resource Name],0),1)-SUMIF($C$8:$C72,$C73,BR$8:BR72)),0),0)</f>
        <v>0</v>
      </c>
      <c r="BS73" s="93">
        <f>IF((BS$7&gt;IFERROR(MAX(IFERROR(INDEX(Tbl_Project_List[Start Date],MATCH($A73,Tbl_Project_List[Project Name],0),1)-1,0),IFERROR(INDEX($K$9:$K$158,MATCH($E73,$G$9:$G$158,0),1),0),IFERROR(INDEX($K$9:$K$158,MATCH($F73,$G$9:$G$158,0),1),0)),0)), IFERROR(MIN($D73-SUM($O73:BR73), INDEX(Tbl_Resource_List[Hours Available per Day], MATCH($C73,Tbl_Resource_List[Resource Name],0),1)-SUMIF($C$8:$C72,$C73,BS$8:BS72)),0),0)</f>
        <v>0</v>
      </c>
      <c r="BT73" s="93">
        <f>IF((BT$7&gt;IFERROR(MAX(IFERROR(INDEX(Tbl_Project_List[Start Date],MATCH($A73,Tbl_Project_List[Project Name],0),1)-1,0),IFERROR(INDEX($K$9:$K$158,MATCH($E73,$G$9:$G$158,0),1),0),IFERROR(INDEX($K$9:$K$158,MATCH($F73,$G$9:$G$158,0),1),0)),0)), IFERROR(MIN($D73-SUM($O73:BS73), INDEX(Tbl_Resource_List[Hours Available per Day], MATCH($C73,Tbl_Resource_List[Resource Name],0),1)-SUMIF($C$8:$C72,$C73,BT$8:BT72)),0),0)</f>
        <v>0</v>
      </c>
      <c r="BU73" s="93">
        <f>IF((BU$7&gt;IFERROR(MAX(IFERROR(INDEX(Tbl_Project_List[Start Date],MATCH($A73,Tbl_Project_List[Project Name],0),1)-1,0),IFERROR(INDEX($K$9:$K$158,MATCH($E73,$G$9:$G$158,0),1),0),IFERROR(INDEX($K$9:$K$158,MATCH($F73,$G$9:$G$158,0),1),0)),0)), IFERROR(MIN($D73-SUM($O73:BT73), INDEX(Tbl_Resource_List[Hours Available per Day], MATCH($C73,Tbl_Resource_List[Resource Name],0),1)-SUMIF($C$8:$C72,$C73,BU$8:BU72)),0),0)</f>
        <v>0</v>
      </c>
      <c r="BV73" s="93">
        <f>IF((BV$7&gt;IFERROR(MAX(IFERROR(INDEX(Tbl_Project_List[Start Date],MATCH($A73,Tbl_Project_List[Project Name],0),1)-1,0),IFERROR(INDEX($K$9:$K$158,MATCH($E73,$G$9:$G$158,0),1),0),IFERROR(INDEX($K$9:$K$158,MATCH($F73,$G$9:$G$158,0),1),0)),0)), IFERROR(MIN($D73-SUM($O73:BU73), INDEX(Tbl_Resource_List[Hours Available per Day], MATCH($C73,Tbl_Resource_List[Resource Name],0),1)-SUMIF($C$8:$C72,$C73,BV$8:BV72)),0),0)</f>
        <v>0</v>
      </c>
      <c r="BW73" s="94">
        <f>IF((BW$7&gt;IFERROR(MAX(IFERROR(INDEX(Tbl_Project_List[Start Date],MATCH($A73,Tbl_Project_List[Project Name],0),1)-1,0),IFERROR(INDEX($K$9:$K$158,MATCH($E73,$G$9:$G$158,0),1),0),IFERROR(INDEX($K$9:$K$158,MATCH($F73,$G$9:$G$158,0),1),0)),0)), IFERROR(MIN($D73-SUM($O73:BV73), INDEX(Tbl_Resource_List[Hours Available per Day], MATCH($C73,Tbl_Resource_List[Resource Name],0),1)-SUMIF($C$8:$C72,$C73,BW$8:BW72)),0),0)</f>
        <v>0</v>
      </c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</row>
    <row r="74" spans="1:105" x14ac:dyDescent="0.25">
      <c r="A74" s="89" t="str">
        <f>IFERROR(IF(ROW(A73)-ROW($A$8)&gt;=COUNTA(Tbl_Task_List[Task Name]),"",INDEX(Tbl_Project_List[],MATCH(SMALL(Tbl_Project_List[[#Data],[Priority]],ROUND(SUMPRODUCT(1/COUNTIF($A$9:A73,$A$9:A73)),0)+((COUNTIF(Tbl_Task_List[[#Data],[Project Name]],A73)=COUNTIF($A$9:$A73,A73))*1)),Tbl_Project_List[[#Data],[Priority]],0),1)),"")</f>
        <v/>
      </c>
      <c r="B74" s="89" t="str">
        <f t="array" ref="B74">IFERROR(INDEX((Tbl_Task_List[[#Data],[Task Name]]), SMALL(IF(A74=(Tbl_Task_List[[#Data],[Project Name]]),ROW(Tbl_Task_List[[#Data],[Project Name]]),""),COUNTIF($A$9:$A74,A74))-ROW(Tbl_Task_List[[#Headers],[Task Name]]),1),"")</f>
        <v/>
      </c>
      <c r="C74" s="90" t="str">
        <f t="array" ref="C74">IFERROR(INDEX((Tbl_Task_List[[#Data],[Resource Name]]), SMALL(IF(A74=(Tbl_Task_List[[#Data],[Project Name]]),ROW(Tbl_Task_List[[#Data],[Project Name]]),""),COUNTIF($A$9:$A74,A74))-ROW(Tbl_Task_List[[#Headers],[Resource Name]]),1),"")</f>
        <v/>
      </c>
      <c r="D74" s="91" t="str">
        <f t="array" ref="D74">IFERROR(INDEX((Tbl_Task_List[[#Data],[Planned Duration (Hours)]]), SMALL(IF(A74=(Tbl_Task_List[[#Data],[Project Name]]),ROW(Tbl_Task_List[[#Data],[Project Name]]),""),COUNTIF($A$9:$A74,A74))-ROW(Tbl_Task_List[[#Headers],[Planned Duration (Hours)]]),1),"")</f>
        <v/>
      </c>
      <c r="E74" s="70" t="str">
        <f t="array" ref="E74">IFERROR(INDEX((Tbl_Task_List[[#Data],[Predecessor 1]]), SMALL(IF(A74=(Tbl_Task_List[[#Data],[Project Name]]),ROW(Tbl_Task_List[[#Data],[Project Name]]),""),COUNTIF($A$9:$A74,A74))-ROW(Tbl_Task_List[[#Headers],[Predecessor 1]]),1),"")</f>
        <v/>
      </c>
      <c r="F74" s="70" t="str">
        <f t="array" ref="F74">IFERROR(INDEX((Tbl_Task_List[[#Data],[Predecessor 2]]), SMALL(IF(A74=(Tbl_Task_List[[#Data],[Project Name]]),ROW(Tbl_Task_List[[#Data],[Project Name]]),""),COUNTIF($A$9:$A74,A74))-ROW(Tbl_Task_List[[#Headers],[Predecessor 2]]),1),"")</f>
        <v/>
      </c>
      <c r="G74" s="70" t="str">
        <f t="shared" si="8"/>
        <v xml:space="preserve"> </v>
      </c>
      <c r="H74" s="75" t="str">
        <f>IFERROR(MAX(INDEX(Tbl_Project_List[Start Date],MATCH($A74,Tbl_Project_List[Project Name],0),1), StartDate, IFERROR(WORKDAY(INDEX($K$9:$K$158,MATCH($E74,$G$9:$G$158,0),1),1,Holidays),0),IFERROR(WORKDAY( INDEX($K$9:$K$158,MATCH($F74,$G$9:$G$158,0),1),1,Holidays),0)),"")</f>
        <v/>
      </c>
      <c r="I74" s="92" t="str">
        <f t="shared" ref="I74:I137" si="9">IFERROR(MATCH(J74,$P$7:$BW$7)-MATCH(H74,$P$7:$BW$7,0),"")</f>
        <v/>
      </c>
      <c r="J74" s="75" t="str">
        <f t="array" ref="J74">IF(ISNUMBER(D74),IFERROR(INDEX($A$7:$BW$7,1,SMALL(IF(P74:BW74&gt;0,COLUMN(P74:BW74),""),1)),WORKDAY($BW$7,2,Holidays)),"")</f>
        <v/>
      </c>
      <c r="K74" s="75" t="str">
        <f t="array" ref="K74">IF(ISNUMBER(D74),IF(SUM(P74:BW74)=D74,IFERROR(INDEX($A$7:$BW$7,1,LARGE(IF(P74:BW74&gt;0,COLUMN(P74:BW74),""),1)),""),WORKDAY($BW$7,1,Holidays)),"")</f>
        <v/>
      </c>
      <c r="L74" s="92" t="str">
        <f ca="1">IFERROR(COUNTIF(INDIRECT(ADDRESS(ROW($L74),MATCH($J74,$A$7:$BW$7,0),1,1,)):INDIRECT(ADDRESS(ROW($L74),MATCH(MIN($K74,$BW$7),$A$7:$BW$7,0),1,1,)),0),"")</f>
        <v/>
      </c>
      <c r="M74" s="92" t="str">
        <f t="shared" ref="M74:M137" si="10">IF(LEN(A74)&gt;0,SUM(P74:BW74),"")</f>
        <v/>
      </c>
      <c r="N74" s="93" t="str">
        <f t="shared" ref="N74:N137" si="11">IF(ISNUMBER(D74),IF(D74=M74,1, 0),"")</f>
        <v/>
      </c>
      <c r="O74" s="86"/>
      <c r="P74" s="93">
        <f>IF((P$7&gt;IFERROR(MAX(IFERROR(INDEX(Tbl_Project_List[Start Date],MATCH($A74,Tbl_Project_List[Project Name],0),1)-1,0),IFERROR(INDEX($K$9:$K$158,MATCH($E74,$G$9:$G$158,0),1),0),IFERROR(INDEX($K$9:$K$158,MATCH($F74,$G$9:$G$158,0),1),0)),0)), IFERROR(MIN($D74-SUM($O74:O74), INDEX(Tbl_Resource_List[Hours Available per Day], MATCH($C74,Tbl_Resource_List[Resource Name],0),1)-SUMIF($C$8:$C73,$C74,P$8:P73)),0),0)</f>
        <v>0</v>
      </c>
      <c r="Q74" s="93">
        <f>IF((Q$7&gt;IFERROR(MAX(IFERROR(INDEX(Tbl_Project_List[Start Date],MATCH($A74,Tbl_Project_List[Project Name],0),1)-1,0),IFERROR(INDEX($K$9:$K$158,MATCH($E74,$G$9:$G$158,0),1),0),IFERROR(INDEX($K$9:$K$158,MATCH($F74,$G$9:$G$158,0),1),0)),0)), IFERROR(MIN($D74-SUM($O74:P74), INDEX(Tbl_Resource_List[Hours Available per Day], MATCH($C74,Tbl_Resource_List[Resource Name],0),1)-SUMIF($C$8:$C73,$C74,Q$8:Q73)),0),0)</f>
        <v>0</v>
      </c>
      <c r="R74" s="93">
        <f>IF((R$7&gt;IFERROR(MAX(IFERROR(INDEX(Tbl_Project_List[Start Date],MATCH($A74,Tbl_Project_List[Project Name],0),1)-1,0),IFERROR(INDEX($K$9:$K$158,MATCH($E74,$G$9:$G$158,0),1),0),IFERROR(INDEX($K$9:$K$158,MATCH($F74,$G$9:$G$158,0),1),0)),0)), IFERROR(MIN($D74-SUM($O74:Q74), INDEX(Tbl_Resource_List[Hours Available per Day], MATCH($C74,Tbl_Resource_List[Resource Name],0),1)-SUMIF($C$8:$C73,$C74,R$8:R73)),0),0)</f>
        <v>0</v>
      </c>
      <c r="S74" s="93">
        <f>IF((S$7&gt;IFERROR(MAX(IFERROR(INDEX(Tbl_Project_List[Start Date],MATCH($A74,Tbl_Project_List[Project Name],0),1)-1,0),IFERROR(INDEX($K$9:$K$158,MATCH($E74,$G$9:$G$158,0),1),0),IFERROR(INDEX($K$9:$K$158,MATCH($F74,$G$9:$G$158,0),1),0)),0)), IFERROR(MIN($D74-SUM($O74:R74), INDEX(Tbl_Resource_List[Hours Available per Day], MATCH($C74,Tbl_Resource_List[Resource Name],0),1)-SUMIF($C$8:$C73,$C74,S$8:S73)),0),0)</f>
        <v>0</v>
      </c>
      <c r="T74" s="93">
        <f>IF((T$7&gt;IFERROR(MAX(IFERROR(INDEX(Tbl_Project_List[Start Date],MATCH($A74,Tbl_Project_List[Project Name],0),1)-1,0),IFERROR(INDEX($K$9:$K$158,MATCH($E74,$G$9:$G$158,0),1),0),IFERROR(INDEX($K$9:$K$158,MATCH($F74,$G$9:$G$158,0),1),0)),0)), IFERROR(MIN($D74-SUM($O74:S74), INDEX(Tbl_Resource_List[Hours Available per Day], MATCH($C74,Tbl_Resource_List[Resource Name],0),1)-SUMIF($C$8:$C73,$C74,T$8:T73)),0),0)</f>
        <v>0</v>
      </c>
      <c r="U74" s="93">
        <f>IF((U$7&gt;IFERROR(MAX(IFERROR(INDEX(Tbl_Project_List[Start Date],MATCH($A74,Tbl_Project_List[Project Name],0),1)-1,0),IFERROR(INDEX($K$9:$K$158,MATCH($E74,$G$9:$G$158,0),1),0),IFERROR(INDEX($K$9:$K$158,MATCH($F74,$G$9:$G$158,0),1),0)),0)), IFERROR(MIN($D74-SUM($O74:T74), INDEX(Tbl_Resource_List[Hours Available per Day], MATCH($C74,Tbl_Resource_List[Resource Name],0),1)-SUMIF($C$8:$C73,$C74,U$8:U73)),0),0)</f>
        <v>0</v>
      </c>
      <c r="V74" s="93">
        <f>IF((V$7&gt;IFERROR(MAX(IFERROR(INDEX(Tbl_Project_List[Start Date],MATCH($A74,Tbl_Project_List[Project Name],0),1)-1,0),IFERROR(INDEX($K$9:$K$158,MATCH($E74,$G$9:$G$158,0),1),0),IFERROR(INDEX($K$9:$K$158,MATCH($F74,$G$9:$G$158,0),1),0)),0)), IFERROR(MIN($D74-SUM($O74:U74), INDEX(Tbl_Resource_List[Hours Available per Day], MATCH($C74,Tbl_Resource_List[Resource Name],0),1)-SUMIF($C$8:$C73,$C74,V$8:V73)),0),0)</f>
        <v>0</v>
      </c>
      <c r="W74" s="93">
        <f>IF((W$7&gt;IFERROR(MAX(IFERROR(INDEX(Tbl_Project_List[Start Date],MATCH($A74,Tbl_Project_List[Project Name],0),1)-1,0),IFERROR(INDEX($K$9:$K$158,MATCH($E74,$G$9:$G$158,0),1),0),IFERROR(INDEX($K$9:$K$158,MATCH($F74,$G$9:$G$158,0),1),0)),0)), IFERROR(MIN($D74-SUM($O74:V74), INDEX(Tbl_Resource_List[Hours Available per Day], MATCH($C74,Tbl_Resource_List[Resource Name],0),1)-SUMIF($C$8:$C73,$C74,W$8:W73)),0),0)</f>
        <v>0</v>
      </c>
      <c r="X74" s="93">
        <f>IF((X$7&gt;IFERROR(MAX(IFERROR(INDEX(Tbl_Project_List[Start Date],MATCH($A74,Tbl_Project_List[Project Name],0),1)-1,0),IFERROR(INDEX($K$9:$K$158,MATCH($E74,$G$9:$G$158,0),1),0),IFERROR(INDEX($K$9:$K$158,MATCH($F74,$G$9:$G$158,0),1),0)),0)), IFERROR(MIN($D74-SUM($O74:W74), INDEX(Tbl_Resource_List[Hours Available per Day], MATCH($C74,Tbl_Resource_List[Resource Name],0),1)-SUMIF($C$8:$C73,$C74,X$8:X73)),0),0)</f>
        <v>0</v>
      </c>
      <c r="Y74" s="93">
        <f>IF((Y$7&gt;IFERROR(MAX(IFERROR(INDEX(Tbl_Project_List[Start Date],MATCH($A74,Tbl_Project_List[Project Name],0),1)-1,0),IFERROR(INDEX($K$9:$K$158,MATCH($E74,$G$9:$G$158,0),1),0),IFERROR(INDEX($K$9:$K$158,MATCH($F74,$G$9:$G$158,0),1),0)),0)), IFERROR(MIN($D74-SUM($O74:X74), INDEX(Tbl_Resource_List[Hours Available per Day], MATCH($C74,Tbl_Resource_List[Resource Name],0),1)-SUMIF($C$8:$C73,$C74,Y$8:Y73)),0),0)</f>
        <v>0</v>
      </c>
      <c r="Z74" s="93">
        <f>IF((Z$7&gt;IFERROR(MAX(IFERROR(INDEX(Tbl_Project_List[Start Date],MATCH($A74,Tbl_Project_List[Project Name],0),1)-1,0),IFERROR(INDEX($K$9:$K$158,MATCH($E74,$G$9:$G$158,0),1),0),IFERROR(INDEX($K$9:$K$158,MATCH($F74,$G$9:$G$158,0),1),0)),0)), IFERROR(MIN($D74-SUM($O74:Y74), INDEX(Tbl_Resource_List[Hours Available per Day], MATCH($C74,Tbl_Resource_List[Resource Name],0),1)-SUMIF($C$8:$C73,$C74,Z$8:Z73)),0),0)</f>
        <v>0</v>
      </c>
      <c r="AA74" s="93">
        <f>IF((AA$7&gt;IFERROR(MAX(IFERROR(INDEX(Tbl_Project_List[Start Date],MATCH($A74,Tbl_Project_List[Project Name],0),1)-1,0),IFERROR(INDEX($K$9:$K$158,MATCH($E74,$G$9:$G$158,0),1),0),IFERROR(INDEX($K$9:$K$158,MATCH($F74,$G$9:$G$158,0),1),0)),0)), IFERROR(MIN($D74-SUM($O74:Z74), INDEX(Tbl_Resource_List[Hours Available per Day], MATCH($C74,Tbl_Resource_List[Resource Name],0),1)-SUMIF($C$8:$C73,$C74,AA$8:AA73)),0),0)</f>
        <v>0</v>
      </c>
      <c r="AB74" s="93">
        <f>IF((AB$7&gt;IFERROR(MAX(IFERROR(INDEX(Tbl_Project_List[Start Date],MATCH($A74,Tbl_Project_List[Project Name],0),1)-1,0),IFERROR(INDEX($K$9:$K$158,MATCH($E74,$G$9:$G$158,0),1),0),IFERROR(INDEX($K$9:$K$158,MATCH($F74,$G$9:$G$158,0),1),0)),0)), IFERROR(MIN($D74-SUM($O74:AA74), INDEX(Tbl_Resource_List[Hours Available per Day], MATCH($C74,Tbl_Resource_List[Resource Name],0),1)-SUMIF($C$8:$C73,$C74,AB$8:AB73)),0),0)</f>
        <v>0</v>
      </c>
      <c r="AC74" s="93">
        <f>IF((AC$7&gt;IFERROR(MAX(IFERROR(INDEX(Tbl_Project_List[Start Date],MATCH($A74,Tbl_Project_List[Project Name],0),1)-1,0),IFERROR(INDEX($K$9:$K$158,MATCH($E74,$G$9:$G$158,0),1),0),IFERROR(INDEX($K$9:$K$158,MATCH($F74,$G$9:$G$158,0),1),0)),0)), IFERROR(MIN($D74-SUM($O74:AB74), INDEX(Tbl_Resource_List[Hours Available per Day], MATCH($C74,Tbl_Resource_List[Resource Name],0),1)-SUMIF($C$8:$C73,$C74,AC$8:AC73)),0),0)</f>
        <v>0</v>
      </c>
      <c r="AD74" s="93">
        <f>IF((AD$7&gt;IFERROR(MAX(IFERROR(INDEX(Tbl_Project_List[Start Date],MATCH($A74,Tbl_Project_List[Project Name],0),1)-1,0),IFERROR(INDEX($K$9:$K$158,MATCH($E74,$G$9:$G$158,0),1),0),IFERROR(INDEX($K$9:$K$158,MATCH($F74,$G$9:$G$158,0),1),0)),0)), IFERROR(MIN($D74-SUM($O74:AC74), INDEX(Tbl_Resource_List[Hours Available per Day], MATCH($C74,Tbl_Resource_List[Resource Name],0),1)-SUMIF($C$8:$C73,$C74,AD$8:AD73)),0),0)</f>
        <v>0</v>
      </c>
      <c r="AE74" s="93">
        <f>IF((AE$7&gt;IFERROR(MAX(IFERROR(INDEX(Tbl_Project_List[Start Date],MATCH($A74,Tbl_Project_List[Project Name],0),1)-1,0),IFERROR(INDEX($K$9:$K$158,MATCH($E74,$G$9:$G$158,0),1),0),IFERROR(INDEX($K$9:$K$158,MATCH($F74,$G$9:$G$158,0),1),0)),0)), IFERROR(MIN($D74-SUM($O74:AD74), INDEX(Tbl_Resource_List[Hours Available per Day], MATCH($C74,Tbl_Resource_List[Resource Name],0),1)-SUMIF($C$8:$C73,$C74,AE$8:AE73)),0),0)</f>
        <v>0</v>
      </c>
      <c r="AF74" s="93">
        <f>IF((AF$7&gt;IFERROR(MAX(IFERROR(INDEX(Tbl_Project_List[Start Date],MATCH($A74,Tbl_Project_List[Project Name],0),1)-1,0),IFERROR(INDEX($K$9:$K$158,MATCH($E74,$G$9:$G$158,0),1),0),IFERROR(INDEX($K$9:$K$158,MATCH($F74,$G$9:$G$158,0),1),0)),0)), IFERROR(MIN($D74-SUM($O74:AE74), INDEX(Tbl_Resource_List[Hours Available per Day], MATCH($C74,Tbl_Resource_List[Resource Name],0),1)-SUMIF($C$8:$C73,$C74,AF$8:AF73)),0),0)</f>
        <v>0</v>
      </c>
      <c r="AG74" s="93">
        <f>IF((AG$7&gt;IFERROR(MAX(IFERROR(INDEX(Tbl_Project_List[Start Date],MATCH($A74,Tbl_Project_List[Project Name],0),1)-1,0),IFERROR(INDEX($K$9:$K$158,MATCH($E74,$G$9:$G$158,0),1),0),IFERROR(INDEX($K$9:$K$158,MATCH($F74,$G$9:$G$158,0),1),0)),0)), IFERROR(MIN($D74-SUM($O74:AF74), INDEX(Tbl_Resource_List[Hours Available per Day], MATCH($C74,Tbl_Resource_List[Resource Name],0),1)-SUMIF($C$8:$C73,$C74,AG$8:AG73)),0),0)</f>
        <v>0</v>
      </c>
      <c r="AH74" s="93">
        <f>IF((AH$7&gt;IFERROR(MAX(IFERROR(INDEX(Tbl_Project_List[Start Date],MATCH($A74,Tbl_Project_List[Project Name],0),1)-1,0),IFERROR(INDEX($K$9:$K$158,MATCH($E74,$G$9:$G$158,0),1),0),IFERROR(INDEX($K$9:$K$158,MATCH($F74,$G$9:$G$158,0),1),0)),0)), IFERROR(MIN($D74-SUM($O74:AG74), INDEX(Tbl_Resource_List[Hours Available per Day], MATCH($C74,Tbl_Resource_List[Resource Name],0),1)-SUMIF($C$8:$C73,$C74,AH$8:AH73)),0),0)</f>
        <v>0</v>
      </c>
      <c r="AI74" s="93">
        <f>IF((AI$7&gt;IFERROR(MAX(IFERROR(INDEX(Tbl_Project_List[Start Date],MATCH($A74,Tbl_Project_List[Project Name],0),1)-1,0),IFERROR(INDEX($K$9:$K$158,MATCH($E74,$G$9:$G$158,0),1),0),IFERROR(INDEX($K$9:$K$158,MATCH($F74,$G$9:$G$158,0),1),0)),0)), IFERROR(MIN($D74-SUM($O74:AH74), INDEX(Tbl_Resource_List[Hours Available per Day], MATCH($C74,Tbl_Resource_List[Resource Name],0),1)-SUMIF($C$8:$C73,$C74,AI$8:AI73)),0),0)</f>
        <v>0</v>
      </c>
      <c r="AJ74" s="93">
        <f>IF((AJ$7&gt;IFERROR(MAX(IFERROR(INDEX(Tbl_Project_List[Start Date],MATCH($A74,Tbl_Project_List[Project Name],0),1)-1,0),IFERROR(INDEX($K$9:$K$158,MATCH($E74,$G$9:$G$158,0),1),0),IFERROR(INDEX($K$9:$K$158,MATCH($F74,$G$9:$G$158,0),1),0)),0)), IFERROR(MIN($D74-SUM($O74:AI74), INDEX(Tbl_Resource_List[Hours Available per Day], MATCH($C74,Tbl_Resource_List[Resource Name],0),1)-SUMIF($C$8:$C73,$C74,AJ$8:AJ73)),0),0)</f>
        <v>0</v>
      </c>
      <c r="AK74" s="93">
        <f>IF((AK$7&gt;IFERROR(MAX(IFERROR(INDEX(Tbl_Project_List[Start Date],MATCH($A74,Tbl_Project_List[Project Name],0),1)-1,0),IFERROR(INDEX($K$9:$K$158,MATCH($E74,$G$9:$G$158,0),1),0),IFERROR(INDEX($K$9:$K$158,MATCH($F74,$G$9:$G$158,0),1),0)),0)), IFERROR(MIN($D74-SUM($O74:AJ74), INDEX(Tbl_Resource_List[Hours Available per Day], MATCH($C74,Tbl_Resource_List[Resource Name],0),1)-SUMIF($C$8:$C73,$C74,AK$8:AK73)),0),0)</f>
        <v>0</v>
      </c>
      <c r="AL74" s="93">
        <f>IF((AL$7&gt;IFERROR(MAX(IFERROR(INDEX(Tbl_Project_List[Start Date],MATCH($A74,Tbl_Project_List[Project Name],0),1)-1,0),IFERROR(INDEX($K$9:$K$158,MATCH($E74,$G$9:$G$158,0),1),0),IFERROR(INDEX($K$9:$K$158,MATCH($F74,$G$9:$G$158,0),1),0)),0)), IFERROR(MIN($D74-SUM($O74:AK74), INDEX(Tbl_Resource_List[Hours Available per Day], MATCH($C74,Tbl_Resource_List[Resource Name],0),1)-SUMIF($C$8:$C73,$C74,AL$8:AL73)),0),0)</f>
        <v>0</v>
      </c>
      <c r="AM74" s="93">
        <f>IF((AM$7&gt;IFERROR(MAX(IFERROR(INDEX(Tbl_Project_List[Start Date],MATCH($A74,Tbl_Project_List[Project Name],0),1)-1,0),IFERROR(INDEX($K$9:$K$158,MATCH($E74,$G$9:$G$158,0),1),0),IFERROR(INDEX($K$9:$K$158,MATCH($F74,$G$9:$G$158,0),1),0)),0)), IFERROR(MIN($D74-SUM($O74:AL74), INDEX(Tbl_Resource_List[Hours Available per Day], MATCH($C74,Tbl_Resource_List[Resource Name],0),1)-SUMIF($C$8:$C73,$C74,AM$8:AM73)),0),0)</f>
        <v>0</v>
      </c>
      <c r="AN74" s="93">
        <f>IF((AN$7&gt;IFERROR(MAX(IFERROR(INDEX(Tbl_Project_List[Start Date],MATCH($A74,Tbl_Project_List[Project Name],0),1)-1,0),IFERROR(INDEX($K$9:$K$158,MATCH($E74,$G$9:$G$158,0),1),0),IFERROR(INDEX($K$9:$K$158,MATCH($F74,$G$9:$G$158,0),1),0)),0)), IFERROR(MIN($D74-SUM($O74:AM74), INDEX(Tbl_Resource_List[Hours Available per Day], MATCH($C74,Tbl_Resource_List[Resource Name],0),1)-SUMIF($C$8:$C73,$C74,AN$8:AN73)),0),0)</f>
        <v>0</v>
      </c>
      <c r="AO74" s="93">
        <f>IF((AO$7&gt;IFERROR(MAX(IFERROR(INDEX(Tbl_Project_List[Start Date],MATCH($A74,Tbl_Project_List[Project Name],0),1)-1,0),IFERROR(INDEX($K$9:$K$158,MATCH($E74,$G$9:$G$158,0),1),0),IFERROR(INDEX($K$9:$K$158,MATCH($F74,$G$9:$G$158,0),1),0)),0)), IFERROR(MIN($D74-SUM($O74:AN74), INDEX(Tbl_Resource_List[Hours Available per Day], MATCH($C74,Tbl_Resource_List[Resource Name],0),1)-SUMIF($C$8:$C73,$C74,AO$8:AO73)),0),0)</f>
        <v>0</v>
      </c>
      <c r="AP74" s="93">
        <f>IF((AP$7&gt;IFERROR(MAX(IFERROR(INDEX(Tbl_Project_List[Start Date],MATCH($A74,Tbl_Project_List[Project Name],0),1)-1,0),IFERROR(INDEX($K$9:$K$158,MATCH($E74,$G$9:$G$158,0),1),0),IFERROR(INDEX($K$9:$K$158,MATCH($F74,$G$9:$G$158,0),1),0)),0)), IFERROR(MIN($D74-SUM($O74:AO74), INDEX(Tbl_Resource_List[Hours Available per Day], MATCH($C74,Tbl_Resource_List[Resource Name],0),1)-SUMIF($C$8:$C73,$C74,AP$8:AP73)),0),0)</f>
        <v>0</v>
      </c>
      <c r="AQ74" s="93">
        <f>IF((AQ$7&gt;IFERROR(MAX(IFERROR(INDEX(Tbl_Project_List[Start Date],MATCH($A74,Tbl_Project_List[Project Name],0),1)-1,0),IFERROR(INDEX($K$9:$K$158,MATCH($E74,$G$9:$G$158,0),1),0),IFERROR(INDEX($K$9:$K$158,MATCH($F74,$G$9:$G$158,0),1),0)),0)), IFERROR(MIN($D74-SUM($O74:AP74), INDEX(Tbl_Resource_List[Hours Available per Day], MATCH($C74,Tbl_Resource_List[Resource Name],0),1)-SUMIF($C$8:$C73,$C74,AQ$8:AQ73)),0),0)</f>
        <v>0</v>
      </c>
      <c r="AR74" s="93">
        <f>IF((AR$7&gt;IFERROR(MAX(IFERROR(INDEX(Tbl_Project_List[Start Date],MATCH($A74,Tbl_Project_List[Project Name],0),1)-1,0),IFERROR(INDEX($K$9:$K$158,MATCH($E74,$G$9:$G$158,0),1),0),IFERROR(INDEX($K$9:$K$158,MATCH($F74,$G$9:$G$158,0),1),0)),0)), IFERROR(MIN($D74-SUM($O74:AQ74), INDEX(Tbl_Resource_List[Hours Available per Day], MATCH($C74,Tbl_Resource_List[Resource Name],0),1)-SUMIF($C$8:$C73,$C74,AR$8:AR73)),0),0)</f>
        <v>0</v>
      </c>
      <c r="AS74" s="93">
        <f>IF((AS$7&gt;IFERROR(MAX(IFERROR(INDEX(Tbl_Project_List[Start Date],MATCH($A74,Tbl_Project_List[Project Name],0),1)-1,0),IFERROR(INDEX($K$9:$K$158,MATCH($E74,$G$9:$G$158,0),1),0),IFERROR(INDEX($K$9:$K$158,MATCH($F74,$G$9:$G$158,0),1),0)),0)), IFERROR(MIN($D74-SUM($O74:AR74), INDEX(Tbl_Resource_List[Hours Available per Day], MATCH($C74,Tbl_Resource_List[Resource Name],0),1)-SUMIF($C$8:$C73,$C74,AS$8:AS73)),0),0)</f>
        <v>0</v>
      </c>
      <c r="AT74" s="93">
        <f>IF((AT$7&gt;IFERROR(MAX(IFERROR(INDEX(Tbl_Project_List[Start Date],MATCH($A74,Tbl_Project_List[Project Name],0),1)-1,0),IFERROR(INDEX($K$9:$K$158,MATCH($E74,$G$9:$G$158,0),1),0),IFERROR(INDEX($K$9:$K$158,MATCH($F74,$G$9:$G$158,0),1),0)),0)), IFERROR(MIN($D74-SUM($O74:AS74), INDEX(Tbl_Resource_List[Hours Available per Day], MATCH($C74,Tbl_Resource_List[Resource Name],0),1)-SUMIF($C$8:$C73,$C74,AT$8:AT73)),0),0)</f>
        <v>0</v>
      </c>
      <c r="AU74" s="93">
        <f>IF((AU$7&gt;IFERROR(MAX(IFERROR(INDEX(Tbl_Project_List[Start Date],MATCH($A74,Tbl_Project_List[Project Name],0),1)-1,0),IFERROR(INDEX($K$9:$K$158,MATCH($E74,$G$9:$G$158,0),1),0),IFERROR(INDEX($K$9:$K$158,MATCH($F74,$G$9:$G$158,0),1),0)),0)), IFERROR(MIN($D74-SUM($O74:AT74), INDEX(Tbl_Resource_List[Hours Available per Day], MATCH($C74,Tbl_Resource_List[Resource Name],0),1)-SUMIF($C$8:$C73,$C74,AU$8:AU73)),0),0)</f>
        <v>0</v>
      </c>
      <c r="AV74" s="93">
        <f>IF((AV$7&gt;IFERROR(MAX(IFERROR(INDEX(Tbl_Project_List[Start Date],MATCH($A74,Tbl_Project_List[Project Name],0),1)-1,0),IFERROR(INDEX($K$9:$K$158,MATCH($E74,$G$9:$G$158,0),1),0),IFERROR(INDEX($K$9:$K$158,MATCH($F74,$G$9:$G$158,0),1),0)),0)), IFERROR(MIN($D74-SUM($O74:AU74), INDEX(Tbl_Resource_List[Hours Available per Day], MATCH($C74,Tbl_Resource_List[Resource Name],0),1)-SUMIF($C$8:$C73,$C74,AV$8:AV73)),0),0)</f>
        <v>0</v>
      </c>
      <c r="AW74" s="93">
        <f>IF((AW$7&gt;IFERROR(MAX(IFERROR(INDEX(Tbl_Project_List[Start Date],MATCH($A74,Tbl_Project_List[Project Name],0),1)-1,0),IFERROR(INDEX($K$9:$K$158,MATCH($E74,$G$9:$G$158,0),1),0),IFERROR(INDEX($K$9:$K$158,MATCH($F74,$G$9:$G$158,0),1),0)),0)), IFERROR(MIN($D74-SUM($O74:AV74), INDEX(Tbl_Resource_List[Hours Available per Day], MATCH($C74,Tbl_Resource_List[Resource Name],0),1)-SUMIF($C$8:$C73,$C74,AW$8:AW73)),0),0)</f>
        <v>0</v>
      </c>
      <c r="AX74" s="93">
        <f>IF((AX$7&gt;IFERROR(MAX(IFERROR(INDEX(Tbl_Project_List[Start Date],MATCH($A74,Tbl_Project_List[Project Name],0),1)-1,0),IFERROR(INDEX($K$9:$K$158,MATCH($E74,$G$9:$G$158,0),1),0),IFERROR(INDEX($K$9:$K$158,MATCH($F74,$G$9:$G$158,0),1),0)),0)), IFERROR(MIN($D74-SUM($O74:AW74), INDEX(Tbl_Resource_List[Hours Available per Day], MATCH($C74,Tbl_Resource_List[Resource Name],0),1)-SUMIF($C$8:$C73,$C74,AX$8:AX73)),0),0)</f>
        <v>0</v>
      </c>
      <c r="AY74" s="93">
        <f>IF((AY$7&gt;IFERROR(MAX(IFERROR(INDEX(Tbl_Project_List[Start Date],MATCH($A74,Tbl_Project_List[Project Name],0),1)-1,0),IFERROR(INDEX($K$9:$K$158,MATCH($E74,$G$9:$G$158,0),1),0),IFERROR(INDEX($K$9:$K$158,MATCH($F74,$G$9:$G$158,0),1),0)),0)), IFERROR(MIN($D74-SUM($O74:AX74), INDEX(Tbl_Resource_List[Hours Available per Day], MATCH($C74,Tbl_Resource_List[Resource Name],0),1)-SUMIF($C$8:$C73,$C74,AY$8:AY73)),0),0)</f>
        <v>0</v>
      </c>
      <c r="AZ74" s="93">
        <f>IF((AZ$7&gt;IFERROR(MAX(IFERROR(INDEX(Tbl_Project_List[Start Date],MATCH($A74,Tbl_Project_List[Project Name],0),1)-1,0),IFERROR(INDEX($K$9:$K$158,MATCH($E74,$G$9:$G$158,0),1),0),IFERROR(INDEX($K$9:$K$158,MATCH($F74,$G$9:$G$158,0),1),0)),0)), IFERROR(MIN($D74-SUM($O74:AY74), INDEX(Tbl_Resource_List[Hours Available per Day], MATCH($C74,Tbl_Resource_List[Resource Name],0),1)-SUMIF($C$8:$C73,$C74,AZ$8:AZ73)),0),0)</f>
        <v>0</v>
      </c>
      <c r="BA74" s="93">
        <f>IF((BA$7&gt;IFERROR(MAX(IFERROR(INDEX(Tbl_Project_List[Start Date],MATCH($A74,Tbl_Project_List[Project Name],0),1)-1,0),IFERROR(INDEX($K$9:$K$158,MATCH($E74,$G$9:$G$158,0),1),0),IFERROR(INDEX($K$9:$K$158,MATCH($F74,$G$9:$G$158,0),1),0)),0)), IFERROR(MIN($D74-SUM($O74:AZ74), INDEX(Tbl_Resource_List[Hours Available per Day], MATCH($C74,Tbl_Resource_List[Resource Name],0),1)-SUMIF($C$8:$C73,$C74,BA$8:BA73)),0),0)</f>
        <v>0</v>
      </c>
      <c r="BB74" s="93">
        <f>IF((BB$7&gt;IFERROR(MAX(IFERROR(INDEX(Tbl_Project_List[Start Date],MATCH($A74,Tbl_Project_List[Project Name],0),1)-1,0),IFERROR(INDEX($K$9:$K$158,MATCH($E74,$G$9:$G$158,0),1),0),IFERROR(INDEX($K$9:$K$158,MATCH($F74,$G$9:$G$158,0),1),0)),0)), IFERROR(MIN($D74-SUM($O74:BA74), INDEX(Tbl_Resource_List[Hours Available per Day], MATCH($C74,Tbl_Resource_List[Resource Name],0),1)-SUMIF($C$8:$C73,$C74,BB$8:BB73)),0),0)</f>
        <v>0</v>
      </c>
      <c r="BC74" s="93">
        <f>IF((BC$7&gt;IFERROR(MAX(IFERROR(INDEX(Tbl_Project_List[Start Date],MATCH($A74,Tbl_Project_List[Project Name],0),1)-1,0),IFERROR(INDEX($K$9:$K$158,MATCH($E74,$G$9:$G$158,0),1),0),IFERROR(INDEX($K$9:$K$158,MATCH($F74,$G$9:$G$158,0),1),0)),0)), IFERROR(MIN($D74-SUM($O74:BB74), INDEX(Tbl_Resource_List[Hours Available per Day], MATCH($C74,Tbl_Resource_List[Resource Name],0),1)-SUMIF($C$8:$C73,$C74,BC$8:BC73)),0),0)</f>
        <v>0</v>
      </c>
      <c r="BD74" s="93">
        <f>IF((BD$7&gt;IFERROR(MAX(IFERROR(INDEX(Tbl_Project_List[Start Date],MATCH($A74,Tbl_Project_List[Project Name],0),1)-1,0),IFERROR(INDEX($K$9:$K$158,MATCH($E74,$G$9:$G$158,0),1),0),IFERROR(INDEX($K$9:$K$158,MATCH($F74,$G$9:$G$158,0),1),0)),0)), IFERROR(MIN($D74-SUM($O74:BC74), INDEX(Tbl_Resource_List[Hours Available per Day], MATCH($C74,Tbl_Resource_List[Resource Name],0),1)-SUMIF($C$8:$C73,$C74,BD$8:BD73)),0),0)</f>
        <v>0</v>
      </c>
      <c r="BE74" s="93">
        <f>IF((BE$7&gt;IFERROR(MAX(IFERROR(INDEX(Tbl_Project_List[Start Date],MATCH($A74,Tbl_Project_List[Project Name],0),1)-1,0),IFERROR(INDEX($K$9:$K$158,MATCH($E74,$G$9:$G$158,0),1),0),IFERROR(INDEX($K$9:$K$158,MATCH($F74,$G$9:$G$158,0),1),0)),0)), IFERROR(MIN($D74-SUM($O74:BD74), INDEX(Tbl_Resource_List[Hours Available per Day], MATCH($C74,Tbl_Resource_List[Resource Name],0),1)-SUMIF($C$8:$C73,$C74,BE$8:BE73)),0),0)</f>
        <v>0</v>
      </c>
      <c r="BF74" s="93">
        <f>IF((BF$7&gt;IFERROR(MAX(IFERROR(INDEX(Tbl_Project_List[Start Date],MATCH($A74,Tbl_Project_List[Project Name],0),1)-1,0),IFERROR(INDEX($K$9:$K$158,MATCH($E74,$G$9:$G$158,0),1),0),IFERROR(INDEX($K$9:$K$158,MATCH($F74,$G$9:$G$158,0),1),0)),0)), IFERROR(MIN($D74-SUM($O74:BE74), INDEX(Tbl_Resource_List[Hours Available per Day], MATCH($C74,Tbl_Resource_List[Resource Name],0),1)-SUMIF($C$8:$C73,$C74,BF$8:BF73)),0),0)</f>
        <v>0</v>
      </c>
      <c r="BG74" s="93">
        <f>IF((BG$7&gt;IFERROR(MAX(IFERROR(INDEX(Tbl_Project_List[Start Date],MATCH($A74,Tbl_Project_List[Project Name],0),1)-1,0),IFERROR(INDEX($K$9:$K$158,MATCH($E74,$G$9:$G$158,0),1),0),IFERROR(INDEX($K$9:$K$158,MATCH($F74,$G$9:$G$158,0),1),0)),0)), IFERROR(MIN($D74-SUM($O74:BF74), INDEX(Tbl_Resource_List[Hours Available per Day], MATCH($C74,Tbl_Resource_List[Resource Name],0),1)-SUMIF($C$8:$C73,$C74,BG$8:BG73)),0),0)</f>
        <v>0</v>
      </c>
      <c r="BH74" s="93">
        <f>IF((BH$7&gt;IFERROR(MAX(IFERROR(INDEX(Tbl_Project_List[Start Date],MATCH($A74,Tbl_Project_List[Project Name],0),1)-1,0),IFERROR(INDEX($K$9:$K$158,MATCH($E74,$G$9:$G$158,0),1),0),IFERROR(INDEX($K$9:$K$158,MATCH($F74,$G$9:$G$158,0),1),0)),0)), IFERROR(MIN($D74-SUM($O74:BG74), INDEX(Tbl_Resource_List[Hours Available per Day], MATCH($C74,Tbl_Resource_List[Resource Name],0),1)-SUMIF($C$8:$C73,$C74,BH$8:BH73)),0),0)</f>
        <v>0</v>
      </c>
      <c r="BI74" s="93">
        <f>IF((BI$7&gt;IFERROR(MAX(IFERROR(INDEX(Tbl_Project_List[Start Date],MATCH($A74,Tbl_Project_List[Project Name],0),1)-1,0),IFERROR(INDEX($K$9:$K$158,MATCH($E74,$G$9:$G$158,0),1),0),IFERROR(INDEX($K$9:$K$158,MATCH($F74,$G$9:$G$158,0),1),0)),0)), IFERROR(MIN($D74-SUM($O74:BH74), INDEX(Tbl_Resource_List[Hours Available per Day], MATCH($C74,Tbl_Resource_List[Resource Name],0),1)-SUMIF($C$8:$C73,$C74,BI$8:BI73)),0),0)</f>
        <v>0</v>
      </c>
      <c r="BJ74" s="93">
        <f>IF((BJ$7&gt;IFERROR(MAX(IFERROR(INDEX(Tbl_Project_List[Start Date],MATCH($A74,Tbl_Project_List[Project Name],0),1)-1,0),IFERROR(INDEX($K$9:$K$158,MATCH($E74,$G$9:$G$158,0),1),0),IFERROR(INDEX($K$9:$K$158,MATCH($F74,$G$9:$G$158,0),1),0)),0)), IFERROR(MIN($D74-SUM($O74:BI74), INDEX(Tbl_Resource_List[Hours Available per Day], MATCH($C74,Tbl_Resource_List[Resource Name],0),1)-SUMIF($C$8:$C73,$C74,BJ$8:BJ73)),0),0)</f>
        <v>0</v>
      </c>
      <c r="BK74" s="93">
        <f>IF((BK$7&gt;IFERROR(MAX(IFERROR(INDEX(Tbl_Project_List[Start Date],MATCH($A74,Tbl_Project_List[Project Name],0),1)-1,0),IFERROR(INDEX($K$9:$K$158,MATCH($E74,$G$9:$G$158,0),1),0),IFERROR(INDEX($K$9:$K$158,MATCH($F74,$G$9:$G$158,0),1),0)),0)), IFERROR(MIN($D74-SUM($O74:BJ74), INDEX(Tbl_Resource_List[Hours Available per Day], MATCH($C74,Tbl_Resource_List[Resource Name],0),1)-SUMIF($C$8:$C73,$C74,BK$8:BK73)),0),0)</f>
        <v>0</v>
      </c>
      <c r="BL74" s="93">
        <f>IF((BL$7&gt;IFERROR(MAX(IFERROR(INDEX(Tbl_Project_List[Start Date],MATCH($A74,Tbl_Project_List[Project Name],0),1)-1,0),IFERROR(INDEX($K$9:$K$158,MATCH($E74,$G$9:$G$158,0),1),0),IFERROR(INDEX($K$9:$K$158,MATCH($F74,$G$9:$G$158,0),1),0)),0)), IFERROR(MIN($D74-SUM($O74:BK74), INDEX(Tbl_Resource_List[Hours Available per Day], MATCH($C74,Tbl_Resource_List[Resource Name],0),1)-SUMIF($C$8:$C73,$C74,BL$8:BL73)),0),0)</f>
        <v>0</v>
      </c>
      <c r="BM74" s="93">
        <f>IF((BM$7&gt;IFERROR(MAX(IFERROR(INDEX(Tbl_Project_List[Start Date],MATCH($A74,Tbl_Project_List[Project Name],0),1)-1,0),IFERROR(INDEX($K$9:$K$158,MATCH($E74,$G$9:$G$158,0),1),0),IFERROR(INDEX($K$9:$K$158,MATCH($F74,$G$9:$G$158,0),1),0)),0)), IFERROR(MIN($D74-SUM($O74:BL74), INDEX(Tbl_Resource_List[Hours Available per Day], MATCH($C74,Tbl_Resource_List[Resource Name],0),1)-SUMIF($C$8:$C73,$C74,BM$8:BM73)),0),0)</f>
        <v>0</v>
      </c>
      <c r="BN74" s="93">
        <f>IF((BN$7&gt;IFERROR(MAX(IFERROR(INDEX(Tbl_Project_List[Start Date],MATCH($A74,Tbl_Project_List[Project Name],0),1)-1,0),IFERROR(INDEX($K$9:$K$158,MATCH($E74,$G$9:$G$158,0),1),0),IFERROR(INDEX($K$9:$K$158,MATCH($F74,$G$9:$G$158,0),1),0)),0)), IFERROR(MIN($D74-SUM($O74:BM74), INDEX(Tbl_Resource_List[Hours Available per Day], MATCH($C74,Tbl_Resource_List[Resource Name],0),1)-SUMIF($C$8:$C73,$C74,BN$8:BN73)),0),0)</f>
        <v>0</v>
      </c>
      <c r="BO74" s="93">
        <f>IF((BO$7&gt;IFERROR(MAX(IFERROR(INDEX(Tbl_Project_List[Start Date],MATCH($A74,Tbl_Project_List[Project Name],0),1)-1,0),IFERROR(INDEX($K$9:$K$158,MATCH($E74,$G$9:$G$158,0),1),0),IFERROR(INDEX($K$9:$K$158,MATCH($F74,$G$9:$G$158,0),1),0)),0)), IFERROR(MIN($D74-SUM($O74:BN74), INDEX(Tbl_Resource_List[Hours Available per Day], MATCH($C74,Tbl_Resource_List[Resource Name],0),1)-SUMIF($C$8:$C73,$C74,BO$8:BO73)),0),0)</f>
        <v>0</v>
      </c>
      <c r="BP74" s="93">
        <f>IF((BP$7&gt;IFERROR(MAX(IFERROR(INDEX(Tbl_Project_List[Start Date],MATCH($A74,Tbl_Project_List[Project Name],0),1)-1,0),IFERROR(INDEX($K$9:$K$158,MATCH($E74,$G$9:$G$158,0),1),0),IFERROR(INDEX($K$9:$K$158,MATCH($F74,$G$9:$G$158,0),1),0)),0)), IFERROR(MIN($D74-SUM($O74:BO74), INDEX(Tbl_Resource_List[Hours Available per Day], MATCH($C74,Tbl_Resource_List[Resource Name],0),1)-SUMIF($C$8:$C73,$C74,BP$8:BP73)),0),0)</f>
        <v>0</v>
      </c>
      <c r="BQ74" s="93">
        <f>IF((BQ$7&gt;IFERROR(MAX(IFERROR(INDEX(Tbl_Project_List[Start Date],MATCH($A74,Tbl_Project_List[Project Name],0),1)-1,0),IFERROR(INDEX($K$9:$K$158,MATCH($E74,$G$9:$G$158,0),1),0),IFERROR(INDEX($K$9:$K$158,MATCH($F74,$G$9:$G$158,0),1),0)),0)), IFERROR(MIN($D74-SUM($O74:BP74), INDEX(Tbl_Resource_List[Hours Available per Day], MATCH($C74,Tbl_Resource_List[Resource Name],0),1)-SUMIF($C$8:$C73,$C74,BQ$8:BQ73)),0),0)</f>
        <v>0</v>
      </c>
      <c r="BR74" s="93">
        <f>IF((BR$7&gt;IFERROR(MAX(IFERROR(INDEX(Tbl_Project_List[Start Date],MATCH($A74,Tbl_Project_List[Project Name],0),1)-1,0),IFERROR(INDEX($K$9:$K$158,MATCH($E74,$G$9:$G$158,0),1),0),IFERROR(INDEX($K$9:$K$158,MATCH($F74,$G$9:$G$158,0),1),0)),0)), IFERROR(MIN($D74-SUM($O74:BQ74), INDEX(Tbl_Resource_List[Hours Available per Day], MATCH($C74,Tbl_Resource_List[Resource Name],0),1)-SUMIF($C$8:$C73,$C74,BR$8:BR73)),0),0)</f>
        <v>0</v>
      </c>
      <c r="BS74" s="93">
        <f>IF((BS$7&gt;IFERROR(MAX(IFERROR(INDEX(Tbl_Project_List[Start Date],MATCH($A74,Tbl_Project_List[Project Name],0),1)-1,0),IFERROR(INDEX($K$9:$K$158,MATCH($E74,$G$9:$G$158,0),1),0),IFERROR(INDEX($K$9:$K$158,MATCH($F74,$G$9:$G$158,0),1),0)),0)), IFERROR(MIN($D74-SUM($O74:BR74), INDEX(Tbl_Resource_List[Hours Available per Day], MATCH($C74,Tbl_Resource_List[Resource Name],0),1)-SUMIF($C$8:$C73,$C74,BS$8:BS73)),0),0)</f>
        <v>0</v>
      </c>
      <c r="BT74" s="93">
        <f>IF((BT$7&gt;IFERROR(MAX(IFERROR(INDEX(Tbl_Project_List[Start Date],MATCH($A74,Tbl_Project_List[Project Name],0),1)-1,0),IFERROR(INDEX($K$9:$K$158,MATCH($E74,$G$9:$G$158,0),1),0),IFERROR(INDEX($K$9:$K$158,MATCH($F74,$G$9:$G$158,0),1),0)),0)), IFERROR(MIN($D74-SUM($O74:BS74), INDEX(Tbl_Resource_List[Hours Available per Day], MATCH($C74,Tbl_Resource_List[Resource Name],0),1)-SUMIF($C$8:$C73,$C74,BT$8:BT73)),0),0)</f>
        <v>0</v>
      </c>
      <c r="BU74" s="93">
        <f>IF((BU$7&gt;IFERROR(MAX(IFERROR(INDEX(Tbl_Project_List[Start Date],MATCH($A74,Tbl_Project_List[Project Name],0),1)-1,0),IFERROR(INDEX($K$9:$K$158,MATCH($E74,$G$9:$G$158,0),1),0),IFERROR(INDEX($K$9:$K$158,MATCH($F74,$G$9:$G$158,0),1),0)),0)), IFERROR(MIN($D74-SUM($O74:BT74), INDEX(Tbl_Resource_List[Hours Available per Day], MATCH($C74,Tbl_Resource_List[Resource Name],0),1)-SUMIF($C$8:$C73,$C74,BU$8:BU73)),0),0)</f>
        <v>0</v>
      </c>
      <c r="BV74" s="93">
        <f>IF((BV$7&gt;IFERROR(MAX(IFERROR(INDEX(Tbl_Project_List[Start Date],MATCH($A74,Tbl_Project_List[Project Name],0),1)-1,0),IFERROR(INDEX($K$9:$K$158,MATCH($E74,$G$9:$G$158,0),1),0),IFERROR(INDEX($K$9:$K$158,MATCH($F74,$G$9:$G$158,0),1),0)),0)), IFERROR(MIN($D74-SUM($O74:BU74), INDEX(Tbl_Resource_List[Hours Available per Day], MATCH($C74,Tbl_Resource_List[Resource Name],0),1)-SUMIF($C$8:$C73,$C74,BV$8:BV73)),0),0)</f>
        <v>0</v>
      </c>
      <c r="BW74" s="94">
        <f>IF((BW$7&gt;IFERROR(MAX(IFERROR(INDEX(Tbl_Project_List[Start Date],MATCH($A74,Tbl_Project_List[Project Name],0),1)-1,0),IFERROR(INDEX($K$9:$K$158,MATCH($E74,$G$9:$G$158,0),1),0),IFERROR(INDEX($K$9:$K$158,MATCH($F74,$G$9:$G$158,0),1),0)),0)), IFERROR(MIN($D74-SUM($O74:BV74), INDEX(Tbl_Resource_List[Hours Available per Day], MATCH($C74,Tbl_Resource_List[Resource Name],0),1)-SUMIF($C$8:$C73,$C74,BW$8:BW73)),0),0)</f>
        <v>0</v>
      </c>
      <c r="BX74" s="95"/>
      <c r="BY74" s="95"/>
      <c r="BZ74" s="95"/>
      <c r="CA74" s="95"/>
      <c r="CB74" s="95"/>
      <c r="CC74" s="95"/>
      <c r="CD74" s="95"/>
      <c r="CE74" s="95"/>
      <c r="CF74" s="95"/>
      <c r="CG74" s="95"/>
      <c r="CH74" s="95"/>
      <c r="CI74" s="95"/>
      <c r="CJ74" s="95"/>
      <c r="CK74" s="95"/>
      <c r="CL74" s="95"/>
      <c r="CM74" s="95"/>
      <c r="CN74" s="95"/>
      <c r="CO74" s="95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</row>
    <row r="75" spans="1:105" x14ac:dyDescent="0.25">
      <c r="A75" s="89" t="str">
        <f>IFERROR(IF(ROW(A74)-ROW($A$8)&gt;=COUNTA(Tbl_Task_List[Task Name]),"",INDEX(Tbl_Project_List[],MATCH(SMALL(Tbl_Project_List[[#Data],[Priority]],ROUND(SUMPRODUCT(1/COUNTIF($A$9:A74,$A$9:A74)),0)+((COUNTIF(Tbl_Task_List[[#Data],[Project Name]],A74)=COUNTIF($A$9:$A74,A74))*1)),Tbl_Project_List[[#Data],[Priority]],0),1)),"")</f>
        <v/>
      </c>
      <c r="B75" s="89" t="str">
        <f t="array" ref="B75">IFERROR(INDEX((Tbl_Task_List[[#Data],[Task Name]]), SMALL(IF(A75=(Tbl_Task_List[[#Data],[Project Name]]),ROW(Tbl_Task_List[[#Data],[Project Name]]),""),COUNTIF($A$9:$A75,A75))-ROW(Tbl_Task_List[[#Headers],[Task Name]]),1),"")</f>
        <v/>
      </c>
      <c r="C75" s="90" t="str">
        <f t="array" ref="C75">IFERROR(INDEX((Tbl_Task_List[[#Data],[Resource Name]]), SMALL(IF(A75=(Tbl_Task_List[[#Data],[Project Name]]),ROW(Tbl_Task_List[[#Data],[Project Name]]),""),COUNTIF($A$9:$A75,A75))-ROW(Tbl_Task_List[[#Headers],[Resource Name]]),1),"")</f>
        <v/>
      </c>
      <c r="D75" s="91" t="str">
        <f t="array" ref="D75">IFERROR(INDEX((Tbl_Task_List[[#Data],[Planned Duration (Hours)]]), SMALL(IF(A75=(Tbl_Task_List[[#Data],[Project Name]]),ROW(Tbl_Task_List[[#Data],[Project Name]]),""),COUNTIF($A$9:$A75,A75))-ROW(Tbl_Task_List[[#Headers],[Planned Duration (Hours)]]),1),"")</f>
        <v/>
      </c>
      <c r="E75" s="70" t="str">
        <f t="array" ref="E75">IFERROR(INDEX((Tbl_Task_List[[#Data],[Predecessor 1]]), SMALL(IF(A75=(Tbl_Task_List[[#Data],[Project Name]]),ROW(Tbl_Task_List[[#Data],[Project Name]]),""),COUNTIF($A$9:$A75,A75))-ROW(Tbl_Task_List[[#Headers],[Predecessor 1]]),1),"")</f>
        <v/>
      </c>
      <c r="F75" s="70" t="str">
        <f t="array" ref="F75">IFERROR(INDEX((Tbl_Task_List[[#Data],[Predecessor 2]]), SMALL(IF(A75=(Tbl_Task_List[[#Data],[Project Name]]),ROW(Tbl_Task_List[[#Data],[Project Name]]),""),COUNTIF($A$9:$A75,A75))-ROW(Tbl_Task_List[[#Headers],[Predecessor 2]]),1),"")</f>
        <v/>
      </c>
      <c r="G75" s="70" t="str">
        <f t="shared" si="8"/>
        <v xml:space="preserve"> </v>
      </c>
      <c r="H75" s="75" t="str">
        <f>IFERROR(MAX(INDEX(Tbl_Project_List[Start Date],MATCH($A75,Tbl_Project_List[Project Name],0),1), StartDate, IFERROR(WORKDAY(INDEX($K$9:$K$158,MATCH($E75,$G$9:$G$158,0),1),1,Holidays),0),IFERROR(WORKDAY( INDEX($K$9:$K$158,MATCH($F75,$G$9:$G$158,0),1),1,Holidays),0)),"")</f>
        <v/>
      </c>
      <c r="I75" s="92" t="str">
        <f t="shared" si="9"/>
        <v/>
      </c>
      <c r="J75" s="75" t="str">
        <f t="array" ref="J75">IF(ISNUMBER(D75),IFERROR(INDEX($A$7:$BW$7,1,SMALL(IF(P75:BW75&gt;0,COLUMN(P75:BW75),""),1)),WORKDAY($BW$7,2,Holidays)),"")</f>
        <v/>
      </c>
      <c r="K75" s="75" t="str">
        <f t="array" ref="K75">IF(ISNUMBER(D75),IF(SUM(P75:BW75)=D75,IFERROR(INDEX($A$7:$BW$7,1,LARGE(IF(P75:BW75&gt;0,COLUMN(P75:BW75),""),1)),""),WORKDAY($BW$7,1,Holidays)),"")</f>
        <v/>
      </c>
      <c r="L75" s="92" t="str">
        <f ca="1">IFERROR(COUNTIF(INDIRECT(ADDRESS(ROW($L75),MATCH($J75,$A$7:$BW$7,0),1,1,)):INDIRECT(ADDRESS(ROW($L75),MATCH(MIN($K75,$BW$7),$A$7:$BW$7,0),1,1,)),0),"")</f>
        <v/>
      </c>
      <c r="M75" s="92" t="str">
        <f t="shared" si="10"/>
        <v/>
      </c>
      <c r="N75" s="93" t="str">
        <f t="shared" si="11"/>
        <v/>
      </c>
      <c r="O75" s="86"/>
      <c r="P75" s="93">
        <f>IF((P$7&gt;IFERROR(MAX(IFERROR(INDEX(Tbl_Project_List[Start Date],MATCH($A75,Tbl_Project_List[Project Name],0),1)-1,0),IFERROR(INDEX($K$9:$K$158,MATCH($E75,$G$9:$G$158,0),1),0),IFERROR(INDEX($K$9:$K$158,MATCH($F75,$G$9:$G$158,0),1),0)),0)), IFERROR(MIN($D75-SUM($O75:O75), INDEX(Tbl_Resource_List[Hours Available per Day], MATCH($C75,Tbl_Resource_List[Resource Name],0),1)-SUMIF($C$8:$C74,$C75,P$8:P74)),0),0)</f>
        <v>0</v>
      </c>
      <c r="Q75" s="93">
        <f>IF((Q$7&gt;IFERROR(MAX(IFERROR(INDEX(Tbl_Project_List[Start Date],MATCH($A75,Tbl_Project_List[Project Name],0),1)-1,0),IFERROR(INDEX($K$9:$K$158,MATCH($E75,$G$9:$G$158,0),1),0),IFERROR(INDEX($K$9:$K$158,MATCH($F75,$G$9:$G$158,0),1),0)),0)), IFERROR(MIN($D75-SUM($O75:P75), INDEX(Tbl_Resource_List[Hours Available per Day], MATCH($C75,Tbl_Resource_List[Resource Name],0),1)-SUMIF($C$8:$C74,$C75,Q$8:Q74)),0),0)</f>
        <v>0</v>
      </c>
      <c r="R75" s="93">
        <f>IF((R$7&gt;IFERROR(MAX(IFERROR(INDEX(Tbl_Project_List[Start Date],MATCH($A75,Tbl_Project_List[Project Name],0),1)-1,0),IFERROR(INDEX($K$9:$K$158,MATCH($E75,$G$9:$G$158,0),1),0),IFERROR(INDEX($K$9:$K$158,MATCH($F75,$G$9:$G$158,0),1),0)),0)), IFERROR(MIN($D75-SUM($O75:Q75), INDEX(Tbl_Resource_List[Hours Available per Day], MATCH($C75,Tbl_Resource_List[Resource Name],0),1)-SUMIF($C$8:$C74,$C75,R$8:R74)),0),0)</f>
        <v>0</v>
      </c>
      <c r="S75" s="93">
        <f>IF((S$7&gt;IFERROR(MAX(IFERROR(INDEX(Tbl_Project_List[Start Date],MATCH($A75,Tbl_Project_List[Project Name],0),1)-1,0),IFERROR(INDEX($K$9:$K$158,MATCH($E75,$G$9:$G$158,0),1),0),IFERROR(INDEX($K$9:$K$158,MATCH($F75,$G$9:$G$158,0),1),0)),0)), IFERROR(MIN($D75-SUM($O75:R75), INDEX(Tbl_Resource_List[Hours Available per Day], MATCH($C75,Tbl_Resource_List[Resource Name],0),1)-SUMIF($C$8:$C74,$C75,S$8:S74)),0),0)</f>
        <v>0</v>
      </c>
      <c r="T75" s="93">
        <f>IF((T$7&gt;IFERROR(MAX(IFERROR(INDEX(Tbl_Project_List[Start Date],MATCH($A75,Tbl_Project_List[Project Name],0),1)-1,0),IFERROR(INDEX($K$9:$K$158,MATCH($E75,$G$9:$G$158,0),1),0),IFERROR(INDEX($K$9:$K$158,MATCH($F75,$G$9:$G$158,0),1),0)),0)), IFERROR(MIN($D75-SUM($O75:S75), INDEX(Tbl_Resource_List[Hours Available per Day], MATCH($C75,Tbl_Resource_List[Resource Name],0),1)-SUMIF($C$8:$C74,$C75,T$8:T74)),0),0)</f>
        <v>0</v>
      </c>
      <c r="U75" s="93">
        <f>IF((U$7&gt;IFERROR(MAX(IFERROR(INDEX(Tbl_Project_List[Start Date],MATCH($A75,Tbl_Project_List[Project Name],0),1)-1,0),IFERROR(INDEX($K$9:$K$158,MATCH($E75,$G$9:$G$158,0),1),0),IFERROR(INDEX($K$9:$K$158,MATCH($F75,$G$9:$G$158,0),1),0)),0)), IFERROR(MIN($D75-SUM($O75:T75), INDEX(Tbl_Resource_List[Hours Available per Day], MATCH($C75,Tbl_Resource_List[Resource Name],0),1)-SUMIF($C$8:$C74,$C75,U$8:U74)),0),0)</f>
        <v>0</v>
      </c>
      <c r="V75" s="93">
        <f>IF((V$7&gt;IFERROR(MAX(IFERROR(INDEX(Tbl_Project_List[Start Date],MATCH($A75,Tbl_Project_List[Project Name],0),1)-1,0),IFERROR(INDEX($K$9:$K$158,MATCH($E75,$G$9:$G$158,0),1),0),IFERROR(INDEX($K$9:$K$158,MATCH($F75,$G$9:$G$158,0),1),0)),0)), IFERROR(MIN($D75-SUM($O75:U75), INDEX(Tbl_Resource_List[Hours Available per Day], MATCH($C75,Tbl_Resource_List[Resource Name],0),1)-SUMIF($C$8:$C74,$C75,V$8:V74)),0),0)</f>
        <v>0</v>
      </c>
      <c r="W75" s="93">
        <f>IF((W$7&gt;IFERROR(MAX(IFERROR(INDEX(Tbl_Project_List[Start Date],MATCH($A75,Tbl_Project_List[Project Name],0),1)-1,0),IFERROR(INDEX($K$9:$K$158,MATCH($E75,$G$9:$G$158,0),1),0),IFERROR(INDEX($K$9:$K$158,MATCH($F75,$G$9:$G$158,0),1),0)),0)), IFERROR(MIN($D75-SUM($O75:V75), INDEX(Tbl_Resource_List[Hours Available per Day], MATCH($C75,Tbl_Resource_List[Resource Name],0),1)-SUMIF($C$8:$C74,$C75,W$8:W74)),0),0)</f>
        <v>0</v>
      </c>
      <c r="X75" s="93">
        <f>IF((X$7&gt;IFERROR(MAX(IFERROR(INDEX(Tbl_Project_List[Start Date],MATCH($A75,Tbl_Project_List[Project Name],0),1)-1,0),IFERROR(INDEX($K$9:$K$158,MATCH($E75,$G$9:$G$158,0),1),0),IFERROR(INDEX($K$9:$K$158,MATCH($F75,$G$9:$G$158,0),1),0)),0)), IFERROR(MIN($D75-SUM($O75:W75), INDEX(Tbl_Resource_List[Hours Available per Day], MATCH($C75,Tbl_Resource_List[Resource Name],0),1)-SUMIF($C$8:$C74,$C75,X$8:X74)),0),0)</f>
        <v>0</v>
      </c>
      <c r="Y75" s="93">
        <f>IF((Y$7&gt;IFERROR(MAX(IFERROR(INDEX(Tbl_Project_List[Start Date],MATCH($A75,Tbl_Project_List[Project Name],0),1)-1,0),IFERROR(INDEX($K$9:$K$158,MATCH($E75,$G$9:$G$158,0),1),0),IFERROR(INDEX($K$9:$K$158,MATCH($F75,$G$9:$G$158,0),1),0)),0)), IFERROR(MIN($D75-SUM($O75:X75), INDEX(Tbl_Resource_List[Hours Available per Day], MATCH($C75,Tbl_Resource_List[Resource Name],0),1)-SUMIF($C$8:$C74,$C75,Y$8:Y74)),0),0)</f>
        <v>0</v>
      </c>
      <c r="Z75" s="93">
        <f>IF((Z$7&gt;IFERROR(MAX(IFERROR(INDEX(Tbl_Project_List[Start Date],MATCH($A75,Tbl_Project_List[Project Name],0),1)-1,0),IFERROR(INDEX($K$9:$K$158,MATCH($E75,$G$9:$G$158,0),1),0),IFERROR(INDEX($K$9:$K$158,MATCH($F75,$G$9:$G$158,0),1),0)),0)), IFERROR(MIN($D75-SUM($O75:Y75), INDEX(Tbl_Resource_List[Hours Available per Day], MATCH($C75,Tbl_Resource_List[Resource Name],0),1)-SUMIF($C$8:$C74,$C75,Z$8:Z74)),0),0)</f>
        <v>0</v>
      </c>
      <c r="AA75" s="93">
        <f>IF((AA$7&gt;IFERROR(MAX(IFERROR(INDEX(Tbl_Project_List[Start Date],MATCH($A75,Tbl_Project_List[Project Name],0),1)-1,0),IFERROR(INDEX($K$9:$K$158,MATCH($E75,$G$9:$G$158,0),1),0),IFERROR(INDEX($K$9:$K$158,MATCH($F75,$G$9:$G$158,0),1),0)),0)), IFERROR(MIN($D75-SUM($O75:Z75), INDEX(Tbl_Resource_List[Hours Available per Day], MATCH($C75,Tbl_Resource_List[Resource Name],0),1)-SUMIF($C$8:$C74,$C75,AA$8:AA74)),0),0)</f>
        <v>0</v>
      </c>
      <c r="AB75" s="93">
        <f>IF((AB$7&gt;IFERROR(MAX(IFERROR(INDEX(Tbl_Project_List[Start Date],MATCH($A75,Tbl_Project_List[Project Name],0),1)-1,0),IFERROR(INDEX($K$9:$K$158,MATCH($E75,$G$9:$G$158,0),1),0),IFERROR(INDEX($K$9:$K$158,MATCH($F75,$G$9:$G$158,0),1),0)),0)), IFERROR(MIN($D75-SUM($O75:AA75), INDEX(Tbl_Resource_List[Hours Available per Day], MATCH($C75,Tbl_Resource_List[Resource Name],0),1)-SUMIF($C$8:$C74,$C75,AB$8:AB74)),0),0)</f>
        <v>0</v>
      </c>
      <c r="AC75" s="93">
        <f>IF((AC$7&gt;IFERROR(MAX(IFERROR(INDEX(Tbl_Project_List[Start Date],MATCH($A75,Tbl_Project_List[Project Name],0),1)-1,0),IFERROR(INDEX($K$9:$K$158,MATCH($E75,$G$9:$G$158,0),1),0),IFERROR(INDEX($K$9:$K$158,MATCH($F75,$G$9:$G$158,0),1),0)),0)), IFERROR(MIN($D75-SUM($O75:AB75), INDEX(Tbl_Resource_List[Hours Available per Day], MATCH($C75,Tbl_Resource_List[Resource Name],0),1)-SUMIF($C$8:$C74,$C75,AC$8:AC74)),0),0)</f>
        <v>0</v>
      </c>
      <c r="AD75" s="93">
        <f>IF((AD$7&gt;IFERROR(MAX(IFERROR(INDEX(Tbl_Project_List[Start Date],MATCH($A75,Tbl_Project_List[Project Name],0),1)-1,0),IFERROR(INDEX($K$9:$K$158,MATCH($E75,$G$9:$G$158,0),1),0),IFERROR(INDEX($K$9:$K$158,MATCH($F75,$G$9:$G$158,0),1),0)),0)), IFERROR(MIN($D75-SUM($O75:AC75), INDEX(Tbl_Resource_List[Hours Available per Day], MATCH($C75,Tbl_Resource_List[Resource Name],0),1)-SUMIF($C$8:$C74,$C75,AD$8:AD74)),0),0)</f>
        <v>0</v>
      </c>
      <c r="AE75" s="93">
        <f>IF((AE$7&gt;IFERROR(MAX(IFERROR(INDEX(Tbl_Project_List[Start Date],MATCH($A75,Tbl_Project_List[Project Name],0),1)-1,0),IFERROR(INDEX($K$9:$K$158,MATCH($E75,$G$9:$G$158,0),1),0),IFERROR(INDEX($K$9:$K$158,MATCH($F75,$G$9:$G$158,0),1),0)),0)), IFERROR(MIN($D75-SUM($O75:AD75), INDEX(Tbl_Resource_List[Hours Available per Day], MATCH($C75,Tbl_Resource_List[Resource Name],0),1)-SUMIF($C$8:$C74,$C75,AE$8:AE74)),0),0)</f>
        <v>0</v>
      </c>
      <c r="AF75" s="93">
        <f>IF((AF$7&gt;IFERROR(MAX(IFERROR(INDEX(Tbl_Project_List[Start Date],MATCH($A75,Tbl_Project_List[Project Name],0),1)-1,0),IFERROR(INDEX($K$9:$K$158,MATCH($E75,$G$9:$G$158,0),1),0),IFERROR(INDEX($K$9:$K$158,MATCH($F75,$G$9:$G$158,0),1),0)),0)), IFERROR(MIN($D75-SUM($O75:AE75), INDEX(Tbl_Resource_List[Hours Available per Day], MATCH($C75,Tbl_Resource_List[Resource Name],0),1)-SUMIF($C$8:$C74,$C75,AF$8:AF74)),0),0)</f>
        <v>0</v>
      </c>
      <c r="AG75" s="93">
        <f>IF((AG$7&gt;IFERROR(MAX(IFERROR(INDEX(Tbl_Project_List[Start Date],MATCH($A75,Tbl_Project_List[Project Name],0),1)-1,0),IFERROR(INDEX($K$9:$K$158,MATCH($E75,$G$9:$G$158,0),1),0),IFERROR(INDEX($K$9:$K$158,MATCH($F75,$G$9:$G$158,0),1),0)),0)), IFERROR(MIN($D75-SUM($O75:AF75), INDEX(Tbl_Resource_List[Hours Available per Day], MATCH($C75,Tbl_Resource_List[Resource Name],0),1)-SUMIF($C$8:$C74,$C75,AG$8:AG74)),0),0)</f>
        <v>0</v>
      </c>
      <c r="AH75" s="93">
        <f>IF((AH$7&gt;IFERROR(MAX(IFERROR(INDEX(Tbl_Project_List[Start Date],MATCH($A75,Tbl_Project_List[Project Name],0),1)-1,0),IFERROR(INDEX($K$9:$K$158,MATCH($E75,$G$9:$G$158,0),1),0),IFERROR(INDEX($K$9:$K$158,MATCH($F75,$G$9:$G$158,0),1),0)),0)), IFERROR(MIN($D75-SUM($O75:AG75), INDEX(Tbl_Resource_List[Hours Available per Day], MATCH($C75,Tbl_Resource_List[Resource Name],0),1)-SUMIF($C$8:$C74,$C75,AH$8:AH74)),0),0)</f>
        <v>0</v>
      </c>
      <c r="AI75" s="93">
        <f>IF((AI$7&gt;IFERROR(MAX(IFERROR(INDEX(Tbl_Project_List[Start Date],MATCH($A75,Tbl_Project_List[Project Name],0),1)-1,0),IFERROR(INDEX($K$9:$K$158,MATCH($E75,$G$9:$G$158,0),1),0),IFERROR(INDEX($K$9:$K$158,MATCH($F75,$G$9:$G$158,0),1),0)),0)), IFERROR(MIN($D75-SUM($O75:AH75), INDEX(Tbl_Resource_List[Hours Available per Day], MATCH($C75,Tbl_Resource_List[Resource Name],0),1)-SUMIF($C$8:$C74,$C75,AI$8:AI74)),0),0)</f>
        <v>0</v>
      </c>
      <c r="AJ75" s="93">
        <f>IF((AJ$7&gt;IFERROR(MAX(IFERROR(INDEX(Tbl_Project_List[Start Date],MATCH($A75,Tbl_Project_List[Project Name],0),1)-1,0),IFERROR(INDEX($K$9:$K$158,MATCH($E75,$G$9:$G$158,0),1),0),IFERROR(INDEX($K$9:$K$158,MATCH($F75,$G$9:$G$158,0),1),0)),0)), IFERROR(MIN($D75-SUM($O75:AI75), INDEX(Tbl_Resource_List[Hours Available per Day], MATCH($C75,Tbl_Resource_List[Resource Name],0),1)-SUMIF($C$8:$C74,$C75,AJ$8:AJ74)),0),0)</f>
        <v>0</v>
      </c>
      <c r="AK75" s="93">
        <f>IF((AK$7&gt;IFERROR(MAX(IFERROR(INDEX(Tbl_Project_List[Start Date],MATCH($A75,Tbl_Project_List[Project Name],0),1)-1,0),IFERROR(INDEX($K$9:$K$158,MATCH($E75,$G$9:$G$158,0),1),0),IFERROR(INDEX($K$9:$K$158,MATCH($F75,$G$9:$G$158,0),1),0)),0)), IFERROR(MIN($D75-SUM($O75:AJ75), INDEX(Tbl_Resource_List[Hours Available per Day], MATCH($C75,Tbl_Resource_List[Resource Name],0),1)-SUMIF($C$8:$C74,$C75,AK$8:AK74)),0),0)</f>
        <v>0</v>
      </c>
      <c r="AL75" s="93">
        <f>IF((AL$7&gt;IFERROR(MAX(IFERROR(INDEX(Tbl_Project_List[Start Date],MATCH($A75,Tbl_Project_List[Project Name],0),1)-1,0),IFERROR(INDEX($K$9:$K$158,MATCH($E75,$G$9:$G$158,0),1),0),IFERROR(INDEX($K$9:$K$158,MATCH($F75,$G$9:$G$158,0),1),0)),0)), IFERROR(MIN($D75-SUM($O75:AK75), INDEX(Tbl_Resource_List[Hours Available per Day], MATCH($C75,Tbl_Resource_List[Resource Name],0),1)-SUMIF($C$8:$C74,$C75,AL$8:AL74)),0),0)</f>
        <v>0</v>
      </c>
      <c r="AM75" s="93">
        <f>IF((AM$7&gt;IFERROR(MAX(IFERROR(INDEX(Tbl_Project_List[Start Date],MATCH($A75,Tbl_Project_List[Project Name],0),1)-1,0),IFERROR(INDEX($K$9:$K$158,MATCH($E75,$G$9:$G$158,0),1),0),IFERROR(INDEX($K$9:$K$158,MATCH($F75,$G$9:$G$158,0),1),0)),0)), IFERROR(MIN($D75-SUM($O75:AL75), INDEX(Tbl_Resource_List[Hours Available per Day], MATCH($C75,Tbl_Resource_List[Resource Name],0),1)-SUMIF($C$8:$C74,$C75,AM$8:AM74)),0),0)</f>
        <v>0</v>
      </c>
      <c r="AN75" s="93">
        <f>IF((AN$7&gt;IFERROR(MAX(IFERROR(INDEX(Tbl_Project_List[Start Date],MATCH($A75,Tbl_Project_List[Project Name],0),1)-1,0),IFERROR(INDEX($K$9:$K$158,MATCH($E75,$G$9:$G$158,0),1),0),IFERROR(INDEX($K$9:$K$158,MATCH($F75,$G$9:$G$158,0),1),0)),0)), IFERROR(MIN($D75-SUM($O75:AM75), INDEX(Tbl_Resource_List[Hours Available per Day], MATCH($C75,Tbl_Resource_List[Resource Name],0),1)-SUMIF($C$8:$C74,$C75,AN$8:AN74)),0),0)</f>
        <v>0</v>
      </c>
      <c r="AO75" s="93">
        <f>IF((AO$7&gt;IFERROR(MAX(IFERROR(INDEX(Tbl_Project_List[Start Date],MATCH($A75,Tbl_Project_List[Project Name],0),1)-1,0),IFERROR(INDEX($K$9:$K$158,MATCH($E75,$G$9:$G$158,0),1),0),IFERROR(INDEX($K$9:$K$158,MATCH($F75,$G$9:$G$158,0),1),0)),0)), IFERROR(MIN($D75-SUM($O75:AN75), INDEX(Tbl_Resource_List[Hours Available per Day], MATCH($C75,Tbl_Resource_List[Resource Name],0),1)-SUMIF($C$8:$C74,$C75,AO$8:AO74)),0),0)</f>
        <v>0</v>
      </c>
      <c r="AP75" s="93">
        <f>IF((AP$7&gt;IFERROR(MAX(IFERROR(INDEX(Tbl_Project_List[Start Date],MATCH($A75,Tbl_Project_List[Project Name],0),1)-1,0),IFERROR(INDEX($K$9:$K$158,MATCH($E75,$G$9:$G$158,0),1),0),IFERROR(INDEX($K$9:$K$158,MATCH($F75,$G$9:$G$158,0),1),0)),0)), IFERROR(MIN($D75-SUM($O75:AO75), INDEX(Tbl_Resource_List[Hours Available per Day], MATCH($C75,Tbl_Resource_List[Resource Name],0),1)-SUMIF($C$8:$C74,$C75,AP$8:AP74)),0),0)</f>
        <v>0</v>
      </c>
      <c r="AQ75" s="93">
        <f>IF((AQ$7&gt;IFERROR(MAX(IFERROR(INDEX(Tbl_Project_List[Start Date],MATCH($A75,Tbl_Project_List[Project Name],0),1)-1,0),IFERROR(INDEX($K$9:$K$158,MATCH($E75,$G$9:$G$158,0),1),0),IFERROR(INDEX($K$9:$K$158,MATCH($F75,$G$9:$G$158,0),1),0)),0)), IFERROR(MIN($D75-SUM($O75:AP75), INDEX(Tbl_Resource_List[Hours Available per Day], MATCH($C75,Tbl_Resource_List[Resource Name],0),1)-SUMIF($C$8:$C74,$C75,AQ$8:AQ74)),0),0)</f>
        <v>0</v>
      </c>
      <c r="AR75" s="93">
        <f>IF((AR$7&gt;IFERROR(MAX(IFERROR(INDEX(Tbl_Project_List[Start Date],MATCH($A75,Tbl_Project_List[Project Name],0),1)-1,0),IFERROR(INDEX($K$9:$K$158,MATCH($E75,$G$9:$G$158,0),1),0),IFERROR(INDEX($K$9:$K$158,MATCH($F75,$G$9:$G$158,0),1),0)),0)), IFERROR(MIN($D75-SUM($O75:AQ75), INDEX(Tbl_Resource_List[Hours Available per Day], MATCH($C75,Tbl_Resource_List[Resource Name],0),1)-SUMIF($C$8:$C74,$C75,AR$8:AR74)),0),0)</f>
        <v>0</v>
      </c>
      <c r="AS75" s="93">
        <f>IF((AS$7&gt;IFERROR(MAX(IFERROR(INDEX(Tbl_Project_List[Start Date],MATCH($A75,Tbl_Project_List[Project Name],0),1)-1,0),IFERROR(INDEX($K$9:$K$158,MATCH($E75,$G$9:$G$158,0),1),0),IFERROR(INDEX($K$9:$K$158,MATCH($F75,$G$9:$G$158,0),1),0)),0)), IFERROR(MIN($D75-SUM($O75:AR75), INDEX(Tbl_Resource_List[Hours Available per Day], MATCH($C75,Tbl_Resource_List[Resource Name],0),1)-SUMIF($C$8:$C74,$C75,AS$8:AS74)),0),0)</f>
        <v>0</v>
      </c>
      <c r="AT75" s="93">
        <f>IF((AT$7&gt;IFERROR(MAX(IFERROR(INDEX(Tbl_Project_List[Start Date],MATCH($A75,Tbl_Project_List[Project Name],0),1)-1,0),IFERROR(INDEX($K$9:$K$158,MATCH($E75,$G$9:$G$158,0),1),0),IFERROR(INDEX($K$9:$K$158,MATCH($F75,$G$9:$G$158,0),1),0)),0)), IFERROR(MIN($D75-SUM($O75:AS75), INDEX(Tbl_Resource_List[Hours Available per Day], MATCH($C75,Tbl_Resource_List[Resource Name],0),1)-SUMIF($C$8:$C74,$C75,AT$8:AT74)),0),0)</f>
        <v>0</v>
      </c>
      <c r="AU75" s="93">
        <f>IF((AU$7&gt;IFERROR(MAX(IFERROR(INDEX(Tbl_Project_List[Start Date],MATCH($A75,Tbl_Project_List[Project Name],0),1)-1,0),IFERROR(INDEX($K$9:$K$158,MATCH($E75,$G$9:$G$158,0),1),0),IFERROR(INDEX($K$9:$K$158,MATCH($F75,$G$9:$G$158,0),1),0)),0)), IFERROR(MIN($D75-SUM($O75:AT75), INDEX(Tbl_Resource_List[Hours Available per Day], MATCH($C75,Tbl_Resource_List[Resource Name],0),1)-SUMIF($C$8:$C74,$C75,AU$8:AU74)),0),0)</f>
        <v>0</v>
      </c>
      <c r="AV75" s="93">
        <f>IF((AV$7&gt;IFERROR(MAX(IFERROR(INDEX(Tbl_Project_List[Start Date],MATCH($A75,Tbl_Project_List[Project Name],0),1)-1,0),IFERROR(INDEX($K$9:$K$158,MATCH($E75,$G$9:$G$158,0),1),0),IFERROR(INDEX($K$9:$K$158,MATCH($F75,$G$9:$G$158,0),1),0)),0)), IFERROR(MIN($D75-SUM($O75:AU75), INDEX(Tbl_Resource_List[Hours Available per Day], MATCH($C75,Tbl_Resource_List[Resource Name],0),1)-SUMIF($C$8:$C74,$C75,AV$8:AV74)),0),0)</f>
        <v>0</v>
      </c>
      <c r="AW75" s="93">
        <f>IF((AW$7&gt;IFERROR(MAX(IFERROR(INDEX(Tbl_Project_List[Start Date],MATCH($A75,Tbl_Project_List[Project Name],0),1)-1,0),IFERROR(INDEX($K$9:$K$158,MATCH($E75,$G$9:$G$158,0),1),0),IFERROR(INDEX($K$9:$K$158,MATCH($F75,$G$9:$G$158,0),1),0)),0)), IFERROR(MIN($D75-SUM($O75:AV75), INDEX(Tbl_Resource_List[Hours Available per Day], MATCH($C75,Tbl_Resource_List[Resource Name],0),1)-SUMIF($C$8:$C74,$C75,AW$8:AW74)),0),0)</f>
        <v>0</v>
      </c>
      <c r="AX75" s="93">
        <f>IF((AX$7&gt;IFERROR(MAX(IFERROR(INDEX(Tbl_Project_List[Start Date],MATCH($A75,Tbl_Project_List[Project Name],0),1)-1,0),IFERROR(INDEX($K$9:$K$158,MATCH($E75,$G$9:$G$158,0),1),0),IFERROR(INDEX($K$9:$K$158,MATCH($F75,$G$9:$G$158,0),1),0)),0)), IFERROR(MIN($D75-SUM($O75:AW75), INDEX(Tbl_Resource_List[Hours Available per Day], MATCH($C75,Tbl_Resource_List[Resource Name],0),1)-SUMIF($C$8:$C74,$C75,AX$8:AX74)),0),0)</f>
        <v>0</v>
      </c>
      <c r="AY75" s="93">
        <f>IF((AY$7&gt;IFERROR(MAX(IFERROR(INDEX(Tbl_Project_List[Start Date],MATCH($A75,Tbl_Project_List[Project Name],0),1)-1,0),IFERROR(INDEX($K$9:$K$158,MATCH($E75,$G$9:$G$158,0),1),0),IFERROR(INDEX($K$9:$K$158,MATCH($F75,$G$9:$G$158,0),1),0)),0)), IFERROR(MIN($D75-SUM($O75:AX75), INDEX(Tbl_Resource_List[Hours Available per Day], MATCH($C75,Tbl_Resource_List[Resource Name],0),1)-SUMIF($C$8:$C74,$C75,AY$8:AY74)),0),0)</f>
        <v>0</v>
      </c>
      <c r="AZ75" s="93">
        <f>IF((AZ$7&gt;IFERROR(MAX(IFERROR(INDEX(Tbl_Project_List[Start Date],MATCH($A75,Tbl_Project_List[Project Name],0),1)-1,0),IFERROR(INDEX($K$9:$K$158,MATCH($E75,$G$9:$G$158,0),1),0),IFERROR(INDEX($K$9:$K$158,MATCH($F75,$G$9:$G$158,0),1),0)),0)), IFERROR(MIN($D75-SUM($O75:AY75), INDEX(Tbl_Resource_List[Hours Available per Day], MATCH($C75,Tbl_Resource_List[Resource Name],0),1)-SUMIF($C$8:$C74,$C75,AZ$8:AZ74)),0),0)</f>
        <v>0</v>
      </c>
      <c r="BA75" s="93">
        <f>IF((BA$7&gt;IFERROR(MAX(IFERROR(INDEX(Tbl_Project_List[Start Date],MATCH($A75,Tbl_Project_List[Project Name],0),1)-1,0),IFERROR(INDEX($K$9:$K$158,MATCH($E75,$G$9:$G$158,0),1),0),IFERROR(INDEX($K$9:$K$158,MATCH($F75,$G$9:$G$158,0),1),0)),0)), IFERROR(MIN($D75-SUM($O75:AZ75), INDEX(Tbl_Resource_List[Hours Available per Day], MATCH($C75,Tbl_Resource_List[Resource Name],0),1)-SUMIF($C$8:$C74,$C75,BA$8:BA74)),0),0)</f>
        <v>0</v>
      </c>
      <c r="BB75" s="93">
        <f>IF((BB$7&gt;IFERROR(MAX(IFERROR(INDEX(Tbl_Project_List[Start Date],MATCH($A75,Tbl_Project_List[Project Name],0),1)-1,0),IFERROR(INDEX($K$9:$K$158,MATCH($E75,$G$9:$G$158,0),1),0),IFERROR(INDEX($K$9:$K$158,MATCH($F75,$G$9:$G$158,0),1),0)),0)), IFERROR(MIN($D75-SUM($O75:BA75), INDEX(Tbl_Resource_List[Hours Available per Day], MATCH($C75,Tbl_Resource_List[Resource Name],0),1)-SUMIF($C$8:$C74,$C75,BB$8:BB74)),0),0)</f>
        <v>0</v>
      </c>
      <c r="BC75" s="93">
        <f>IF((BC$7&gt;IFERROR(MAX(IFERROR(INDEX(Tbl_Project_List[Start Date],MATCH($A75,Tbl_Project_List[Project Name],0),1)-1,0),IFERROR(INDEX($K$9:$K$158,MATCH($E75,$G$9:$G$158,0),1),0),IFERROR(INDEX($K$9:$K$158,MATCH($F75,$G$9:$G$158,0),1),0)),0)), IFERROR(MIN($D75-SUM($O75:BB75), INDEX(Tbl_Resource_List[Hours Available per Day], MATCH($C75,Tbl_Resource_List[Resource Name],0),1)-SUMIF($C$8:$C74,$C75,BC$8:BC74)),0),0)</f>
        <v>0</v>
      </c>
      <c r="BD75" s="93">
        <f>IF((BD$7&gt;IFERROR(MAX(IFERROR(INDEX(Tbl_Project_List[Start Date],MATCH($A75,Tbl_Project_List[Project Name],0),1)-1,0),IFERROR(INDEX($K$9:$K$158,MATCH($E75,$G$9:$G$158,0),1),0),IFERROR(INDEX($K$9:$K$158,MATCH($F75,$G$9:$G$158,0),1),0)),0)), IFERROR(MIN($D75-SUM($O75:BC75), INDEX(Tbl_Resource_List[Hours Available per Day], MATCH($C75,Tbl_Resource_List[Resource Name],0),1)-SUMIF($C$8:$C74,$C75,BD$8:BD74)),0),0)</f>
        <v>0</v>
      </c>
      <c r="BE75" s="93">
        <f>IF((BE$7&gt;IFERROR(MAX(IFERROR(INDEX(Tbl_Project_List[Start Date],MATCH($A75,Tbl_Project_List[Project Name],0),1)-1,0),IFERROR(INDEX($K$9:$K$158,MATCH($E75,$G$9:$G$158,0),1),0),IFERROR(INDEX($K$9:$K$158,MATCH($F75,$G$9:$G$158,0),1),0)),0)), IFERROR(MIN($D75-SUM($O75:BD75), INDEX(Tbl_Resource_List[Hours Available per Day], MATCH($C75,Tbl_Resource_List[Resource Name],0),1)-SUMIF($C$8:$C74,$C75,BE$8:BE74)),0),0)</f>
        <v>0</v>
      </c>
      <c r="BF75" s="93">
        <f>IF((BF$7&gt;IFERROR(MAX(IFERROR(INDEX(Tbl_Project_List[Start Date],MATCH($A75,Tbl_Project_List[Project Name],0),1)-1,0),IFERROR(INDEX($K$9:$K$158,MATCH($E75,$G$9:$G$158,0),1),0),IFERROR(INDEX($K$9:$K$158,MATCH($F75,$G$9:$G$158,0),1),0)),0)), IFERROR(MIN($D75-SUM($O75:BE75), INDEX(Tbl_Resource_List[Hours Available per Day], MATCH($C75,Tbl_Resource_List[Resource Name],0),1)-SUMIF($C$8:$C74,$C75,BF$8:BF74)),0),0)</f>
        <v>0</v>
      </c>
      <c r="BG75" s="93">
        <f>IF((BG$7&gt;IFERROR(MAX(IFERROR(INDEX(Tbl_Project_List[Start Date],MATCH($A75,Tbl_Project_List[Project Name],0),1)-1,0),IFERROR(INDEX($K$9:$K$158,MATCH($E75,$G$9:$G$158,0),1),0),IFERROR(INDEX($K$9:$K$158,MATCH($F75,$G$9:$G$158,0),1),0)),0)), IFERROR(MIN($D75-SUM($O75:BF75), INDEX(Tbl_Resource_List[Hours Available per Day], MATCH($C75,Tbl_Resource_List[Resource Name],0),1)-SUMIF($C$8:$C74,$C75,BG$8:BG74)),0),0)</f>
        <v>0</v>
      </c>
      <c r="BH75" s="93">
        <f>IF((BH$7&gt;IFERROR(MAX(IFERROR(INDEX(Tbl_Project_List[Start Date],MATCH($A75,Tbl_Project_List[Project Name],0),1)-1,0),IFERROR(INDEX($K$9:$K$158,MATCH($E75,$G$9:$G$158,0),1),0),IFERROR(INDEX($K$9:$K$158,MATCH($F75,$G$9:$G$158,0),1),0)),0)), IFERROR(MIN($D75-SUM($O75:BG75), INDEX(Tbl_Resource_List[Hours Available per Day], MATCH($C75,Tbl_Resource_List[Resource Name],0),1)-SUMIF($C$8:$C74,$C75,BH$8:BH74)),0),0)</f>
        <v>0</v>
      </c>
      <c r="BI75" s="93">
        <f>IF((BI$7&gt;IFERROR(MAX(IFERROR(INDEX(Tbl_Project_List[Start Date],MATCH($A75,Tbl_Project_List[Project Name],0),1)-1,0),IFERROR(INDEX($K$9:$K$158,MATCH($E75,$G$9:$G$158,0),1),0),IFERROR(INDEX($K$9:$K$158,MATCH($F75,$G$9:$G$158,0),1),0)),0)), IFERROR(MIN($D75-SUM($O75:BH75), INDEX(Tbl_Resource_List[Hours Available per Day], MATCH($C75,Tbl_Resource_List[Resource Name],0),1)-SUMIF($C$8:$C74,$C75,BI$8:BI74)),0),0)</f>
        <v>0</v>
      </c>
      <c r="BJ75" s="93">
        <f>IF((BJ$7&gt;IFERROR(MAX(IFERROR(INDEX(Tbl_Project_List[Start Date],MATCH($A75,Tbl_Project_List[Project Name],0),1)-1,0),IFERROR(INDEX($K$9:$K$158,MATCH($E75,$G$9:$G$158,0),1),0),IFERROR(INDEX($K$9:$K$158,MATCH($F75,$G$9:$G$158,0),1),0)),0)), IFERROR(MIN($D75-SUM($O75:BI75), INDEX(Tbl_Resource_List[Hours Available per Day], MATCH($C75,Tbl_Resource_List[Resource Name],0),1)-SUMIF($C$8:$C74,$C75,BJ$8:BJ74)),0),0)</f>
        <v>0</v>
      </c>
      <c r="BK75" s="93">
        <f>IF((BK$7&gt;IFERROR(MAX(IFERROR(INDEX(Tbl_Project_List[Start Date],MATCH($A75,Tbl_Project_List[Project Name],0),1)-1,0),IFERROR(INDEX($K$9:$K$158,MATCH($E75,$G$9:$G$158,0),1),0),IFERROR(INDEX($K$9:$K$158,MATCH($F75,$G$9:$G$158,0),1),0)),0)), IFERROR(MIN($D75-SUM($O75:BJ75), INDEX(Tbl_Resource_List[Hours Available per Day], MATCH($C75,Tbl_Resource_List[Resource Name],0),1)-SUMIF($C$8:$C74,$C75,BK$8:BK74)),0),0)</f>
        <v>0</v>
      </c>
      <c r="BL75" s="93">
        <f>IF((BL$7&gt;IFERROR(MAX(IFERROR(INDEX(Tbl_Project_List[Start Date],MATCH($A75,Tbl_Project_List[Project Name],0),1)-1,0),IFERROR(INDEX($K$9:$K$158,MATCH($E75,$G$9:$G$158,0),1),0),IFERROR(INDEX($K$9:$K$158,MATCH($F75,$G$9:$G$158,0),1),0)),0)), IFERROR(MIN($D75-SUM($O75:BK75), INDEX(Tbl_Resource_List[Hours Available per Day], MATCH($C75,Tbl_Resource_List[Resource Name],0),1)-SUMIF($C$8:$C74,$C75,BL$8:BL74)),0),0)</f>
        <v>0</v>
      </c>
      <c r="BM75" s="93">
        <f>IF((BM$7&gt;IFERROR(MAX(IFERROR(INDEX(Tbl_Project_List[Start Date],MATCH($A75,Tbl_Project_List[Project Name],0),1)-1,0),IFERROR(INDEX($K$9:$K$158,MATCH($E75,$G$9:$G$158,0),1),0),IFERROR(INDEX($K$9:$K$158,MATCH($F75,$G$9:$G$158,0),1),0)),0)), IFERROR(MIN($D75-SUM($O75:BL75), INDEX(Tbl_Resource_List[Hours Available per Day], MATCH($C75,Tbl_Resource_List[Resource Name],0),1)-SUMIF($C$8:$C74,$C75,BM$8:BM74)),0),0)</f>
        <v>0</v>
      </c>
      <c r="BN75" s="93">
        <f>IF((BN$7&gt;IFERROR(MAX(IFERROR(INDEX(Tbl_Project_List[Start Date],MATCH($A75,Tbl_Project_List[Project Name],0),1)-1,0),IFERROR(INDEX($K$9:$K$158,MATCH($E75,$G$9:$G$158,0),1),0),IFERROR(INDEX($K$9:$K$158,MATCH($F75,$G$9:$G$158,0),1),0)),0)), IFERROR(MIN($D75-SUM($O75:BM75), INDEX(Tbl_Resource_List[Hours Available per Day], MATCH($C75,Tbl_Resource_List[Resource Name],0),1)-SUMIF($C$8:$C74,$C75,BN$8:BN74)),0),0)</f>
        <v>0</v>
      </c>
      <c r="BO75" s="93">
        <f>IF((BO$7&gt;IFERROR(MAX(IFERROR(INDEX(Tbl_Project_List[Start Date],MATCH($A75,Tbl_Project_List[Project Name],0),1)-1,0),IFERROR(INDEX($K$9:$K$158,MATCH($E75,$G$9:$G$158,0),1),0),IFERROR(INDEX($K$9:$K$158,MATCH($F75,$G$9:$G$158,0),1),0)),0)), IFERROR(MIN($D75-SUM($O75:BN75), INDEX(Tbl_Resource_List[Hours Available per Day], MATCH($C75,Tbl_Resource_List[Resource Name],0),1)-SUMIF($C$8:$C74,$C75,BO$8:BO74)),0),0)</f>
        <v>0</v>
      </c>
      <c r="BP75" s="93">
        <f>IF((BP$7&gt;IFERROR(MAX(IFERROR(INDEX(Tbl_Project_List[Start Date],MATCH($A75,Tbl_Project_List[Project Name],0),1)-1,0),IFERROR(INDEX($K$9:$K$158,MATCH($E75,$G$9:$G$158,0),1),0),IFERROR(INDEX($K$9:$K$158,MATCH($F75,$G$9:$G$158,0),1),0)),0)), IFERROR(MIN($D75-SUM($O75:BO75), INDEX(Tbl_Resource_List[Hours Available per Day], MATCH($C75,Tbl_Resource_List[Resource Name],0),1)-SUMIF($C$8:$C74,$C75,BP$8:BP74)),0),0)</f>
        <v>0</v>
      </c>
      <c r="BQ75" s="93">
        <f>IF((BQ$7&gt;IFERROR(MAX(IFERROR(INDEX(Tbl_Project_List[Start Date],MATCH($A75,Tbl_Project_List[Project Name],0),1)-1,0),IFERROR(INDEX($K$9:$K$158,MATCH($E75,$G$9:$G$158,0),1),0),IFERROR(INDEX($K$9:$K$158,MATCH($F75,$G$9:$G$158,0),1),0)),0)), IFERROR(MIN($D75-SUM($O75:BP75), INDEX(Tbl_Resource_List[Hours Available per Day], MATCH($C75,Tbl_Resource_List[Resource Name],0),1)-SUMIF($C$8:$C74,$C75,BQ$8:BQ74)),0),0)</f>
        <v>0</v>
      </c>
      <c r="BR75" s="93">
        <f>IF((BR$7&gt;IFERROR(MAX(IFERROR(INDEX(Tbl_Project_List[Start Date],MATCH($A75,Tbl_Project_List[Project Name],0),1)-1,0),IFERROR(INDEX($K$9:$K$158,MATCH($E75,$G$9:$G$158,0),1),0),IFERROR(INDEX($K$9:$K$158,MATCH($F75,$G$9:$G$158,0),1),0)),0)), IFERROR(MIN($D75-SUM($O75:BQ75), INDEX(Tbl_Resource_List[Hours Available per Day], MATCH($C75,Tbl_Resource_List[Resource Name],0),1)-SUMIF($C$8:$C74,$C75,BR$8:BR74)),0),0)</f>
        <v>0</v>
      </c>
      <c r="BS75" s="93">
        <f>IF((BS$7&gt;IFERROR(MAX(IFERROR(INDEX(Tbl_Project_List[Start Date],MATCH($A75,Tbl_Project_List[Project Name],0),1)-1,0),IFERROR(INDEX($K$9:$K$158,MATCH($E75,$G$9:$G$158,0),1),0),IFERROR(INDEX($K$9:$K$158,MATCH($F75,$G$9:$G$158,0),1),0)),0)), IFERROR(MIN($D75-SUM($O75:BR75), INDEX(Tbl_Resource_List[Hours Available per Day], MATCH($C75,Tbl_Resource_List[Resource Name],0),1)-SUMIF($C$8:$C74,$C75,BS$8:BS74)),0),0)</f>
        <v>0</v>
      </c>
      <c r="BT75" s="93">
        <f>IF((BT$7&gt;IFERROR(MAX(IFERROR(INDEX(Tbl_Project_List[Start Date],MATCH($A75,Tbl_Project_List[Project Name],0),1)-1,0),IFERROR(INDEX($K$9:$K$158,MATCH($E75,$G$9:$G$158,0),1),0),IFERROR(INDEX($K$9:$K$158,MATCH($F75,$G$9:$G$158,0),1),0)),0)), IFERROR(MIN($D75-SUM($O75:BS75), INDEX(Tbl_Resource_List[Hours Available per Day], MATCH($C75,Tbl_Resource_List[Resource Name],0),1)-SUMIF($C$8:$C74,$C75,BT$8:BT74)),0),0)</f>
        <v>0</v>
      </c>
      <c r="BU75" s="93">
        <f>IF((BU$7&gt;IFERROR(MAX(IFERROR(INDEX(Tbl_Project_List[Start Date],MATCH($A75,Tbl_Project_List[Project Name],0),1)-1,0),IFERROR(INDEX($K$9:$K$158,MATCH($E75,$G$9:$G$158,0),1),0),IFERROR(INDEX($K$9:$K$158,MATCH($F75,$G$9:$G$158,0),1),0)),0)), IFERROR(MIN($D75-SUM($O75:BT75), INDEX(Tbl_Resource_List[Hours Available per Day], MATCH($C75,Tbl_Resource_List[Resource Name],0),1)-SUMIF($C$8:$C74,$C75,BU$8:BU74)),0),0)</f>
        <v>0</v>
      </c>
      <c r="BV75" s="93">
        <f>IF((BV$7&gt;IFERROR(MAX(IFERROR(INDEX(Tbl_Project_List[Start Date],MATCH($A75,Tbl_Project_List[Project Name],0),1)-1,0),IFERROR(INDEX($K$9:$K$158,MATCH($E75,$G$9:$G$158,0),1),0),IFERROR(INDEX($K$9:$K$158,MATCH($F75,$G$9:$G$158,0),1),0)),0)), IFERROR(MIN($D75-SUM($O75:BU75), INDEX(Tbl_Resource_List[Hours Available per Day], MATCH($C75,Tbl_Resource_List[Resource Name],0),1)-SUMIF($C$8:$C74,$C75,BV$8:BV74)),0),0)</f>
        <v>0</v>
      </c>
      <c r="BW75" s="94">
        <f>IF((BW$7&gt;IFERROR(MAX(IFERROR(INDEX(Tbl_Project_List[Start Date],MATCH($A75,Tbl_Project_List[Project Name],0),1)-1,0),IFERROR(INDEX($K$9:$K$158,MATCH($E75,$G$9:$G$158,0),1),0),IFERROR(INDEX($K$9:$K$158,MATCH($F75,$G$9:$G$158,0),1),0)),0)), IFERROR(MIN($D75-SUM($O75:BV75), INDEX(Tbl_Resource_List[Hours Available per Day], MATCH($C75,Tbl_Resource_List[Resource Name],0),1)-SUMIF($C$8:$C74,$C75,BW$8:BW74)),0),0)</f>
        <v>0</v>
      </c>
      <c r="BX75" s="95"/>
      <c r="BY75" s="95"/>
      <c r="BZ75" s="95"/>
      <c r="CA75" s="95"/>
      <c r="CB75" s="95"/>
      <c r="CC75" s="95"/>
      <c r="CD75" s="95"/>
      <c r="CE75" s="95"/>
      <c r="CF75" s="95"/>
      <c r="CG75" s="95"/>
      <c r="CH75" s="95"/>
      <c r="CI75" s="95"/>
      <c r="CJ75" s="95"/>
      <c r="CK75" s="95"/>
      <c r="CL75" s="95"/>
      <c r="CM75" s="95"/>
      <c r="CN75" s="95"/>
      <c r="CO75" s="95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</row>
    <row r="76" spans="1:105" x14ac:dyDescent="0.25">
      <c r="A76" s="89" t="str">
        <f>IFERROR(IF(ROW(A75)-ROW($A$8)&gt;=COUNTA(Tbl_Task_List[Task Name]),"",INDEX(Tbl_Project_List[],MATCH(SMALL(Tbl_Project_List[[#Data],[Priority]],ROUND(SUMPRODUCT(1/COUNTIF($A$9:A75,$A$9:A75)),0)+((COUNTIF(Tbl_Task_List[[#Data],[Project Name]],A75)=COUNTIF($A$9:$A75,A75))*1)),Tbl_Project_List[[#Data],[Priority]],0),1)),"")</f>
        <v/>
      </c>
      <c r="B76" s="89" t="str">
        <f t="array" ref="B76">IFERROR(INDEX((Tbl_Task_List[[#Data],[Task Name]]), SMALL(IF(A76=(Tbl_Task_List[[#Data],[Project Name]]),ROW(Tbl_Task_List[[#Data],[Project Name]]),""),COUNTIF($A$9:$A76,A76))-ROW(Tbl_Task_List[[#Headers],[Task Name]]),1),"")</f>
        <v/>
      </c>
      <c r="C76" s="90" t="str">
        <f t="array" ref="C76">IFERROR(INDEX((Tbl_Task_List[[#Data],[Resource Name]]), SMALL(IF(A76=(Tbl_Task_List[[#Data],[Project Name]]),ROW(Tbl_Task_List[[#Data],[Project Name]]),""),COUNTIF($A$9:$A76,A76))-ROW(Tbl_Task_List[[#Headers],[Resource Name]]),1),"")</f>
        <v/>
      </c>
      <c r="D76" s="91" t="str">
        <f t="array" ref="D76">IFERROR(INDEX((Tbl_Task_List[[#Data],[Planned Duration (Hours)]]), SMALL(IF(A76=(Tbl_Task_List[[#Data],[Project Name]]),ROW(Tbl_Task_List[[#Data],[Project Name]]),""),COUNTIF($A$9:$A76,A76))-ROW(Tbl_Task_List[[#Headers],[Planned Duration (Hours)]]),1),"")</f>
        <v/>
      </c>
      <c r="E76" s="70" t="str">
        <f t="array" ref="E76">IFERROR(INDEX((Tbl_Task_List[[#Data],[Predecessor 1]]), SMALL(IF(A76=(Tbl_Task_List[[#Data],[Project Name]]),ROW(Tbl_Task_List[[#Data],[Project Name]]),""),COUNTIF($A$9:$A76,A76))-ROW(Tbl_Task_List[[#Headers],[Predecessor 1]]),1),"")</f>
        <v/>
      </c>
      <c r="F76" s="70" t="str">
        <f t="array" ref="F76">IFERROR(INDEX((Tbl_Task_List[[#Data],[Predecessor 2]]), SMALL(IF(A76=(Tbl_Task_List[[#Data],[Project Name]]),ROW(Tbl_Task_List[[#Data],[Project Name]]),""),COUNTIF($A$9:$A76,A76))-ROW(Tbl_Task_List[[#Headers],[Predecessor 2]]),1),"")</f>
        <v/>
      </c>
      <c r="G76" s="70" t="str">
        <f t="shared" si="8"/>
        <v xml:space="preserve"> </v>
      </c>
      <c r="H76" s="75" t="str">
        <f>IFERROR(MAX(INDEX(Tbl_Project_List[Start Date],MATCH($A76,Tbl_Project_List[Project Name],0),1), StartDate, IFERROR(WORKDAY(INDEX($K$9:$K$158,MATCH($E76,$G$9:$G$158,0),1),1,Holidays),0),IFERROR(WORKDAY( INDEX($K$9:$K$158,MATCH($F76,$G$9:$G$158,0),1),1,Holidays),0)),"")</f>
        <v/>
      </c>
      <c r="I76" s="92" t="str">
        <f t="shared" si="9"/>
        <v/>
      </c>
      <c r="J76" s="75" t="str">
        <f t="array" ref="J76">IF(ISNUMBER(D76),IFERROR(INDEX($A$7:$BW$7,1,SMALL(IF(P76:BW76&gt;0,COLUMN(P76:BW76),""),1)),WORKDAY($BW$7,2,Holidays)),"")</f>
        <v/>
      </c>
      <c r="K76" s="75" t="str">
        <f t="array" ref="K76">IF(ISNUMBER(D76),IF(SUM(P76:BW76)=D76,IFERROR(INDEX($A$7:$BW$7,1,LARGE(IF(P76:BW76&gt;0,COLUMN(P76:BW76),""),1)),""),WORKDAY($BW$7,1,Holidays)),"")</f>
        <v/>
      </c>
      <c r="L76" s="92" t="str">
        <f ca="1">IFERROR(COUNTIF(INDIRECT(ADDRESS(ROW($L76),MATCH($J76,$A$7:$BW$7,0),1,1,)):INDIRECT(ADDRESS(ROW($L76),MATCH(MIN($K76,$BW$7),$A$7:$BW$7,0),1,1,)),0),"")</f>
        <v/>
      </c>
      <c r="M76" s="92" t="str">
        <f t="shared" si="10"/>
        <v/>
      </c>
      <c r="N76" s="93" t="str">
        <f t="shared" si="11"/>
        <v/>
      </c>
      <c r="O76" s="86"/>
      <c r="P76" s="93">
        <f>IF((P$7&gt;IFERROR(MAX(IFERROR(INDEX(Tbl_Project_List[Start Date],MATCH($A76,Tbl_Project_List[Project Name],0),1)-1,0),IFERROR(INDEX($K$9:$K$158,MATCH($E76,$G$9:$G$158,0),1),0),IFERROR(INDEX($K$9:$K$158,MATCH($F76,$G$9:$G$158,0),1),0)),0)), IFERROR(MIN($D76-SUM($O76:O76), INDEX(Tbl_Resource_List[Hours Available per Day], MATCH($C76,Tbl_Resource_List[Resource Name],0),1)-SUMIF($C$8:$C75,$C76,P$8:P75)),0),0)</f>
        <v>0</v>
      </c>
      <c r="Q76" s="93">
        <f>IF((Q$7&gt;IFERROR(MAX(IFERROR(INDEX(Tbl_Project_List[Start Date],MATCH($A76,Tbl_Project_List[Project Name],0),1)-1,0),IFERROR(INDEX($K$9:$K$158,MATCH($E76,$G$9:$G$158,0),1),0),IFERROR(INDEX($K$9:$K$158,MATCH($F76,$G$9:$G$158,0),1),0)),0)), IFERROR(MIN($D76-SUM($O76:P76), INDEX(Tbl_Resource_List[Hours Available per Day], MATCH($C76,Tbl_Resource_List[Resource Name],0),1)-SUMIF($C$8:$C75,$C76,Q$8:Q75)),0),0)</f>
        <v>0</v>
      </c>
      <c r="R76" s="93">
        <f>IF((R$7&gt;IFERROR(MAX(IFERROR(INDEX(Tbl_Project_List[Start Date],MATCH($A76,Tbl_Project_List[Project Name],0),1)-1,0),IFERROR(INDEX($K$9:$K$158,MATCH($E76,$G$9:$G$158,0),1),0),IFERROR(INDEX($K$9:$K$158,MATCH($F76,$G$9:$G$158,0),1),0)),0)), IFERROR(MIN($D76-SUM($O76:Q76), INDEX(Tbl_Resource_List[Hours Available per Day], MATCH($C76,Tbl_Resource_List[Resource Name],0),1)-SUMIF($C$8:$C75,$C76,R$8:R75)),0),0)</f>
        <v>0</v>
      </c>
      <c r="S76" s="93">
        <f>IF((S$7&gt;IFERROR(MAX(IFERROR(INDEX(Tbl_Project_List[Start Date],MATCH($A76,Tbl_Project_List[Project Name],0),1)-1,0),IFERROR(INDEX($K$9:$K$158,MATCH($E76,$G$9:$G$158,0),1),0),IFERROR(INDEX($K$9:$K$158,MATCH($F76,$G$9:$G$158,0),1),0)),0)), IFERROR(MIN($D76-SUM($O76:R76), INDEX(Tbl_Resource_List[Hours Available per Day], MATCH($C76,Tbl_Resource_List[Resource Name],0),1)-SUMIF($C$8:$C75,$C76,S$8:S75)),0),0)</f>
        <v>0</v>
      </c>
      <c r="T76" s="93">
        <f>IF((T$7&gt;IFERROR(MAX(IFERROR(INDEX(Tbl_Project_List[Start Date],MATCH($A76,Tbl_Project_List[Project Name],0),1)-1,0),IFERROR(INDEX($K$9:$K$158,MATCH($E76,$G$9:$G$158,0),1),0),IFERROR(INDEX($K$9:$K$158,MATCH($F76,$G$9:$G$158,0),1),0)),0)), IFERROR(MIN($D76-SUM($O76:S76), INDEX(Tbl_Resource_List[Hours Available per Day], MATCH($C76,Tbl_Resource_List[Resource Name],0),1)-SUMIF($C$8:$C75,$C76,T$8:T75)),0),0)</f>
        <v>0</v>
      </c>
      <c r="U76" s="93">
        <f>IF((U$7&gt;IFERROR(MAX(IFERROR(INDEX(Tbl_Project_List[Start Date],MATCH($A76,Tbl_Project_List[Project Name],0),1)-1,0),IFERROR(INDEX($K$9:$K$158,MATCH($E76,$G$9:$G$158,0),1),0),IFERROR(INDEX($K$9:$K$158,MATCH($F76,$G$9:$G$158,0),1),0)),0)), IFERROR(MIN($D76-SUM($O76:T76), INDEX(Tbl_Resource_List[Hours Available per Day], MATCH($C76,Tbl_Resource_List[Resource Name],0),1)-SUMIF($C$8:$C75,$C76,U$8:U75)),0),0)</f>
        <v>0</v>
      </c>
      <c r="V76" s="93">
        <f>IF((V$7&gt;IFERROR(MAX(IFERROR(INDEX(Tbl_Project_List[Start Date],MATCH($A76,Tbl_Project_List[Project Name],0),1)-1,0),IFERROR(INDEX($K$9:$K$158,MATCH($E76,$G$9:$G$158,0),1),0),IFERROR(INDEX($K$9:$K$158,MATCH($F76,$G$9:$G$158,0),1),0)),0)), IFERROR(MIN($D76-SUM($O76:U76), INDEX(Tbl_Resource_List[Hours Available per Day], MATCH($C76,Tbl_Resource_List[Resource Name],0),1)-SUMIF($C$8:$C75,$C76,V$8:V75)),0),0)</f>
        <v>0</v>
      </c>
      <c r="W76" s="93">
        <f>IF((W$7&gt;IFERROR(MAX(IFERROR(INDEX(Tbl_Project_List[Start Date],MATCH($A76,Tbl_Project_List[Project Name],0),1)-1,0),IFERROR(INDEX($K$9:$K$158,MATCH($E76,$G$9:$G$158,0),1),0),IFERROR(INDEX($K$9:$K$158,MATCH($F76,$G$9:$G$158,0),1),0)),0)), IFERROR(MIN($D76-SUM($O76:V76), INDEX(Tbl_Resource_List[Hours Available per Day], MATCH($C76,Tbl_Resource_List[Resource Name],0),1)-SUMIF($C$8:$C75,$C76,W$8:W75)),0),0)</f>
        <v>0</v>
      </c>
      <c r="X76" s="93">
        <f>IF((X$7&gt;IFERROR(MAX(IFERROR(INDEX(Tbl_Project_List[Start Date],MATCH($A76,Tbl_Project_List[Project Name],0),1)-1,0),IFERROR(INDEX($K$9:$K$158,MATCH($E76,$G$9:$G$158,0),1),0),IFERROR(INDEX($K$9:$K$158,MATCH($F76,$G$9:$G$158,0),1),0)),0)), IFERROR(MIN($D76-SUM($O76:W76), INDEX(Tbl_Resource_List[Hours Available per Day], MATCH($C76,Tbl_Resource_List[Resource Name],0),1)-SUMIF($C$8:$C75,$C76,X$8:X75)),0),0)</f>
        <v>0</v>
      </c>
      <c r="Y76" s="93">
        <f>IF((Y$7&gt;IFERROR(MAX(IFERROR(INDEX(Tbl_Project_List[Start Date],MATCH($A76,Tbl_Project_List[Project Name],0),1)-1,0),IFERROR(INDEX($K$9:$K$158,MATCH($E76,$G$9:$G$158,0),1),0),IFERROR(INDEX($K$9:$K$158,MATCH($F76,$G$9:$G$158,0),1),0)),0)), IFERROR(MIN($D76-SUM($O76:X76), INDEX(Tbl_Resource_List[Hours Available per Day], MATCH($C76,Tbl_Resource_List[Resource Name],0),1)-SUMIF($C$8:$C75,$C76,Y$8:Y75)),0),0)</f>
        <v>0</v>
      </c>
      <c r="Z76" s="93">
        <f>IF((Z$7&gt;IFERROR(MAX(IFERROR(INDEX(Tbl_Project_List[Start Date],MATCH($A76,Tbl_Project_List[Project Name],0),1)-1,0),IFERROR(INDEX($K$9:$K$158,MATCH($E76,$G$9:$G$158,0),1),0),IFERROR(INDEX($K$9:$K$158,MATCH($F76,$G$9:$G$158,0),1),0)),0)), IFERROR(MIN($D76-SUM($O76:Y76), INDEX(Tbl_Resource_List[Hours Available per Day], MATCH($C76,Tbl_Resource_List[Resource Name],0),1)-SUMIF($C$8:$C75,$C76,Z$8:Z75)),0),0)</f>
        <v>0</v>
      </c>
      <c r="AA76" s="93">
        <f>IF((AA$7&gt;IFERROR(MAX(IFERROR(INDEX(Tbl_Project_List[Start Date],MATCH($A76,Tbl_Project_List[Project Name],0),1)-1,0),IFERROR(INDEX($K$9:$K$158,MATCH($E76,$G$9:$G$158,0),1),0),IFERROR(INDEX($K$9:$K$158,MATCH($F76,$G$9:$G$158,0),1),0)),0)), IFERROR(MIN($D76-SUM($O76:Z76), INDEX(Tbl_Resource_List[Hours Available per Day], MATCH($C76,Tbl_Resource_List[Resource Name],0),1)-SUMIF($C$8:$C75,$C76,AA$8:AA75)),0),0)</f>
        <v>0</v>
      </c>
      <c r="AB76" s="93">
        <f>IF((AB$7&gt;IFERROR(MAX(IFERROR(INDEX(Tbl_Project_List[Start Date],MATCH($A76,Tbl_Project_List[Project Name],0),1)-1,0),IFERROR(INDEX($K$9:$K$158,MATCH($E76,$G$9:$G$158,0),1),0),IFERROR(INDEX($K$9:$K$158,MATCH($F76,$G$9:$G$158,0),1),0)),0)), IFERROR(MIN($D76-SUM($O76:AA76), INDEX(Tbl_Resource_List[Hours Available per Day], MATCH($C76,Tbl_Resource_List[Resource Name],0),1)-SUMIF($C$8:$C75,$C76,AB$8:AB75)),0),0)</f>
        <v>0</v>
      </c>
      <c r="AC76" s="93">
        <f>IF((AC$7&gt;IFERROR(MAX(IFERROR(INDEX(Tbl_Project_List[Start Date],MATCH($A76,Tbl_Project_List[Project Name],0),1)-1,0),IFERROR(INDEX($K$9:$K$158,MATCH($E76,$G$9:$G$158,0),1),0),IFERROR(INDEX($K$9:$K$158,MATCH($F76,$G$9:$G$158,0),1),0)),0)), IFERROR(MIN($D76-SUM($O76:AB76), INDEX(Tbl_Resource_List[Hours Available per Day], MATCH($C76,Tbl_Resource_List[Resource Name],0),1)-SUMIF($C$8:$C75,$C76,AC$8:AC75)),0),0)</f>
        <v>0</v>
      </c>
      <c r="AD76" s="93">
        <f>IF((AD$7&gt;IFERROR(MAX(IFERROR(INDEX(Tbl_Project_List[Start Date],MATCH($A76,Tbl_Project_List[Project Name],0),1)-1,0),IFERROR(INDEX($K$9:$K$158,MATCH($E76,$G$9:$G$158,0),1),0),IFERROR(INDEX($K$9:$K$158,MATCH($F76,$G$9:$G$158,0),1),0)),0)), IFERROR(MIN($D76-SUM($O76:AC76), INDEX(Tbl_Resource_List[Hours Available per Day], MATCH($C76,Tbl_Resource_List[Resource Name],0),1)-SUMIF($C$8:$C75,$C76,AD$8:AD75)),0),0)</f>
        <v>0</v>
      </c>
      <c r="AE76" s="93">
        <f>IF((AE$7&gt;IFERROR(MAX(IFERROR(INDEX(Tbl_Project_List[Start Date],MATCH($A76,Tbl_Project_List[Project Name],0),1)-1,0),IFERROR(INDEX($K$9:$K$158,MATCH($E76,$G$9:$G$158,0),1),0),IFERROR(INDEX($K$9:$K$158,MATCH($F76,$G$9:$G$158,0),1),0)),0)), IFERROR(MIN($D76-SUM($O76:AD76), INDEX(Tbl_Resource_List[Hours Available per Day], MATCH($C76,Tbl_Resource_List[Resource Name],0),1)-SUMIF($C$8:$C75,$C76,AE$8:AE75)),0),0)</f>
        <v>0</v>
      </c>
      <c r="AF76" s="93">
        <f>IF((AF$7&gt;IFERROR(MAX(IFERROR(INDEX(Tbl_Project_List[Start Date],MATCH($A76,Tbl_Project_List[Project Name],0),1)-1,0),IFERROR(INDEX($K$9:$K$158,MATCH($E76,$G$9:$G$158,0),1),0),IFERROR(INDEX($K$9:$K$158,MATCH($F76,$G$9:$G$158,0),1),0)),0)), IFERROR(MIN($D76-SUM($O76:AE76), INDEX(Tbl_Resource_List[Hours Available per Day], MATCH($C76,Tbl_Resource_List[Resource Name],0),1)-SUMIF($C$8:$C75,$C76,AF$8:AF75)),0),0)</f>
        <v>0</v>
      </c>
      <c r="AG76" s="93">
        <f>IF((AG$7&gt;IFERROR(MAX(IFERROR(INDEX(Tbl_Project_List[Start Date],MATCH($A76,Tbl_Project_List[Project Name],0),1)-1,0),IFERROR(INDEX($K$9:$K$158,MATCH($E76,$G$9:$G$158,0),1),0),IFERROR(INDEX($K$9:$K$158,MATCH($F76,$G$9:$G$158,0),1),0)),0)), IFERROR(MIN($D76-SUM($O76:AF76), INDEX(Tbl_Resource_List[Hours Available per Day], MATCH($C76,Tbl_Resource_List[Resource Name],0),1)-SUMIF($C$8:$C75,$C76,AG$8:AG75)),0),0)</f>
        <v>0</v>
      </c>
      <c r="AH76" s="93">
        <f>IF((AH$7&gt;IFERROR(MAX(IFERROR(INDEX(Tbl_Project_List[Start Date],MATCH($A76,Tbl_Project_List[Project Name],0),1)-1,0),IFERROR(INDEX($K$9:$K$158,MATCH($E76,$G$9:$G$158,0),1),0),IFERROR(INDEX($K$9:$K$158,MATCH($F76,$G$9:$G$158,0),1),0)),0)), IFERROR(MIN($D76-SUM($O76:AG76), INDEX(Tbl_Resource_List[Hours Available per Day], MATCH($C76,Tbl_Resource_List[Resource Name],0),1)-SUMIF($C$8:$C75,$C76,AH$8:AH75)),0),0)</f>
        <v>0</v>
      </c>
      <c r="AI76" s="93">
        <f>IF((AI$7&gt;IFERROR(MAX(IFERROR(INDEX(Tbl_Project_List[Start Date],MATCH($A76,Tbl_Project_List[Project Name],0),1)-1,0),IFERROR(INDEX($K$9:$K$158,MATCH($E76,$G$9:$G$158,0),1),0),IFERROR(INDEX($K$9:$K$158,MATCH($F76,$G$9:$G$158,0),1),0)),0)), IFERROR(MIN($D76-SUM($O76:AH76), INDEX(Tbl_Resource_List[Hours Available per Day], MATCH($C76,Tbl_Resource_List[Resource Name],0),1)-SUMIF($C$8:$C75,$C76,AI$8:AI75)),0),0)</f>
        <v>0</v>
      </c>
      <c r="AJ76" s="93">
        <f>IF((AJ$7&gt;IFERROR(MAX(IFERROR(INDEX(Tbl_Project_List[Start Date],MATCH($A76,Tbl_Project_List[Project Name],0),1)-1,0),IFERROR(INDEX($K$9:$K$158,MATCH($E76,$G$9:$G$158,0),1),0),IFERROR(INDEX($K$9:$K$158,MATCH($F76,$G$9:$G$158,0),1),0)),0)), IFERROR(MIN($D76-SUM($O76:AI76), INDEX(Tbl_Resource_List[Hours Available per Day], MATCH($C76,Tbl_Resource_List[Resource Name],0),1)-SUMIF($C$8:$C75,$C76,AJ$8:AJ75)),0),0)</f>
        <v>0</v>
      </c>
      <c r="AK76" s="93">
        <f>IF((AK$7&gt;IFERROR(MAX(IFERROR(INDEX(Tbl_Project_List[Start Date],MATCH($A76,Tbl_Project_List[Project Name],0),1)-1,0),IFERROR(INDEX($K$9:$K$158,MATCH($E76,$G$9:$G$158,0),1),0),IFERROR(INDEX($K$9:$K$158,MATCH($F76,$G$9:$G$158,0),1),0)),0)), IFERROR(MIN($D76-SUM($O76:AJ76), INDEX(Tbl_Resource_List[Hours Available per Day], MATCH($C76,Tbl_Resource_List[Resource Name],0),1)-SUMIF($C$8:$C75,$C76,AK$8:AK75)),0),0)</f>
        <v>0</v>
      </c>
      <c r="AL76" s="93">
        <f>IF((AL$7&gt;IFERROR(MAX(IFERROR(INDEX(Tbl_Project_List[Start Date],MATCH($A76,Tbl_Project_List[Project Name],0),1)-1,0),IFERROR(INDEX($K$9:$K$158,MATCH($E76,$G$9:$G$158,0),1),0),IFERROR(INDEX($K$9:$K$158,MATCH($F76,$G$9:$G$158,0),1),0)),0)), IFERROR(MIN($D76-SUM($O76:AK76), INDEX(Tbl_Resource_List[Hours Available per Day], MATCH($C76,Tbl_Resource_List[Resource Name],0),1)-SUMIF($C$8:$C75,$C76,AL$8:AL75)),0),0)</f>
        <v>0</v>
      </c>
      <c r="AM76" s="93">
        <f>IF((AM$7&gt;IFERROR(MAX(IFERROR(INDEX(Tbl_Project_List[Start Date],MATCH($A76,Tbl_Project_List[Project Name],0),1)-1,0),IFERROR(INDEX($K$9:$K$158,MATCH($E76,$G$9:$G$158,0),1),0),IFERROR(INDEX($K$9:$K$158,MATCH($F76,$G$9:$G$158,0),1),0)),0)), IFERROR(MIN($D76-SUM($O76:AL76), INDEX(Tbl_Resource_List[Hours Available per Day], MATCH($C76,Tbl_Resource_List[Resource Name],0),1)-SUMIF($C$8:$C75,$C76,AM$8:AM75)),0),0)</f>
        <v>0</v>
      </c>
      <c r="AN76" s="93">
        <f>IF((AN$7&gt;IFERROR(MAX(IFERROR(INDEX(Tbl_Project_List[Start Date],MATCH($A76,Tbl_Project_List[Project Name],0),1)-1,0),IFERROR(INDEX($K$9:$K$158,MATCH($E76,$G$9:$G$158,0),1),0),IFERROR(INDEX($K$9:$K$158,MATCH($F76,$G$9:$G$158,0),1),0)),0)), IFERROR(MIN($D76-SUM($O76:AM76), INDEX(Tbl_Resource_List[Hours Available per Day], MATCH($C76,Tbl_Resource_List[Resource Name],0),1)-SUMIF($C$8:$C75,$C76,AN$8:AN75)),0),0)</f>
        <v>0</v>
      </c>
      <c r="AO76" s="93">
        <f>IF((AO$7&gt;IFERROR(MAX(IFERROR(INDEX(Tbl_Project_List[Start Date],MATCH($A76,Tbl_Project_List[Project Name],0),1)-1,0),IFERROR(INDEX($K$9:$K$158,MATCH($E76,$G$9:$G$158,0),1),0),IFERROR(INDEX($K$9:$K$158,MATCH($F76,$G$9:$G$158,0),1),0)),0)), IFERROR(MIN($D76-SUM($O76:AN76), INDEX(Tbl_Resource_List[Hours Available per Day], MATCH($C76,Tbl_Resource_List[Resource Name],0),1)-SUMIF($C$8:$C75,$C76,AO$8:AO75)),0),0)</f>
        <v>0</v>
      </c>
      <c r="AP76" s="93">
        <f>IF((AP$7&gt;IFERROR(MAX(IFERROR(INDEX(Tbl_Project_List[Start Date],MATCH($A76,Tbl_Project_List[Project Name],0),1)-1,0),IFERROR(INDEX($K$9:$K$158,MATCH($E76,$G$9:$G$158,0),1),0),IFERROR(INDEX($K$9:$K$158,MATCH($F76,$G$9:$G$158,0),1),0)),0)), IFERROR(MIN($D76-SUM($O76:AO76), INDEX(Tbl_Resource_List[Hours Available per Day], MATCH($C76,Tbl_Resource_List[Resource Name],0),1)-SUMIF($C$8:$C75,$C76,AP$8:AP75)),0),0)</f>
        <v>0</v>
      </c>
      <c r="AQ76" s="93">
        <f>IF((AQ$7&gt;IFERROR(MAX(IFERROR(INDEX(Tbl_Project_List[Start Date],MATCH($A76,Tbl_Project_List[Project Name],0),1)-1,0),IFERROR(INDEX($K$9:$K$158,MATCH($E76,$G$9:$G$158,0),1),0),IFERROR(INDEX($K$9:$K$158,MATCH($F76,$G$9:$G$158,0),1),0)),0)), IFERROR(MIN($D76-SUM($O76:AP76), INDEX(Tbl_Resource_List[Hours Available per Day], MATCH($C76,Tbl_Resource_List[Resource Name],0),1)-SUMIF($C$8:$C75,$C76,AQ$8:AQ75)),0),0)</f>
        <v>0</v>
      </c>
      <c r="AR76" s="93">
        <f>IF((AR$7&gt;IFERROR(MAX(IFERROR(INDEX(Tbl_Project_List[Start Date],MATCH($A76,Tbl_Project_List[Project Name],0),1)-1,0),IFERROR(INDEX($K$9:$K$158,MATCH($E76,$G$9:$G$158,0),1),0),IFERROR(INDEX($K$9:$K$158,MATCH($F76,$G$9:$G$158,0),1),0)),0)), IFERROR(MIN($D76-SUM($O76:AQ76), INDEX(Tbl_Resource_List[Hours Available per Day], MATCH($C76,Tbl_Resource_List[Resource Name],0),1)-SUMIF($C$8:$C75,$C76,AR$8:AR75)),0),0)</f>
        <v>0</v>
      </c>
      <c r="AS76" s="93">
        <f>IF((AS$7&gt;IFERROR(MAX(IFERROR(INDEX(Tbl_Project_List[Start Date],MATCH($A76,Tbl_Project_List[Project Name],0),1)-1,0),IFERROR(INDEX($K$9:$K$158,MATCH($E76,$G$9:$G$158,0),1),0),IFERROR(INDEX($K$9:$K$158,MATCH($F76,$G$9:$G$158,0),1),0)),0)), IFERROR(MIN($D76-SUM($O76:AR76), INDEX(Tbl_Resource_List[Hours Available per Day], MATCH($C76,Tbl_Resource_List[Resource Name],0),1)-SUMIF($C$8:$C75,$C76,AS$8:AS75)),0),0)</f>
        <v>0</v>
      </c>
      <c r="AT76" s="93">
        <f>IF((AT$7&gt;IFERROR(MAX(IFERROR(INDEX(Tbl_Project_List[Start Date],MATCH($A76,Tbl_Project_List[Project Name],0),1)-1,0),IFERROR(INDEX($K$9:$K$158,MATCH($E76,$G$9:$G$158,0),1),0),IFERROR(INDEX($K$9:$K$158,MATCH($F76,$G$9:$G$158,0),1),0)),0)), IFERROR(MIN($D76-SUM($O76:AS76), INDEX(Tbl_Resource_List[Hours Available per Day], MATCH($C76,Tbl_Resource_List[Resource Name],0),1)-SUMIF($C$8:$C75,$C76,AT$8:AT75)),0),0)</f>
        <v>0</v>
      </c>
      <c r="AU76" s="93">
        <f>IF((AU$7&gt;IFERROR(MAX(IFERROR(INDEX(Tbl_Project_List[Start Date],MATCH($A76,Tbl_Project_List[Project Name],0),1)-1,0),IFERROR(INDEX($K$9:$K$158,MATCH($E76,$G$9:$G$158,0),1),0),IFERROR(INDEX($K$9:$K$158,MATCH($F76,$G$9:$G$158,0),1),0)),0)), IFERROR(MIN($D76-SUM($O76:AT76), INDEX(Tbl_Resource_List[Hours Available per Day], MATCH($C76,Tbl_Resource_List[Resource Name],0),1)-SUMIF($C$8:$C75,$C76,AU$8:AU75)),0),0)</f>
        <v>0</v>
      </c>
      <c r="AV76" s="93">
        <f>IF((AV$7&gt;IFERROR(MAX(IFERROR(INDEX(Tbl_Project_List[Start Date],MATCH($A76,Tbl_Project_List[Project Name],0),1)-1,0),IFERROR(INDEX($K$9:$K$158,MATCH($E76,$G$9:$G$158,0),1),0),IFERROR(INDEX($K$9:$K$158,MATCH($F76,$G$9:$G$158,0),1),0)),0)), IFERROR(MIN($D76-SUM($O76:AU76), INDEX(Tbl_Resource_List[Hours Available per Day], MATCH($C76,Tbl_Resource_List[Resource Name],0),1)-SUMIF($C$8:$C75,$C76,AV$8:AV75)),0),0)</f>
        <v>0</v>
      </c>
      <c r="AW76" s="93">
        <f>IF((AW$7&gt;IFERROR(MAX(IFERROR(INDEX(Tbl_Project_List[Start Date],MATCH($A76,Tbl_Project_List[Project Name],0),1)-1,0),IFERROR(INDEX($K$9:$K$158,MATCH($E76,$G$9:$G$158,0),1),0),IFERROR(INDEX($K$9:$K$158,MATCH($F76,$G$9:$G$158,0),1),0)),0)), IFERROR(MIN($D76-SUM($O76:AV76), INDEX(Tbl_Resource_List[Hours Available per Day], MATCH($C76,Tbl_Resource_List[Resource Name],0),1)-SUMIF($C$8:$C75,$C76,AW$8:AW75)),0),0)</f>
        <v>0</v>
      </c>
      <c r="AX76" s="93">
        <f>IF((AX$7&gt;IFERROR(MAX(IFERROR(INDEX(Tbl_Project_List[Start Date],MATCH($A76,Tbl_Project_List[Project Name],0),1)-1,0),IFERROR(INDEX($K$9:$K$158,MATCH($E76,$G$9:$G$158,0),1),0),IFERROR(INDEX($K$9:$K$158,MATCH($F76,$G$9:$G$158,0),1),0)),0)), IFERROR(MIN($D76-SUM($O76:AW76), INDEX(Tbl_Resource_List[Hours Available per Day], MATCH($C76,Tbl_Resource_List[Resource Name],0),1)-SUMIF($C$8:$C75,$C76,AX$8:AX75)),0),0)</f>
        <v>0</v>
      </c>
      <c r="AY76" s="93">
        <f>IF((AY$7&gt;IFERROR(MAX(IFERROR(INDEX(Tbl_Project_List[Start Date],MATCH($A76,Tbl_Project_List[Project Name],0),1)-1,0),IFERROR(INDEX($K$9:$K$158,MATCH($E76,$G$9:$G$158,0),1),0),IFERROR(INDEX($K$9:$K$158,MATCH($F76,$G$9:$G$158,0),1),0)),0)), IFERROR(MIN($D76-SUM($O76:AX76), INDEX(Tbl_Resource_List[Hours Available per Day], MATCH($C76,Tbl_Resource_List[Resource Name],0),1)-SUMIF($C$8:$C75,$C76,AY$8:AY75)),0),0)</f>
        <v>0</v>
      </c>
      <c r="AZ76" s="93">
        <f>IF((AZ$7&gt;IFERROR(MAX(IFERROR(INDEX(Tbl_Project_List[Start Date],MATCH($A76,Tbl_Project_List[Project Name],0),1)-1,0),IFERROR(INDEX($K$9:$K$158,MATCH($E76,$G$9:$G$158,0),1),0),IFERROR(INDEX($K$9:$K$158,MATCH($F76,$G$9:$G$158,0),1),0)),0)), IFERROR(MIN($D76-SUM($O76:AY76), INDEX(Tbl_Resource_List[Hours Available per Day], MATCH($C76,Tbl_Resource_List[Resource Name],0),1)-SUMIF($C$8:$C75,$C76,AZ$8:AZ75)),0),0)</f>
        <v>0</v>
      </c>
      <c r="BA76" s="93">
        <f>IF((BA$7&gt;IFERROR(MAX(IFERROR(INDEX(Tbl_Project_List[Start Date],MATCH($A76,Tbl_Project_List[Project Name],0),1)-1,0),IFERROR(INDEX($K$9:$K$158,MATCH($E76,$G$9:$G$158,0),1),0),IFERROR(INDEX($K$9:$K$158,MATCH($F76,$G$9:$G$158,0),1),0)),0)), IFERROR(MIN($D76-SUM($O76:AZ76), INDEX(Tbl_Resource_List[Hours Available per Day], MATCH($C76,Tbl_Resource_List[Resource Name],0),1)-SUMIF($C$8:$C75,$C76,BA$8:BA75)),0),0)</f>
        <v>0</v>
      </c>
      <c r="BB76" s="93">
        <f>IF((BB$7&gt;IFERROR(MAX(IFERROR(INDEX(Tbl_Project_List[Start Date],MATCH($A76,Tbl_Project_List[Project Name],0),1)-1,0),IFERROR(INDEX($K$9:$K$158,MATCH($E76,$G$9:$G$158,0),1),0),IFERROR(INDEX($K$9:$K$158,MATCH($F76,$G$9:$G$158,0),1),0)),0)), IFERROR(MIN($D76-SUM($O76:BA76), INDEX(Tbl_Resource_List[Hours Available per Day], MATCH($C76,Tbl_Resource_List[Resource Name],0),1)-SUMIF($C$8:$C75,$C76,BB$8:BB75)),0),0)</f>
        <v>0</v>
      </c>
      <c r="BC76" s="93">
        <f>IF((BC$7&gt;IFERROR(MAX(IFERROR(INDEX(Tbl_Project_List[Start Date],MATCH($A76,Tbl_Project_List[Project Name],0),1)-1,0),IFERROR(INDEX($K$9:$K$158,MATCH($E76,$G$9:$G$158,0),1),0),IFERROR(INDEX($K$9:$K$158,MATCH($F76,$G$9:$G$158,0),1),0)),0)), IFERROR(MIN($D76-SUM($O76:BB76), INDEX(Tbl_Resource_List[Hours Available per Day], MATCH($C76,Tbl_Resource_List[Resource Name],0),1)-SUMIF($C$8:$C75,$C76,BC$8:BC75)),0),0)</f>
        <v>0</v>
      </c>
      <c r="BD76" s="93">
        <f>IF((BD$7&gt;IFERROR(MAX(IFERROR(INDEX(Tbl_Project_List[Start Date],MATCH($A76,Tbl_Project_List[Project Name],0),1)-1,0),IFERROR(INDEX($K$9:$K$158,MATCH($E76,$G$9:$G$158,0),1),0),IFERROR(INDEX($K$9:$K$158,MATCH($F76,$G$9:$G$158,0),1),0)),0)), IFERROR(MIN($D76-SUM($O76:BC76), INDEX(Tbl_Resource_List[Hours Available per Day], MATCH($C76,Tbl_Resource_List[Resource Name],0),1)-SUMIF($C$8:$C75,$C76,BD$8:BD75)),0),0)</f>
        <v>0</v>
      </c>
      <c r="BE76" s="93">
        <f>IF((BE$7&gt;IFERROR(MAX(IFERROR(INDEX(Tbl_Project_List[Start Date],MATCH($A76,Tbl_Project_List[Project Name],0),1)-1,0),IFERROR(INDEX($K$9:$K$158,MATCH($E76,$G$9:$G$158,0),1),0),IFERROR(INDEX($K$9:$K$158,MATCH($F76,$G$9:$G$158,0),1),0)),0)), IFERROR(MIN($D76-SUM($O76:BD76), INDEX(Tbl_Resource_List[Hours Available per Day], MATCH($C76,Tbl_Resource_List[Resource Name],0),1)-SUMIF($C$8:$C75,$C76,BE$8:BE75)),0),0)</f>
        <v>0</v>
      </c>
      <c r="BF76" s="93">
        <f>IF((BF$7&gt;IFERROR(MAX(IFERROR(INDEX(Tbl_Project_List[Start Date],MATCH($A76,Tbl_Project_List[Project Name],0),1)-1,0),IFERROR(INDEX($K$9:$K$158,MATCH($E76,$G$9:$G$158,0),1),0),IFERROR(INDEX($K$9:$K$158,MATCH($F76,$G$9:$G$158,0),1),0)),0)), IFERROR(MIN($D76-SUM($O76:BE76), INDEX(Tbl_Resource_List[Hours Available per Day], MATCH($C76,Tbl_Resource_List[Resource Name],0),1)-SUMIF($C$8:$C75,$C76,BF$8:BF75)),0),0)</f>
        <v>0</v>
      </c>
      <c r="BG76" s="93">
        <f>IF((BG$7&gt;IFERROR(MAX(IFERROR(INDEX(Tbl_Project_List[Start Date],MATCH($A76,Tbl_Project_List[Project Name],0),1)-1,0),IFERROR(INDEX($K$9:$K$158,MATCH($E76,$G$9:$G$158,0),1),0),IFERROR(INDEX($K$9:$K$158,MATCH($F76,$G$9:$G$158,0),1),0)),0)), IFERROR(MIN($D76-SUM($O76:BF76), INDEX(Tbl_Resource_List[Hours Available per Day], MATCH($C76,Tbl_Resource_List[Resource Name],0),1)-SUMIF($C$8:$C75,$C76,BG$8:BG75)),0),0)</f>
        <v>0</v>
      </c>
      <c r="BH76" s="93">
        <f>IF((BH$7&gt;IFERROR(MAX(IFERROR(INDEX(Tbl_Project_List[Start Date],MATCH($A76,Tbl_Project_List[Project Name],0),1)-1,0),IFERROR(INDEX($K$9:$K$158,MATCH($E76,$G$9:$G$158,0),1),0),IFERROR(INDEX($K$9:$K$158,MATCH($F76,$G$9:$G$158,0),1),0)),0)), IFERROR(MIN($D76-SUM($O76:BG76), INDEX(Tbl_Resource_List[Hours Available per Day], MATCH($C76,Tbl_Resource_List[Resource Name],0),1)-SUMIF($C$8:$C75,$C76,BH$8:BH75)),0),0)</f>
        <v>0</v>
      </c>
      <c r="BI76" s="93">
        <f>IF((BI$7&gt;IFERROR(MAX(IFERROR(INDEX(Tbl_Project_List[Start Date],MATCH($A76,Tbl_Project_List[Project Name],0),1)-1,0),IFERROR(INDEX($K$9:$K$158,MATCH($E76,$G$9:$G$158,0),1),0),IFERROR(INDEX($K$9:$K$158,MATCH($F76,$G$9:$G$158,0),1),0)),0)), IFERROR(MIN($D76-SUM($O76:BH76), INDEX(Tbl_Resource_List[Hours Available per Day], MATCH($C76,Tbl_Resource_List[Resource Name],0),1)-SUMIF($C$8:$C75,$C76,BI$8:BI75)),0),0)</f>
        <v>0</v>
      </c>
      <c r="BJ76" s="93">
        <f>IF((BJ$7&gt;IFERROR(MAX(IFERROR(INDEX(Tbl_Project_List[Start Date],MATCH($A76,Tbl_Project_List[Project Name],0),1)-1,0),IFERROR(INDEX($K$9:$K$158,MATCH($E76,$G$9:$G$158,0),1),0),IFERROR(INDEX($K$9:$K$158,MATCH($F76,$G$9:$G$158,0),1),0)),0)), IFERROR(MIN($D76-SUM($O76:BI76), INDEX(Tbl_Resource_List[Hours Available per Day], MATCH($C76,Tbl_Resource_List[Resource Name],0),1)-SUMIF($C$8:$C75,$C76,BJ$8:BJ75)),0),0)</f>
        <v>0</v>
      </c>
      <c r="BK76" s="93">
        <f>IF((BK$7&gt;IFERROR(MAX(IFERROR(INDEX(Tbl_Project_List[Start Date],MATCH($A76,Tbl_Project_List[Project Name],0),1)-1,0),IFERROR(INDEX($K$9:$K$158,MATCH($E76,$G$9:$G$158,0),1),0),IFERROR(INDEX($K$9:$K$158,MATCH($F76,$G$9:$G$158,0),1),0)),0)), IFERROR(MIN($D76-SUM($O76:BJ76), INDEX(Tbl_Resource_List[Hours Available per Day], MATCH($C76,Tbl_Resource_List[Resource Name],0),1)-SUMIF($C$8:$C75,$C76,BK$8:BK75)),0),0)</f>
        <v>0</v>
      </c>
      <c r="BL76" s="93">
        <f>IF((BL$7&gt;IFERROR(MAX(IFERROR(INDEX(Tbl_Project_List[Start Date],MATCH($A76,Tbl_Project_List[Project Name],0),1)-1,0),IFERROR(INDEX($K$9:$K$158,MATCH($E76,$G$9:$G$158,0),1),0),IFERROR(INDEX($K$9:$K$158,MATCH($F76,$G$9:$G$158,0),1),0)),0)), IFERROR(MIN($D76-SUM($O76:BK76), INDEX(Tbl_Resource_List[Hours Available per Day], MATCH($C76,Tbl_Resource_List[Resource Name],0),1)-SUMIF($C$8:$C75,$C76,BL$8:BL75)),0),0)</f>
        <v>0</v>
      </c>
      <c r="BM76" s="93">
        <f>IF((BM$7&gt;IFERROR(MAX(IFERROR(INDEX(Tbl_Project_List[Start Date],MATCH($A76,Tbl_Project_List[Project Name],0),1)-1,0),IFERROR(INDEX($K$9:$K$158,MATCH($E76,$G$9:$G$158,0),1),0),IFERROR(INDEX($K$9:$K$158,MATCH($F76,$G$9:$G$158,0),1),0)),0)), IFERROR(MIN($D76-SUM($O76:BL76), INDEX(Tbl_Resource_List[Hours Available per Day], MATCH($C76,Tbl_Resource_List[Resource Name],0),1)-SUMIF($C$8:$C75,$C76,BM$8:BM75)),0),0)</f>
        <v>0</v>
      </c>
      <c r="BN76" s="93">
        <f>IF((BN$7&gt;IFERROR(MAX(IFERROR(INDEX(Tbl_Project_List[Start Date],MATCH($A76,Tbl_Project_List[Project Name],0),1)-1,0),IFERROR(INDEX($K$9:$K$158,MATCH($E76,$G$9:$G$158,0),1),0),IFERROR(INDEX($K$9:$K$158,MATCH($F76,$G$9:$G$158,0),1),0)),0)), IFERROR(MIN($D76-SUM($O76:BM76), INDEX(Tbl_Resource_List[Hours Available per Day], MATCH($C76,Tbl_Resource_List[Resource Name],0),1)-SUMIF($C$8:$C75,$C76,BN$8:BN75)),0),0)</f>
        <v>0</v>
      </c>
      <c r="BO76" s="93">
        <f>IF((BO$7&gt;IFERROR(MAX(IFERROR(INDEX(Tbl_Project_List[Start Date],MATCH($A76,Tbl_Project_List[Project Name],0),1)-1,0),IFERROR(INDEX($K$9:$K$158,MATCH($E76,$G$9:$G$158,0),1),0),IFERROR(INDEX($K$9:$K$158,MATCH($F76,$G$9:$G$158,0),1),0)),0)), IFERROR(MIN($D76-SUM($O76:BN76), INDEX(Tbl_Resource_List[Hours Available per Day], MATCH($C76,Tbl_Resource_List[Resource Name],0),1)-SUMIF($C$8:$C75,$C76,BO$8:BO75)),0),0)</f>
        <v>0</v>
      </c>
      <c r="BP76" s="93">
        <f>IF((BP$7&gt;IFERROR(MAX(IFERROR(INDEX(Tbl_Project_List[Start Date],MATCH($A76,Tbl_Project_List[Project Name],0),1)-1,0),IFERROR(INDEX($K$9:$K$158,MATCH($E76,$G$9:$G$158,0),1),0),IFERROR(INDEX($K$9:$K$158,MATCH($F76,$G$9:$G$158,0),1),0)),0)), IFERROR(MIN($D76-SUM($O76:BO76), INDEX(Tbl_Resource_List[Hours Available per Day], MATCH($C76,Tbl_Resource_List[Resource Name],0),1)-SUMIF($C$8:$C75,$C76,BP$8:BP75)),0),0)</f>
        <v>0</v>
      </c>
      <c r="BQ76" s="93">
        <f>IF((BQ$7&gt;IFERROR(MAX(IFERROR(INDEX(Tbl_Project_List[Start Date],MATCH($A76,Tbl_Project_List[Project Name],0),1)-1,0),IFERROR(INDEX($K$9:$K$158,MATCH($E76,$G$9:$G$158,0),1),0),IFERROR(INDEX($K$9:$K$158,MATCH($F76,$G$9:$G$158,0),1),0)),0)), IFERROR(MIN($D76-SUM($O76:BP76), INDEX(Tbl_Resource_List[Hours Available per Day], MATCH($C76,Tbl_Resource_List[Resource Name],0),1)-SUMIF($C$8:$C75,$C76,BQ$8:BQ75)),0),0)</f>
        <v>0</v>
      </c>
      <c r="BR76" s="93">
        <f>IF((BR$7&gt;IFERROR(MAX(IFERROR(INDEX(Tbl_Project_List[Start Date],MATCH($A76,Tbl_Project_List[Project Name],0),1)-1,0),IFERROR(INDEX($K$9:$K$158,MATCH($E76,$G$9:$G$158,0),1),0),IFERROR(INDEX($K$9:$K$158,MATCH($F76,$G$9:$G$158,0),1),0)),0)), IFERROR(MIN($D76-SUM($O76:BQ76), INDEX(Tbl_Resource_List[Hours Available per Day], MATCH($C76,Tbl_Resource_List[Resource Name],0),1)-SUMIF($C$8:$C75,$C76,BR$8:BR75)),0),0)</f>
        <v>0</v>
      </c>
      <c r="BS76" s="93">
        <f>IF((BS$7&gt;IFERROR(MAX(IFERROR(INDEX(Tbl_Project_List[Start Date],MATCH($A76,Tbl_Project_List[Project Name],0),1)-1,0),IFERROR(INDEX($K$9:$K$158,MATCH($E76,$G$9:$G$158,0),1),0),IFERROR(INDEX($K$9:$K$158,MATCH($F76,$G$9:$G$158,0),1),0)),0)), IFERROR(MIN($D76-SUM($O76:BR76), INDEX(Tbl_Resource_List[Hours Available per Day], MATCH($C76,Tbl_Resource_List[Resource Name],0),1)-SUMIF($C$8:$C75,$C76,BS$8:BS75)),0),0)</f>
        <v>0</v>
      </c>
      <c r="BT76" s="93">
        <f>IF((BT$7&gt;IFERROR(MAX(IFERROR(INDEX(Tbl_Project_List[Start Date],MATCH($A76,Tbl_Project_List[Project Name],0),1)-1,0),IFERROR(INDEX($K$9:$K$158,MATCH($E76,$G$9:$G$158,0),1),0),IFERROR(INDEX($K$9:$K$158,MATCH($F76,$G$9:$G$158,0),1),0)),0)), IFERROR(MIN($D76-SUM($O76:BS76), INDEX(Tbl_Resource_List[Hours Available per Day], MATCH($C76,Tbl_Resource_List[Resource Name],0),1)-SUMIF($C$8:$C75,$C76,BT$8:BT75)),0),0)</f>
        <v>0</v>
      </c>
      <c r="BU76" s="93">
        <f>IF((BU$7&gt;IFERROR(MAX(IFERROR(INDEX(Tbl_Project_List[Start Date],MATCH($A76,Tbl_Project_List[Project Name],0),1)-1,0),IFERROR(INDEX($K$9:$K$158,MATCH($E76,$G$9:$G$158,0),1),0),IFERROR(INDEX($K$9:$K$158,MATCH($F76,$G$9:$G$158,0),1),0)),0)), IFERROR(MIN($D76-SUM($O76:BT76), INDEX(Tbl_Resource_List[Hours Available per Day], MATCH($C76,Tbl_Resource_List[Resource Name],0),1)-SUMIF($C$8:$C75,$C76,BU$8:BU75)),0),0)</f>
        <v>0</v>
      </c>
      <c r="BV76" s="93">
        <f>IF((BV$7&gt;IFERROR(MAX(IFERROR(INDEX(Tbl_Project_List[Start Date],MATCH($A76,Tbl_Project_List[Project Name],0),1)-1,0),IFERROR(INDEX($K$9:$K$158,MATCH($E76,$G$9:$G$158,0),1),0),IFERROR(INDEX($K$9:$K$158,MATCH($F76,$G$9:$G$158,0),1),0)),0)), IFERROR(MIN($D76-SUM($O76:BU76), INDEX(Tbl_Resource_List[Hours Available per Day], MATCH($C76,Tbl_Resource_List[Resource Name],0),1)-SUMIF($C$8:$C75,$C76,BV$8:BV75)),0),0)</f>
        <v>0</v>
      </c>
      <c r="BW76" s="94">
        <f>IF((BW$7&gt;IFERROR(MAX(IFERROR(INDEX(Tbl_Project_List[Start Date],MATCH($A76,Tbl_Project_List[Project Name],0),1)-1,0),IFERROR(INDEX($K$9:$K$158,MATCH($E76,$G$9:$G$158,0),1),0),IFERROR(INDEX($K$9:$K$158,MATCH($F76,$G$9:$G$158,0),1),0)),0)), IFERROR(MIN($D76-SUM($O76:BV76), INDEX(Tbl_Resource_List[Hours Available per Day], MATCH($C76,Tbl_Resource_List[Resource Name],0),1)-SUMIF($C$8:$C75,$C76,BW$8:BW75)),0),0)</f>
        <v>0</v>
      </c>
      <c r="BX76" s="95"/>
      <c r="BY76" s="95"/>
      <c r="BZ76" s="95"/>
      <c r="CA76" s="95"/>
      <c r="CB76" s="95"/>
      <c r="CC76" s="95"/>
      <c r="CD76" s="95"/>
      <c r="CE76" s="95"/>
      <c r="CF76" s="95"/>
      <c r="CG76" s="95"/>
      <c r="CH76" s="95"/>
      <c r="CI76" s="95"/>
      <c r="CJ76" s="95"/>
      <c r="CK76" s="95"/>
      <c r="CL76" s="95"/>
      <c r="CM76" s="95"/>
      <c r="CN76" s="95"/>
      <c r="CO76" s="95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</row>
    <row r="77" spans="1:105" x14ac:dyDescent="0.25">
      <c r="A77" s="89" t="str">
        <f>IFERROR(IF(ROW(A76)-ROW($A$8)&gt;=COUNTA(Tbl_Task_List[Task Name]),"",INDEX(Tbl_Project_List[],MATCH(SMALL(Tbl_Project_List[[#Data],[Priority]],ROUND(SUMPRODUCT(1/COUNTIF($A$9:A76,$A$9:A76)),0)+((COUNTIF(Tbl_Task_List[[#Data],[Project Name]],A76)=COUNTIF($A$9:$A76,A76))*1)),Tbl_Project_List[[#Data],[Priority]],0),1)),"")</f>
        <v/>
      </c>
      <c r="B77" s="89" t="str">
        <f t="array" ref="B77">IFERROR(INDEX((Tbl_Task_List[[#Data],[Task Name]]), SMALL(IF(A77=(Tbl_Task_List[[#Data],[Project Name]]),ROW(Tbl_Task_List[[#Data],[Project Name]]),""),COUNTIF($A$9:$A77,A77))-ROW(Tbl_Task_List[[#Headers],[Task Name]]),1),"")</f>
        <v/>
      </c>
      <c r="C77" s="90" t="str">
        <f t="array" ref="C77">IFERROR(INDEX((Tbl_Task_List[[#Data],[Resource Name]]), SMALL(IF(A77=(Tbl_Task_List[[#Data],[Project Name]]),ROW(Tbl_Task_List[[#Data],[Project Name]]),""),COUNTIF($A$9:$A77,A77))-ROW(Tbl_Task_List[[#Headers],[Resource Name]]),1),"")</f>
        <v/>
      </c>
      <c r="D77" s="91" t="str">
        <f t="array" ref="D77">IFERROR(INDEX((Tbl_Task_List[[#Data],[Planned Duration (Hours)]]), SMALL(IF(A77=(Tbl_Task_List[[#Data],[Project Name]]),ROW(Tbl_Task_List[[#Data],[Project Name]]),""),COUNTIF($A$9:$A77,A77))-ROW(Tbl_Task_List[[#Headers],[Planned Duration (Hours)]]),1),"")</f>
        <v/>
      </c>
      <c r="E77" s="70" t="str">
        <f t="array" ref="E77">IFERROR(INDEX((Tbl_Task_List[[#Data],[Predecessor 1]]), SMALL(IF(A77=(Tbl_Task_List[[#Data],[Project Name]]),ROW(Tbl_Task_List[[#Data],[Project Name]]),""),COUNTIF($A$9:$A77,A77))-ROW(Tbl_Task_List[[#Headers],[Predecessor 1]]),1),"")</f>
        <v/>
      </c>
      <c r="F77" s="70" t="str">
        <f t="array" ref="F77">IFERROR(INDEX((Tbl_Task_List[[#Data],[Predecessor 2]]), SMALL(IF(A77=(Tbl_Task_List[[#Data],[Project Name]]),ROW(Tbl_Task_List[[#Data],[Project Name]]),""),COUNTIF($A$9:$A77,A77))-ROW(Tbl_Task_List[[#Headers],[Predecessor 2]]),1),"")</f>
        <v/>
      </c>
      <c r="G77" s="70" t="str">
        <f t="shared" si="8"/>
        <v xml:space="preserve"> </v>
      </c>
      <c r="H77" s="75" t="str">
        <f>IFERROR(MAX(INDEX(Tbl_Project_List[Start Date],MATCH($A77,Tbl_Project_List[Project Name],0),1), StartDate, IFERROR(WORKDAY(INDEX($K$9:$K$158,MATCH($E77,$G$9:$G$158,0),1),1,Holidays),0),IFERROR(WORKDAY( INDEX($K$9:$K$158,MATCH($F77,$G$9:$G$158,0),1),1,Holidays),0)),"")</f>
        <v/>
      </c>
      <c r="I77" s="92" t="str">
        <f t="shared" si="9"/>
        <v/>
      </c>
      <c r="J77" s="75" t="str">
        <f t="array" ref="J77">IF(ISNUMBER(D77),IFERROR(INDEX($A$7:$BW$7,1,SMALL(IF(P77:BW77&gt;0,COLUMN(P77:BW77),""),1)),WORKDAY($BW$7,2,Holidays)),"")</f>
        <v/>
      </c>
      <c r="K77" s="75" t="str">
        <f t="array" ref="K77">IF(ISNUMBER(D77),IF(SUM(P77:BW77)=D77,IFERROR(INDEX($A$7:$BW$7,1,LARGE(IF(P77:BW77&gt;0,COLUMN(P77:BW77),""),1)),""),WORKDAY($BW$7,1,Holidays)),"")</f>
        <v/>
      </c>
      <c r="L77" s="92" t="str">
        <f ca="1">IFERROR(COUNTIF(INDIRECT(ADDRESS(ROW($L77),MATCH($J77,$A$7:$BW$7,0),1,1,)):INDIRECT(ADDRESS(ROW($L77),MATCH(MIN($K77,$BW$7),$A$7:$BW$7,0),1,1,)),0),"")</f>
        <v/>
      </c>
      <c r="M77" s="92" t="str">
        <f t="shared" si="10"/>
        <v/>
      </c>
      <c r="N77" s="93" t="str">
        <f t="shared" si="11"/>
        <v/>
      </c>
      <c r="O77" s="86"/>
      <c r="P77" s="93">
        <f>IF((P$7&gt;IFERROR(MAX(IFERROR(INDEX(Tbl_Project_List[Start Date],MATCH($A77,Tbl_Project_List[Project Name],0),1)-1,0),IFERROR(INDEX($K$9:$K$158,MATCH($E77,$G$9:$G$158,0),1),0),IFERROR(INDEX($K$9:$K$158,MATCH($F77,$G$9:$G$158,0),1),0)),0)), IFERROR(MIN($D77-SUM($O77:O77), INDEX(Tbl_Resource_List[Hours Available per Day], MATCH($C77,Tbl_Resource_List[Resource Name],0),1)-SUMIF($C$8:$C76,$C77,P$8:P76)),0),0)</f>
        <v>0</v>
      </c>
      <c r="Q77" s="93">
        <f>IF((Q$7&gt;IFERROR(MAX(IFERROR(INDEX(Tbl_Project_List[Start Date],MATCH($A77,Tbl_Project_List[Project Name],0),1)-1,0),IFERROR(INDEX($K$9:$K$158,MATCH($E77,$G$9:$G$158,0),1),0),IFERROR(INDEX($K$9:$K$158,MATCH($F77,$G$9:$G$158,0),1),0)),0)), IFERROR(MIN($D77-SUM($O77:P77), INDEX(Tbl_Resource_List[Hours Available per Day], MATCH($C77,Tbl_Resource_List[Resource Name],0),1)-SUMIF($C$8:$C76,$C77,Q$8:Q76)),0),0)</f>
        <v>0</v>
      </c>
      <c r="R77" s="93">
        <f>IF((R$7&gt;IFERROR(MAX(IFERROR(INDEX(Tbl_Project_List[Start Date],MATCH($A77,Tbl_Project_List[Project Name],0),1)-1,0),IFERROR(INDEX($K$9:$K$158,MATCH($E77,$G$9:$G$158,0),1),0),IFERROR(INDEX($K$9:$K$158,MATCH($F77,$G$9:$G$158,0),1),0)),0)), IFERROR(MIN($D77-SUM($O77:Q77), INDEX(Tbl_Resource_List[Hours Available per Day], MATCH($C77,Tbl_Resource_List[Resource Name],0),1)-SUMIF($C$8:$C76,$C77,R$8:R76)),0),0)</f>
        <v>0</v>
      </c>
      <c r="S77" s="93">
        <f>IF((S$7&gt;IFERROR(MAX(IFERROR(INDEX(Tbl_Project_List[Start Date],MATCH($A77,Tbl_Project_List[Project Name],0),1)-1,0),IFERROR(INDEX($K$9:$K$158,MATCH($E77,$G$9:$G$158,0),1),0),IFERROR(INDEX($K$9:$K$158,MATCH($F77,$G$9:$G$158,0),1),0)),0)), IFERROR(MIN($D77-SUM($O77:R77), INDEX(Tbl_Resource_List[Hours Available per Day], MATCH($C77,Tbl_Resource_List[Resource Name],0),1)-SUMIF($C$8:$C76,$C77,S$8:S76)),0),0)</f>
        <v>0</v>
      </c>
      <c r="T77" s="93">
        <f>IF((T$7&gt;IFERROR(MAX(IFERROR(INDEX(Tbl_Project_List[Start Date],MATCH($A77,Tbl_Project_List[Project Name],0),1)-1,0),IFERROR(INDEX($K$9:$K$158,MATCH($E77,$G$9:$G$158,0),1),0),IFERROR(INDEX($K$9:$K$158,MATCH($F77,$G$9:$G$158,0),1),0)),0)), IFERROR(MIN($D77-SUM($O77:S77), INDEX(Tbl_Resource_List[Hours Available per Day], MATCH($C77,Tbl_Resource_List[Resource Name],0),1)-SUMIF($C$8:$C76,$C77,T$8:T76)),0),0)</f>
        <v>0</v>
      </c>
      <c r="U77" s="93">
        <f>IF((U$7&gt;IFERROR(MAX(IFERROR(INDEX(Tbl_Project_List[Start Date],MATCH($A77,Tbl_Project_List[Project Name],0),1)-1,0),IFERROR(INDEX($K$9:$K$158,MATCH($E77,$G$9:$G$158,0),1),0),IFERROR(INDEX($K$9:$K$158,MATCH($F77,$G$9:$G$158,0),1),0)),0)), IFERROR(MIN($D77-SUM($O77:T77), INDEX(Tbl_Resource_List[Hours Available per Day], MATCH($C77,Tbl_Resource_List[Resource Name],0),1)-SUMIF($C$8:$C76,$C77,U$8:U76)),0),0)</f>
        <v>0</v>
      </c>
      <c r="V77" s="93">
        <f>IF((V$7&gt;IFERROR(MAX(IFERROR(INDEX(Tbl_Project_List[Start Date],MATCH($A77,Tbl_Project_List[Project Name],0),1)-1,0),IFERROR(INDEX($K$9:$K$158,MATCH($E77,$G$9:$G$158,0),1),0),IFERROR(INDEX($K$9:$K$158,MATCH($F77,$G$9:$G$158,0),1),0)),0)), IFERROR(MIN($D77-SUM($O77:U77), INDEX(Tbl_Resource_List[Hours Available per Day], MATCH($C77,Tbl_Resource_List[Resource Name],0),1)-SUMIF($C$8:$C76,$C77,V$8:V76)),0),0)</f>
        <v>0</v>
      </c>
      <c r="W77" s="93">
        <f>IF((W$7&gt;IFERROR(MAX(IFERROR(INDEX(Tbl_Project_List[Start Date],MATCH($A77,Tbl_Project_List[Project Name],0),1)-1,0),IFERROR(INDEX($K$9:$K$158,MATCH($E77,$G$9:$G$158,0),1),0),IFERROR(INDEX($K$9:$K$158,MATCH($F77,$G$9:$G$158,0),1),0)),0)), IFERROR(MIN($D77-SUM($O77:V77), INDEX(Tbl_Resource_List[Hours Available per Day], MATCH($C77,Tbl_Resource_List[Resource Name],0),1)-SUMIF($C$8:$C76,$C77,W$8:W76)),0),0)</f>
        <v>0</v>
      </c>
      <c r="X77" s="93">
        <f>IF((X$7&gt;IFERROR(MAX(IFERROR(INDEX(Tbl_Project_List[Start Date],MATCH($A77,Tbl_Project_List[Project Name],0),1)-1,0),IFERROR(INDEX($K$9:$K$158,MATCH($E77,$G$9:$G$158,0),1),0),IFERROR(INDEX($K$9:$K$158,MATCH($F77,$G$9:$G$158,0),1),0)),0)), IFERROR(MIN($D77-SUM($O77:W77), INDEX(Tbl_Resource_List[Hours Available per Day], MATCH($C77,Tbl_Resource_List[Resource Name],0),1)-SUMIF($C$8:$C76,$C77,X$8:X76)),0),0)</f>
        <v>0</v>
      </c>
      <c r="Y77" s="93">
        <f>IF((Y$7&gt;IFERROR(MAX(IFERROR(INDEX(Tbl_Project_List[Start Date],MATCH($A77,Tbl_Project_List[Project Name],0),1)-1,0),IFERROR(INDEX($K$9:$K$158,MATCH($E77,$G$9:$G$158,0),1),0),IFERROR(INDEX($K$9:$K$158,MATCH($F77,$G$9:$G$158,0),1),0)),0)), IFERROR(MIN($D77-SUM($O77:X77), INDEX(Tbl_Resource_List[Hours Available per Day], MATCH($C77,Tbl_Resource_List[Resource Name],0),1)-SUMIF($C$8:$C76,$C77,Y$8:Y76)),0),0)</f>
        <v>0</v>
      </c>
      <c r="Z77" s="93">
        <f>IF((Z$7&gt;IFERROR(MAX(IFERROR(INDEX(Tbl_Project_List[Start Date],MATCH($A77,Tbl_Project_List[Project Name],0),1)-1,0),IFERROR(INDEX($K$9:$K$158,MATCH($E77,$G$9:$G$158,0),1),0),IFERROR(INDEX($K$9:$K$158,MATCH($F77,$G$9:$G$158,0),1),0)),0)), IFERROR(MIN($D77-SUM($O77:Y77), INDEX(Tbl_Resource_List[Hours Available per Day], MATCH($C77,Tbl_Resource_List[Resource Name],0),1)-SUMIF($C$8:$C76,$C77,Z$8:Z76)),0),0)</f>
        <v>0</v>
      </c>
      <c r="AA77" s="93">
        <f>IF((AA$7&gt;IFERROR(MAX(IFERROR(INDEX(Tbl_Project_List[Start Date],MATCH($A77,Tbl_Project_List[Project Name],0),1)-1,0),IFERROR(INDEX($K$9:$K$158,MATCH($E77,$G$9:$G$158,0),1),0),IFERROR(INDEX($K$9:$K$158,MATCH($F77,$G$9:$G$158,0),1),0)),0)), IFERROR(MIN($D77-SUM($O77:Z77), INDEX(Tbl_Resource_List[Hours Available per Day], MATCH($C77,Tbl_Resource_List[Resource Name],0),1)-SUMIF($C$8:$C76,$C77,AA$8:AA76)),0),0)</f>
        <v>0</v>
      </c>
      <c r="AB77" s="93">
        <f>IF((AB$7&gt;IFERROR(MAX(IFERROR(INDEX(Tbl_Project_List[Start Date],MATCH($A77,Tbl_Project_List[Project Name],0),1)-1,0),IFERROR(INDEX($K$9:$K$158,MATCH($E77,$G$9:$G$158,0),1),0),IFERROR(INDEX($K$9:$K$158,MATCH($F77,$G$9:$G$158,0),1),0)),0)), IFERROR(MIN($D77-SUM($O77:AA77), INDEX(Tbl_Resource_List[Hours Available per Day], MATCH($C77,Tbl_Resource_List[Resource Name],0),1)-SUMIF($C$8:$C76,$C77,AB$8:AB76)),0),0)</f>
        <v>0</v>
      </c>
      <c r="AC77" s="93">
        <f>IF((AC$7&gt;IFERROR(MAX(IFERROR(INDEX(Tbl_Project_List[Start Date],MATCH($A77,Tbl_Project_List[Project Name],0),1)-1,0),IFERROR(INDEX($K$9:$K$158,MATCH($E77,$G$9:$G$158,0),1),0),IFERROR(INDEX($K$9:$K$158,MATCH($F77,$G$9:$G$158,0),1),0)),0)), IFERROR(MIN($D77-SUM($O77:AB77), INDEX(Tbl_Resource_List[Hours Available per Day], MATCH($C77,Tbl_Resource_List[Resource Name],0),1)-SUMIF($C$8:$C76,$C77,AC$8:AC76)),0),0)</f>
        <v>0</v>
      </c>
      <c r="AD77" s="93">
        <f>IF((AD$7&gt;IFERROR(MAX(IFERROR(INDEX(Tbl_Project_List[Start Date],MATCH($A77,Tbl_Project_List[Project Name],0),1)-1,0),IFERROR(INDEX($K$9:$K$158,MATCH($E77,$G$9:$G$158,0),1),0),IFERROR(INDEX($K$9:$K$158,MATCH($F77,$G$9:$G$158,0),1),0)),0)), IFERROR(MIN($D77-SUM($O77:AC77), INDEX(Tbl_Resource_List[Hours Available per Day], MATCH($C77,Tbl_Resource_List[Resource Name],0),1)-SUMIF($C$8:$C76,$C77,AD$8:AD76)),0),0)</f>
        <v>0</v>
      </c>
      <c r="AE77" s="93">
        <f>IF((AE$7&gt;IFERROR(MAX(IFERROR(INDEX(Tbl_Project_List[Start Date],MATCH($A77,Tbl_Project_List[Project Name],0),1)-1,0),IFERROR(INDEX($K$9:$K$158,MATCH($E77,$G$9:$G$158,0),1),0),IFERROR(INDEX($K$9:$K$158,MATCH($F77,$G$9:$G$158,0),1),0)),0)), IFERROR(MIN($D77-SUM($O77:AD77), INDEX(Tbl_Resource_List[Hours Available per Day], MATCH($C77,Tbl_Resource_List[Resource Name],0),1)-SUMIF($C$8:$C76,$C77,AE$8:AE76)),0),0)</f>
        <v>0</v>
      </c>
      <c r="AF77" s="93">
        <f>IF((AF$7&gt;IFERROR(MAX(IFERROR(INDEX(Tbl_Project_List[Start Date],MATCH($A77,Tbl_Project_List[Project Name],0),1)-1,0),IFERROR(INDEX($K$9:$K$158,MATCH($E77,$G$9:$G$158,0),1),0),IFERROR(INDEX($K$9:$K$158,MATCH($F77,$G$9:$G$158,0),1),0)),0)), IFERROR(MIN($D77-SUM($O77:AE77), INDEX(Tbl_Resource_List[Hours Available per Day], MATCH($C77,Tbl_Resource_List[Resource Name],0),1)-SUMIF($C$8:$C76,$C77,AF$8:AF76)),0),0)</f>
        <v>0</v>
      </c>
      <c r="AG77" s="93">
        <f>IF((AG$7&gt;IFERROR(MAX(IFERROR(INDEX(Tbl_Project_List[Start Date],MATCH($A77,Tbl_Project_List[Project Name],0),1)-1,0),IFERROR(INDEX($K$9:$K$158,MATCH($E77,$G$9:$G$158,0),1),0),IFERROR(INDEX($K$9:$K$158,MATCH($F77,$G$9:$G$158,0),1),0)),0)), IFERROR(MIN($D77-SUM($O77:AF77), INDEX(Tbl_Resource_List[Hours Available per Day], MATCH($C77,Tbl_Resource_List[Resource Name],0),1)-SUMIF($C$8:$C76,$C77,AG$8:AG76)),0),0)</f>
        <v>0</v>
      </c>
      <c r="AH77" s="93">
        <f>IF((AH$7&gt;IFERROR(MAX(IFERROR(INDEX(Tbl_Project_List[Start Date],MATCH($A77,Tbl_Project_List[Project Name],0),1)-1,0),IFERROR(INDEX($K$9:$K$158,MATCH($E77,$G$9:$G$158,0),1),0),IFERROR(INDEX($K$9:$K$158,MATCH($F77,$G$9:$G$158,0),1),0)),0)), IFERROR(MIN($D77-SUM($O77:AG77), INDEX(Tbl_Resource_List[Hours Available per Day], MATCH($C77,Tbl_Resource_List[Resource Name],0),1)-SUMIF($C$8:$C76,$C77,AH$8:AH76)),0),0)</f>
        <v>0</v>
      </c>
      <c r="AI77" s="93">
        <f>IF((AI$7&gt;IFERROR(MAX(IFERROR(INDEX(Tbl_Project_List[Start Date],MATCH($A77,Tbl_Project_List[Project Name],0),1)-1,0),IFERROR(INDEX($K$9:$K$158,MATCH($E77,$G$9:$G$158,0),1),0),IFERROR(INDEX($K$9:$K$158,MATCH($F77,$G$9:$G$158,0),1),0)),0)), IFERROR(MIN($D77-SUM($O77:AH77), INDEX(Tbl_Resource_List[Hours Available per Day], MATCH($C77,Tbl_Resource_List[Resource Name],0),1)-SUMIF($C$8:$C76,$C77,AI$8:AI76)),0),0)</f>
        <v>0</v>
      </c>
      <c r="AJ77" s="93">
        <f>IF((AJ$7&gt;IFERROR(MAX(IFERROR(INDEX(Tbl_Project_List[Start Date],MATCH($A77,Tbl_Project_List[Project Name],0),1)-1,0),IFERROR(INDEX($K$9:$K$158,MATCH($E77,$G$9:$G$158,0),1),0),IFERROR(INDEX($K$9:$K$158,MATCH($F77,$G$9:$G$158,0),1),0)),0)), IFERROR(MIN($D77-SUM($O77:AI77), INDEX(Tbl_Resource_List[Hours Available per Day], MATCH($C77,Tbl_Resource_List[Resource Name],0),1)-SUMIF($C$8:$C76,$C77,AJ$8:AJ76)),0),0)</f>
        <v>0</v>
      </c>
      <c r="AK77" s="93">
        <f>IF((AK$7&gt;IFERROR(MAX(IFERROR(INDEX(Tbl_Project_List[Start Date],MATCH($A77,Tbl_Project_List[Project Name],0),1)-1,0),IFERROR(INDEX($K$9:$K$158,MATCH($E77,$G$9:$G$158,0),1),0),IFERROR(INDEX($K$9:$K$158,MATCH($F77,$G$9:$G$158,0),1),0)),0)), IFERROR(MIN($D77-SUM($O77:AJ77), INDEX(Tbl_Resource_List[Hours Available per Day], MATCH($C77,Tbl_Resource_List[Resource Name],0),1)-SUMIF($C$8:$C76,$C77,AK$8:AK76)),0),0)</f>
        <v>0</v>
      </c>
      <c r="AL77" s="93">
        <f>IF((AL$7&gt;IFERROR(MAX(IFERROR(INDEX(Tbl_Project_List[Start Date],MATCH($A77,Tbl_Project_List[Project Name],0),1)-1,0),IFERROR(INDEX($K$9:$K$158,MATCH($E77,$G$9:$G$158,0),1),0),IFERROR(INDEX($K$9:$K$158,MATCH($F77,$G$9:$G$158,0),1),0)),0)), IFERROR(MIN($D77-SUM($O77:AK77), INDEX(Tbl_Resource_List[Hours Available per Day], MATCH($C77,Tbl_Resource_List[Resource Name],0),1)-SUMIF($C$8:$C76,$C77,AL$8:AL76)),0),0)</f>
        <v>0</v>
      </c>
      <c r="AM77" s="93">
        <f>IF((AM$7&gt;IFERROR(MAX(IFERROR(INDEX(Tbl_Project_List[Start Date],MATCH($A77,Tbl_Project_List[Project Name],0),1)-1,0),IFERROR(INDEX($K$9:$K$158,MATCH($E77,$G$9:$G$158,0),1),0),IFERROR(INDEX($K$9:$K$158,MATCH($F77,$G$9:$G$158,0),1),0)),0)), IFERROR(MIN($D77-SUM($O77:AL77), INDEX(Tbl_Resource_List[Hours Available per Day], MATCH($C77,Tbl_Resource_List[Resource Name],0),1)-SUMIF($C$8:$C76,$C77,AM$8:AM76)),0),0)</f>
        <v>0</v>
      </c>
      <c r="AN77" s="93">
        <f>IF((AN$7&gt;IFERROR(MAX(IFERROR(INDEX(Tbl_Project_List[Start Date],MATCH($A77,Tbl_Project_List[Project Name],0),1)-1,0),IFERROR(INDEX($K$9:$K$158,MATCH($E77,$G$9:$G$158,0),1),0),IFERROR(INDEX($K$9:$K$158,MATCH($F77,$G$9:$G$158,0),1),0)),0)), IFERROR(MIN($D77-SUM($O77:AM77), INDEX(Tbl_Resource_List[Hours Available per Day], MATCH($C77,Tbl_Resource_List[Resource Name],0),1)-SUMIF($C$8:$C76,$C77,AN$8:AN76)),0),0)</f>
        <v>0</v>
      </c>
      <c r="AO77" s="93">
        <f>IF((AO$7&gt;IFERROR(MAX(IFERROR(INDEX(Tbl_Project_List[Start Date],MATCH($A77,Tbl_Project_List[Project Name],0),1)-1,0),IFERROR(INDEX($K$9:$K$158,MATCH($E77,$G$9:$G$158,0),1),0),IFERROR(INDEX($K$9:$K$158,MATCH($F77,$G$9:$G$158,0),1),0)),0)), IFERROR(MIN($D77-SUM($O77:AN77), INDEX(Tbl_Resource_List[Hours Available per Day], MATCH($C77,Tbl_Resource_List[Resource Name],0),1)-SUMIF($C$8:$C76,$C77,AO$8:AO76)),0),0)</f>
        <v>0</v>
      </c>
      <c r="AP77" s="93">
        <f>IF((AP$7&gt;IFERROR(MAX(IFERROR(INDEX(Tbl_Project_List[Start Date],MATCH($A77,Tbl_Project_List[Project Name],0),1)-1,0),IFERROR(INDEX($K$9:$K$158,MATCH($E77,$G$9:$G$158,0),1),0),IFERROR(INDEX($K$9:$K$158,MATCH($F77,$G$9:$G$158,0),1),0)),0)), IFERROR(MIN($D77-SUM($O77:AO77), INDEX(Tbl_Resource_List[Hours Available per Day], MATCH($C77,Tbl_Resource_List[Resource Name],0),1)-SUMIF($C$8:$C76,$C77,AP$8:AP76)),0),0)</f>
        <v>0</v>
      </c>
      <c r="AQ77" s="93">
        <f>IF((AQ$7&gt;IFERROR(MAX(IFERROR(INDEX(Tbl_Project_List[Start Date],MATCH($A77,Tbl_Project_List[Project Name],0),1)-1,0),IFERROR(INDEX($K$9:$K$158,MATCH($E77,$G$9:$G$158,0),1),0),IFERROR(INDEX($K$9:$K$158,MATCH($F77,$G$9:$G$158,0),1),0)),0)), IFERROR(MIN($D77-SUM($O77:AP77), INDEX(Tbl_Resource_List[Hours Available per Day], MATCH($C77,Tbl_Resource_List[Resource Name],0),1)-SUMIF($C$8:$C76,$C77,AQ$8:AQ76)),0),0)</f>
        <v>0</v>
      </c>
      <c r="AR77" s="93">
        <f>IF((AR$7&gt;IFERROR(MAX(IFERROR(INDEX(Tbl_Project_List[Start Date],MATCH($A77,Tbl_Project_List[Project Name],0),1)-1,0),IFERROR(INDEX($K$9:$K$158,MATCH($E77,$G$9:$G$158,0),1),0),IFERROR(INDEX($K$9:$K$158,MATCH($F77,$G$9:$G$158,0),1),0)),0)), IFERROR(MIN($D77-SUM($O77:AQ77), INDEX(Tbl_Resource_List[Hours Available per Day], MATCH($C77,Tbl_Resource_List[Resource Name],0),1)-SUMIF($C$8:$C76,$C77,AR$8:AR76)),0),0)</f>
        <v>0</v>
      </c>
      <c r="AS77" s="93">
        <f>IF((AS$7&gt;IFERROR(MAX(IFERROR(INDEX(Tbl_Project_List[Start Date],MATCH($A77,Tbl_Project_List[Project Name],0),1)-1,0),IFERROR(INDEX($K$9:$K$158,MATCH($E77,$G$9:$G$158,0),1),0),IFERROR(INDEX($K$9:$K$158,MATCH($F77,$G$9:$G$158,0),1),0)),0)), IFERROR(MIN($D77-SUM($O77:AR77), INDEX(Tbl_Resource_List[Hours Available per Day], MATCH($C77,Tbl_Resource_List[Resource Name],0),1)-SUMIF($C$8:$C76,$C77,AS$8:AS76)),0),0)</f>
        <v>0</v>
      </c>
      <c r="AT77" s="93">
        <f>IF((AT$7&gt;IFERROR(MAX(IFERROR(INDEX(Tbl_Project_List[Start Date],MATCH($A77,Tbl_Project_List[Project Name],0),1)-1,0),IFERROR(INDEX($K$9:$K$158,MATCH($E77,$G$9:$G$158,0),1),0),IFERROR(INDEX($K$9:$K$158,MATCH($F77,$G$9:$G$158,0),1),0)),0)), IFERROR(MIN($D77-SUM($O77:AS77), INDEX(Tbl_Resource_List[Hours Available per Day], MATCH($C77,Tbl_Resource_List[Resource Name],0),1)-SUMIF($C$8:$C76,$C77,AT$8:AT76)),0),0)</f>
        <v>0</v>
      </c>
      <c r="AU77" s="93">
        <f>IF((AU$7&gt;IFERROR(MAX(IFERROR(INDEX(Tbl_Project_List[Start Date],MATCH($A77,Tbl_Project_List[Project Name],0),1)-1,0),IFERROR(INDEX($K$9:$K$158,MATCH($E77,$G$9:$G$158,0),1),0),IFERROR(INDEX($K$9:$K$158,MATCH($F77,$G$9:$G$158,0),1),0)),0)), IFERROR(MIN($D77-SUM($O77:AT77), INDEX(Tbl_Resource_List[Hours Available per Day], MATCH($C77,Tbl_Resource_List[Resource Name],0),1)-SUMIF($C$8:$C76,$C77,AU$8:AU76)),0),0)</f>
        <v>0</v>
      </c>
      <c r="AV77" s="93">
        <f>IF((AV$7&gt;IFERROR(MAX(IFERROR(INDEX(Tbl_Project_List[Start Date],MATCH($A77,Tbl_Project_List[Project Name],0),1)-1,0),IFERROR(INDEX($K$9:$K$158,MATCH($E77,$G$9:$G$158,0),1),0),IFERROR(INDEX($K$9:$K$158,MATCH($F77,$G$9:$G$158,0),1),0)),0)), IFERROR(MIN($D77-SUM($O77:AU77), INDEX(Tbl_Resource_List[Hours Available per Day], MATCH($C77,Tbl_Resource_List[Resource Name],0),1)-SUMIF($C$8:$C76,$C77,AV$8:AV76)),0),0)</f>
        <v>0</v>
      </c>
      <c r="AW77" s="93">
        <f>IF((AW$7&gt;IFERROR(MAX(IFERROR(INDEX(Tbl_Project_List[Start Date],MATCH($A77,Tbl_Project_List[Project Name],0),1)-1,0),IFERROR(INDEX($K$9:$K$158,MATCH($E77,$G$9:$G$158,0),1),0),IFERROR(INDEX($K$9:$K$158,MATCH($F77,$G$9:$G$158,0),1),0)),0)), IFERROR(MIN($D77-SUM($O77:AV77), INDEX(Tbl_Resource_List[Hours Available per Day], MATCH($C77,Tbl_Resource_List[Resource Name],0),1)-SUMIF($C$8:$C76,$C77,AW$8:AW76)),0),0)</f>
        <v>0</v>
      </c>
      <c r="AX77" s="93">
        <f>IF((AX$7&gt;IFERROR(MAX(IFERROR(INDEX(Tbl_Project_List[Start Date],MATCH($A77,Tbl_Project_List[Project Name],0),1)-1,0),IFERROR(INDEX($K$9:$K$158,MATCH($E77,$G$9:$G$158,0),1),0),IFERROR(INDEX($K$9:$K$158,MATCH($F77,$G$9:$G$158,0),1),0)),0)), IFERROR(MIN($D77-SUM($O77:AW77), INDEX(Tbl_Resource_List[Hours Available per Day], MATCH($C77,Tbl_Resource_List[Resource Name],0),1)-SUMIF($C$8:$C76,$C77,AX$8:AX76)),0),0)</f>
        <v>0</v>
      </c>
      <c r="AY77" s="93">
        <f>IF((AY$7&gt;IFERROR(MAX(IFERROR(INDEX(Tbl_Project_List[Start Date],MATCH($A77,Tbl_Project_List[Project Name],0),1)-1,0),IFERROR(INDEX($K$9:$K$158,MATCH($E77,$G$9:$G$158,0),1),0),IFERROR(INDEX($K$9:$K$158,MATCH($F77,$G$9:$G$158,0),1),0)),0)), IFERROR(MIN($D77-SUM($O77:AX77), INDEX(Tbl_Resource_List[Hours Available per Day], MATCH($C77,Tbl_Resource_List[Resource Name],0),1)-SUMIF($C$8:$C76,$C77,AY$8:AY76)),0),0)</f>
        <v>0</v>
      </c>
      <c r="AZ77" s="93">
        <f>IF((AZ$7&gt;IFERROR(MAX(IFERROR(INDEX(Tbl_Project_List[Start Date],MATCH($A77,Tbl_Project_List[Project Name],0),1)-1,0),IFERROR(INDEX($K$9:$K$158,MATCH($E77,$G$9:$G$158,0),1),0),IFERROR(INDEX($K$9:$K$158,MATCH($F77,$G$9:$G$158,0),1),0)),0)), IFERROR(MIN($D77-SUM($O77:AY77), INDEX(Tbl_Resource_List[Hours Available per Day], MATCH($C77,Tbl_Resource_List[Resource Name],0),1)-SUMIF($C$8:$C76,$C77,AZ$8:AZ76)),0),0)</f>
        <v>0</v>
      </c>
      <c r="BA77" s="93">
        <f>IF((BA$7&gt;IFERROR(MAX(IFERROR(INDEX(Tbl_Project_List[Start Date],MATCH($A77,Tbl_Project_List[Project Name],0),1)-1,0),IFERROR(INDEX($K$9:$K$158,MATCH($E77,$G$9:$G$158,0),1),0),IFERROR(INDEX($K$9:$K$158,MATCH($F77,$G$9:$G$158,0),1),0)),0)), IFERROR(MIN($D77-SUM($O77:AZ77), INDEX(Tbl_Resource_List[Hours Available per Day], MATCH($C77,Tbl_Resource_List[Resource Name],0),1)-SUMIF($C$8:$C76,$C77,BA$8:BA76)),0),0)</f>
        <v>0</v>
      </c>
      <c r="BB77" s="93">
        <f>IF((BB$7&gt;IFERROR(MAX(IFERROR(INDEX(Tbl_Project_List[Start Date],MATCH($A77,Tbl_Project_List[Project Name],0),1)-1,0),IFERROR(INDEX($K$9:$K$158,MATCH($E77,$G$9:$G$158,0),1),0),IFERROR(INDEX($K$9:$K$158,MATCH($F77,$G$9:$G$158,0),1),0)),0)), IFERROR(MIN($D77-SUM($O77:BA77), INDEX(Tbl_Resource_List[Hours Available per Day], MATCH($C77,Tbl_Resource_List[Resource Name],0),1)-SUMIF($C$8:$C76,$C77,BB$8:BB76)),0),0)</f>
        <v>0</v>
      </c>
      <c r="BC77" s="93">
        <f>IF((BC$7&gt;IFERROR(MAX(IFERROR(INDEX(Tbl_Project_List[Start Date],MATCH($A77,Tbl_Project_List[Project Name],0),1)-1,0),IFERROR(INDEX($K$9:$K$158,MATCH($E77,$G$9:$G$158,0),1),0),IFERROR(INDEX($K$9:$K$158,MATCH($F77,$G$9:$G$158,0),1),0)),0)), IFERROR(MIN($D77-SUM($O77:BB77), INDEX(Tbl_Resource_List[Hours Available per Day], MATCH($C77,Tbl_Resource_List[Resource Name],0),1)-SUMIF($C$8:$C76,$C77,BC$8:BC76)),0),0)</f>
        <v>0</v>
      </c>
      <c r="BD77" s="93">
        <f>IF((BD$7&gt;IFERROR(MAX(IFERROR(INDEX(Tbl_Project_List[Start Date],MATCH($A77,Tbl_Project_List[Project Name],0),1)-1,0),IFERROR(INDEX($K$9:$K$158,MATCH($E77,$G$9:$G$158,0),1),0),IFERROR(INDEX($K$9:$K$158,MATCH($F77,$G$9:$G$158,0),1),0)),0)), IFERROR(MIN($D77-SUM($O77:BC77), INDEX(Tbl_Resource_List[Hours Available per Day], MATCH($C77,Tbl_Resource_List[Resource Name],0),1)-SUMIF($C$8:$C76,$C77,BD$8:BD76)),0),0)</f>
        <v>0</v>
      </c>
      <c r="BE77" s="93">
        <f>IF((BE$7&gt;IFERROR(MAX(IFERROR(INDEX(Tbl_Project_List[Start Date],MATCH($A77,Tbl_Project_List[Project Name],0),1)-1,0),IFERROR(INDEX($K$9:$K$158,MATCH($E77,$G$9:$G$158,0),1),0),IFERROR(INDEX($K$9:$K$158,MATCH($F77,$G$9:$G$158,0),1),0)),0)), IFERROR(MIN($D77-SUM($O77:BD77), INDEX(Tbl_Resource_List[Hours Available per Day], MATCH($C77,Tbl_Resource_List[Resource Name],0),1)-SUMIF($C$8:$C76,$C77,BE$8:BE76)),0),0)</f>
        <v>0</v>
      </c>
      <c r="BF77" s="93">
        <f>IF((BF$7&gt;IFERROR(MAX(IFERROR(INDEX(Tbl_Project_List[Start Date],MATCH($A77,Tbl_Project_List[Project Name],0),1)-1,0),IFERROR(INDEX($K$9:$K$158,MATCH($E77,$G$9:$G$158,0),1),0),IFERROR(INDEX($K$9:$K$158,MATCH($F77,$G$9:$G$158,0),1),0)),0)), IFERROR(MIN($D77-SUM($O77:BE77), INDEX(Tbl_Resource_List[Hours Available per Day], MATCH($C77,Tbl_Resource_List[Resource Name],0),1)-SUMIF($C$8:$C76,$C77,BF$8:BF76)),0),0)</f>
        <v>0</v>
      </c>
      <c r="BG77" s="93">
        <f>IF((BG$7&gt;IFERROR(MAX(IFERROR(INDEX(Tbl_Project_List[Start Date],MATCH($A77,Tbl_Project_List[Project Name],0),1)-1,0),IFERROR(INDEX($K$9:$K$158,MATCH($E77,$G$9:$G$158,0),1),0),IFERROR(INDEX($K$9:$K$158,MATCH($F77,$G$9:$G$158,0),1),0)),0)), IFERROR(MIN($D77-SUM($O77:BF77), INDEX(Tbl_Resource_List[Hours Available per Day], MATCH($C77,Tbl_Resource_List[Resource Name],0),1)-SUMIF($C$8:$C76,$C77,BG$8:BG76)),0),0)</f>
        <v>0</v>
      </c>
      <c r="BH77" s="93">
        <f>IF((BH$7&gt;IFERROR(MAX(IFERROR(INDEX(Tbl_Project_List[Start Date],MATCH($A77,Tbl_Project_List[Project Name],0),1)-1,0),IFERROR(INDEX($K$9:$K$158,MATCH($E77,$G$9:$G$158,0),1),0),IFERROR(INDEX($K$9:$K$158,MATCH($F77,$G$9:$G$158,0),1),0)),0)), IFERROR(MIN($D77-SUM($O77:BG77), INDEX(Tbl_Resource_List[Hours Available per Day], MATCH($C77,Tbl_Resource_List[Resource Name],0),1)-SUMIF($C$8:$C76,$C77,BH$8:BH76)),0),0)</f>
        <v>0</v>
      </c>
      <c r="BI77" s="93">
        <f>IF((BI$7&gt;IFERROR(MAX(IFERROR(INDEX(Tbl_Project_List[Start Date],MATCH($A77,Tbl_Project_List[Project Name],0),1)-1,0),IFERROR(INDEX($K$9:$K$158,MATCH($E77,$G$9:$G$158,0),1),0),IFERROR(INDEX($K$9:$K$158,MATCH($F77,$G$9:$G$158,0),1),0)),0)), IFERROR(MIN($D77-SUM($O77:BH77), INDEX(Tbl_Resource_List[Hours Available per Day], MATCH($C77,Tbl_Resource_List[Resource Name],0),1)-SUMIF($C$8:$C76,$C77,BI$8:BI76)),0),0)</f>
        <v>0</v>
      </c>
      <c r="BJ77" s="93">
        <f>IF((BJ$7&gt;IFERROR(MAX(IFERROR(INDEX(Tbl_Project_List[Start Date],MATCH($A77,Tbl_Project_List[Project Name],0),1)-1,0),IFERROR(INDEX($K$9:$K$158,MATCH($E77,$G$9:$G$158,0),1),0),IFERROR(INDEX($K$9:$K$158,MATCH($F77,$G$9:$G$158,0),1),0)),0)), IFERROR(MIN($D77-SUM($O77:BI77), INDEX(Tbl_Resource_List[Hours Available per Day], MATCH($C77,Tbl_Resource_List[Resource Name],0),1)-SUMIF($C$8:$C76,$C77,BJ$8:BJ76)),0),0)</f>
        <v>0</v>
      </c>
      <c r="BK77" s="93">
        <f>IF((BK$7&gt;IFERROR(MAX(IFERROR(INDEX(Tbl_Project_List[Start Date],MATCH($A77,Tbl_Project_List[Project Name],0),1)-1,0),IFERROR(INDEX($K$9:$K$158,MATCH($E77,$G$9:$G$158,0),1),0),IFERROR(INDEX($K$9:$K$158,MATCH($F77,$G$9:$G$158,0),1),0)),0)), IFERROR(MIN($D77-SUM($O77:BJ77), INDEX(Tbl_Resource_List[Hours Available per Day], MATCH($C77,Tbl_Resource_List[Resource Name],0),1)-SUMIF($C$8:$C76,$C77,BK$8:BK76)),0),0)</f>
        <v>0</v>
      </c>
      <c r="BL77" s="93">
        <f>IF((BL$7&gt;IFERROR(MAX(IFERROR(INDEX(Tbl_Project_List[Start Date],MATCH($A77,Tbl_Project_List[Project Name],0),1)-1,0),IFERROR(INDEX($K$9:$K$158,MATCH($E77,$G$9:$G$158,0),1),0),IFERROR(INDEX($K$9:$K$158,MATCH($F77,$G$9:$G$158,0),1),0)),0)), IFERROR(MIN($D77-SUM($O77:BK77), INDEX(Tbl_Resource_List[Hours Available per Day], MATCH($C77,Tbl_Resource_List[Resource Name],0),1)-SUMIF($C$8:$C76,$C77,BL$8:BL76)),0),0)</f>
        <v>0</v>
      </c>
      <c r="BM77" s="93">
        <f>IF((BM$7&gt;IFERROR(MAX(IFERROR(INDEX(Tbl_Project_List[Start Date],MATCH($A77,Tbl_Project_List[Project Name],0),1)-1,0),IFERROR(INDEX($K$9:$K$158,MATCH($E77,$G$9:$G$158,0),1),0),IFERROR(INDEX($K$9:$K$158,MATCH($F77,$G$9:$G$158,0),1),0)),0)), IFERROR(MIN($D77-SUM($O77:BL77), INDEX(Tbl_Resource_List[Hours Available per Day], MATCH($C77,Tbl_Resource_List[Resource Name],0),1)-SUMIF($C$8:$C76,$C77,BM$8:BM76)),0),0)</f>
        <v>0</v>
      </c>
      <c r="BN77" s="93">
        <f>IF((BN$7&gt;IFERROR(MAX(IFERROR(INDEX(Tbl_Project_List[Start Date],MATCH($A77,Tbl_Project_List[Project Name],0),1)-1,0),IFERROR(INDEX($K$9:$K$158,MATCH($E77,$G$9:$G$158,0),1),0),IFERROR(INDEX($K$9:$K$158,MATCH($F77,$G$9:$G$158,0),1),0)),0)), IFERROR(MIN($D77-SUM($O77:BM77), INDEX(Tbl_Resource_List[Hours Available per Day], MATCH($C77,Tbl_Resource_List[Resource Name],0),1)-SUMIF($C$8:$C76,$C77,BN$8:BN76)),0),0)</f>
        <v>0</v>
      </c>
      <c r="BO77" s="93">
        <f>IF((BO$7&gt;IFERROR(MAX(IFERROR(INDEX(Tbl_Project_List[Start Date],MATCH($A77,Tbl_Project_List[Project Name],0),1)-1,0),IFERROR(INDEX($K$9:$K$158,MATCH($E77,$G$9:$G$158,0),1),0),IFERROR(INDEX($K$9:$K$158,MATCH($F77,$G$9:$G$158,0),1),0)),0)), IFERROR(MIN($D77-SUM($O77:BN77), INDEX(Tbl_Resource_List[Hours Available per Day], MATCH($C77,Tbl_Resource_List[Resource Name],0),1)-SUMIF($C$8:$C76,$C77,BO$8:BO76)),0),0)</f>
        <v>0</v>
      </c>
      <c r="BP77" s="93">
        <f>IF((BP$7&gt;IFERROR(MAX(IFERROR(INDEX(Tbl_Project_List[Start Date],MATCH($A77,Tbl_Project_List[Project Name],0),1)-1,0),IFERROR(INDEX($K$9:$K$158,MATCH($E77,$G$9:$G$158,0),1),0),IFERROR(INDEX($K$9:$K$158,MATCH($F77,$G$9:$G$158,0),1),0)),0)), IFERROR(MIN($D77-SUM($O77:BO77), INDEX(Tbl_Resource_List[Hours Available per Day], MATCH($C77,Tbl_Resource_List[Resource Name],0),1)-SUMIF($C$8:$C76,$C77,BP$8:BP76)),0),0)</f>
        <v>0</v>
      </c>
      <c r="BQ77" s="93">
        <f>IF((BQ$7&gt;IFERROR(MAX(IFERROR(INDEX(Tbl_Project_List[Start Date],MATCH($A77,Tbl_Project_List[Project Name],0),1)-1,0),IFERROR(INDEX($K$9:$K$158,MATCH($E77,$G$9:$G$158,0),1),0),IFERROR(INDEX($K$9:$K$158,MATCH($F77,$G$9:$G$158,0),1),0)),0)), IFERROR(MIN($D77-SUM($O77:BP77), INDEX(Tbl_Resource_List[Hours Available per Day], MATCH($C77,Tbl_Resource_List[Resource Name],0),1)-SUMIF($C$8:$C76,$C77,BQ$8:BQ76)),0),0)</f>
        <v>0</v>
      </c>
      <c r="BR77" s="93">
        <f>IF((BR$7&gt;IFERROR(MAX(IFERROR(INDEX(Tbl_Project_List[Start Date],MATCH($A77,Tbl_Project_List[Project Name],0),1)-1,0),IFERROR(INDEX($K$9:$K$158,MATCH($E77,$G$9:$G$158,0),1),0),IFERROR(INDEX($K$9:$K$158,MATCH($F77,$G$9:$G$158,0),1),0)),0)), IFERROR(MIN($D77-SUM($O77:BQ77), INDEX(Tbl_Resource_List[Hours Available per Day], MATCH($C77,Tbl_Resource_List[Resource Name],0),1)-SUMIF($C$8:$C76,$C77,BR$8:BR76)),0),0)</f>
        <v>0</v>
      </c>
      <c r="BS77" s="93">
        <f>IF((BS$7&gt;IFERROR(MAX(IFERROR(INDEX(Tbl_Project_List[Start Date],MATCH($A77,Tbl_Project_List[Project Name],0),1)-1,0),IFERROR(INDEX($K$9:$K$158,MATCH($E77,$G$9:$G$158,0),1),0),IFERROR(INDEX($K$9:$K$158,MATCH($F77,$G$9:$G$158,0),1),0)),0)), IFERROR(MIN($D77-SUM($O77:BR77), INDEX(Tbl_Resource_List[Hours Available per Day], MATCH($C77,Tbl_Resource_List[Resource Name],0),1)-SUMIF($C$8:$C76,$C77,BS$8:BS76)),0),0)</f>
        <v>0</v>
      </c>
      <c r="BT77" s="93">
        <f>IF((BT$7&gt;IFERROR(MAX(IFERROR(INDEX(Tbl_Project_List[Start Date],MATCH($A77,Tbl_Project_List[Project Name],0),1)-1,0),IFERROR(INDEX($K$9:$K$158,MATCH($E77,$G$9:$G$158,0),1),0),IFERROR(INDEX($K$9:$K$158,MATCH($F77,$G$9:$G$158,0),1),0)),0)), IFERROR(MIN($D77-SUM($O77:BS77), INDEX(Tbl_Resource_List[Hours Available per Day], MATCH($C77,Tbl_Resource_List[Resource Name],0),1)-SUMIF($C$8:$C76,$C77,BT$8:BT76)),0),0)</f>
        <v>0</v>
      </c>
      <c r="BU77" s="93">
        <f>IF((BU$7&gt;IFERROR(MAX(IFERROR(INDEX(Tbl_Project_List[Start Date],MATCH($A77,Tbl_Project_List[Project Name],0),1)-1,0),IFERROR(INDEX($K$9:$K$158,MATCH($E77,$G$9:$G$158,0),1),0),IFERROR(INDEX($K$9:$K$158,MATCH($F77,$G$9:$G$158,0),1),0)),0)), IFERROR(MIN($D77-SUM($O77:BT77), INDEX(Tbl_Resource_List[Hours Available per Day], MATCH($C77,Tbl_Resource_List[Resource Name],0),1)-SUMIF($C$8:$C76,$C77,BU$8:BU76)),0),0)</f>
        <v>0</v>
      </c>
      <c r="BV77" s="93">
        <f>IF((BV$7&gt;IFERROR(MAX(IFERROR(INDEX(Tbl_Project_List[Start Date],MATCH($A77,Tbl_Project_List[Project Name],0),1)-1,0),IFERROR(INDEX($K$9:$K$158,MATCH($E77,$G$9:$G$158,0),1),0),IFERROR(INDEX($K$9:$K$158,MATCH($F77,$G$9:$G$158,0),1),0)),0)), IFERROR(MIN($D77-SUM($O77:BU77), INDEX(Tbl_Resource_List[Hours Available per Day], MATCH($C77,Tbl_Resource_List[Resource Name],0),1)-SUMIF($C$8:$C76,$C77,BV$8:BV76)),0),0)</f>
        <v>0</v>
      </c>
      <c r="BW77" s="94">
        <f>IF((BW$7&gt;IFERROR(MAX(IFERROR(INDEX(Tbl_Project_List[Start Date],MATCH($A77,Tbl_Project_List[Project Name],0),1)-1,0),IFERROR(INDEX($K$9:$K$158,MATCH($E77,$G$9:$G$158,0),1),0),IFERROR(INDEX($K$9:$K$158,MATCH($F77,$G$9:$G$158,0),1),0)),0)), IFERROR(MIN($D77-SUM($O77:BV77), INDEX(Tbl_Resource_List[Hours Available per Day], MATCH($C77,Tbl_Resource_List[Resource Name],0),1)-SUMIF($C$8:$C76,$C77,BW$8:BW76)),0),0)</f>
        <v>0</v>
      </c>
      <c r="BX77" s="95"/>
      <c r="BY77" s="95"/>
      <c r="BZ77" s="95"/>
      <c r="CA77" s="95"/>
      <c r="CB77" s="95"/>
      <c r="CC77" s="95"/>
      <c r="CD77" s="95"/>
      <c r="CE77" s="95"/>
      <c r="CF77" s="95"/>
      <c r="CG77" s="95"/>
      <c r="CH77" s="95"/>
      <c r="CI77" s="95"/>
      <c r="CJ77" s="95"/>
      <c r="CK77" s="95"/>
      <c r="CL77" s="95"/>
      <c r="CM77" s="95"/>
      <c r="CN77" s="95"/>
      <c r="CO77" s="95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</row>
    <row r="78" spans="1:105" x14ac:dyDescent="0.25">
      <c r="A78" s="89" t="str">
        <f>IFERROR(IF(ROW(A77)-ROW($A$8)&gt;=COUNTA(Tbl_Task_List[Task Name]),"",INDEX(Tbl_Project_List[],MATCH(SMALL(Tbl_Project_List[[#Data],[Priority]],ROUND(SUMPRODUCT(1/COUNTIF($A$9:A77,$A$9:A77)),0)+((COUNTIF(Tbl_Task_List[[#Data],[Project Name]],A77)=COUNTIF($A$9:$A77,A77))*1)),Tbl_Project_List[[#Data],[Priority]],0),1)),"")</f>
        <v/>
      </c>
      <c r="B78" s="89" t="str">
        <f t="array" ref="B78">IFERROR(INDEX((Tbl_Task_List[[#Data],[Task Name]]), SMALL(IF(A78=(Tbl_Task_List[[#Data],[Project Name]]),ROW(Tbl_Task_List[[#Data],[Project Name]]),""),COUNTIF($A$9:$A78,A78))-ROW(Tbl_Task_List[[#Headers],[Task Name]]),1),"")</f>
        <v/>
      </c>
      <c r="C78" s="90" t="str">
        <f t="array" ref="C78">IFERROR(INDEX((Tbl_Task_List[[#Data],[Resource Name]]), SMALL(IF(A78=(Tbl_Task_List[[#Data],[Project Name]]),ROW(Tbl_Task_List[[#Data],[Project Name]]),""),COUNTIF($A$9:$A78,A78))-ROW(Tbl_Task_List[[#Headers],[Resource Name]]),1),"")</f>
        <v/>
      </c>
      <c r="D78" s="91" t="str">
        <f t="array" ref="D78">IFERROR(INDEX((Tbl_Task_List[[#Data],[Planned Duration (Hours)]]), SMALL(IF(A78=(Tbl_Task_List[[#Data],[Project Name]]),ROW(Tbl_Task_List[[#Data],[Project Name]]),""),COUNTIF($A$9:$A78,A78))-ROW(Tbl_Task_List[[#Headers],[Planned Duration (Hours)]]),1),"")</f>
        <v/>
      </c>
      <c r="E78" s="70" t="str">
        <f t="array" ref="E78">IFERROR(INDEX((Tbl_Task_List[[#Data],[Predecessor 1]]), SMALL(IF(A78=(Tbl_Task_List[[#Data],[Project Name]]),ROW(Tbl_Task_List[[#Data],[Project Name]]),""),COUNTIF($A$9:$A78,A78))-ROW(Tbl_Task_List[[#Headers],[Predecessor 1]]),1),"")</f>
        <v/>
      </c>
      <c r="F78" s="70" t="str">
        <f t="array" ref="F78">IFERROR(INDEX((Tbl_Task_List[[#Data],[Predecessor 2]]), SMALL(IF(A78=(Tbl_Task_List[[#Data],[Project Name]]),ROW(Tbl_Task_List[[#Data],[Project Name]]),""),COUNTIF($A$9:$A78,A78))-ROW(Tbl_Task_List[[#Headers],[Predecessor 2]]),1),"")</f>
        <v/>
      </c>
      <c r="G78" s="70" t="str">
        <f t="shared" si="8"/>
        <v xml:space="preserve"> </v>
      </c>
      <c r="H78" s="75" t="str">
        <f>IFERROR(MAX(INDEX(Tbl_Project_List[Start Date],MATCH($A78,Tbl_Project_List[Project Name],0),1), StartDate, IFERROR(WORKDAY(INDEX($K$9:$K$158,MATCH($E78,$G$9:$G$158,0),1),1,Holidays),0),IFERROR(WORKDAY( INDEX($K$9:$K$158,MATCH($F78,$G$9:$G$158,0),1),1,Holidays),0)),"")</f>
        <v/>
      </c>
      <c r="I78" s="92" t="str">
        <f t="shared" si="9"/>
        <v/>
      </c>
      <c r="J78" s="75" t="str">
        <f t="array" ref="J78">IF(ISNUMBER(D78),IFERROR(INDEX($A$7:$BW$7,1,SMALL(IF(P78:BW78&gt;0,COLUMN(P78:BW78),""),1)),WORKDAY($BW$7,2,Holidays)),"")</f>
        <v/>
      </c>
      <c r="K78" s="75" t="str">
        <f t="array" ref="K78">IF(ISNUMBER(D78),IF(SUM(P78:BW78)=D78,IFERROR(INDEX($A$7:$BW$7,1,LARGE(IF(P78:BW78&gt;0,COLUMN(P78:BW78),""),1)),""),WORKDAY($BW$7,1,Holidays)),"")</f>
        <v/>
      </c>
      <c r="L78" s="92" t="str">
        <f ca="1">IFERROR(COUNTIF(INDIRECT(ADDRESS(ROW($L78),MATCH($J78,$A$7:$BW$7,0),1,1,)):INDIRECT(ADDRESS(ROW($L78),MATCH(MIN($K78,$BW$7),$A$7:$BW$7,0),1,1,)),0),"")</f>
        <v/>
      </c>
      <c r="M78" s="92" t="str">
        <f t="shared" si="10"/>
        <v/>
      </c>
      <c r="N78" s="93" t="str">
        <f t="shared" si="11"/>
        <v/>
      </c>
      <c r="O78" s="86"/>
      <c r="P78" s="93">
        <f>IF((P$7&gt;IFERROR(MAX(IFERROR(INDEX(Tbl_Project_List[Start Date],MATCH($A78,Tbl_Project_List[Project Name],0),1)-1,0),IFERROR(INDEX($K$9:$K$158,MATCH($E78,$G$9:$G$158,0),1),0),IFERROR(INDEX($K$9:$K$158,MATCH($F78,$G$9:$G$158,0),1),0)),0)), IFERROR(MIN($D78-SUM($O78:O78), INDEX(Tbl_Resource_List[Hours Available per Day], MATCH($C78,Tbl_Resource_List[Resource Name],0),1)-SUMIF($C$8:$C77,$C78,P$8:P77)),0),0)</f>
        <v>0</v>
      </c>
      <c r="Q78" s="93">
        <f>IF((Q$7&gt;IFERROR(MAX(IFERROR(INDEX(Tbl_Project_List[Start Date],MATCH($A78,Tbl_Project_List[Project Name],0),1)-1,0),IFERROR(INDEX($K$9:$K$158,MATCH($E78,$G$9:$G$158,0),1),0),IFERROR(INDEX($K$9:$K$158,MATCH($F78,$G$9:$G$158,0),1),0)),0)), IFERROR(MIN($D78-SUM($O78:P78), INDEX(Tbl_Resource_List[Hours Available per Day], MATCH($C78,Tbl_Resource_List[Resource Name],0),1)-SUMIF($C$8:$C77,$C78,Q$8:Q77)),0),0)</f>
        <v>0</v>
      </c>
      <c r="R78" s="93">
        <f>IF((R$7&gt;IFERROR(MAX(IFERROR(INDEX(Tbl_Project_List[Start Date],MATCH($A78,Tbl_Project_List[Project Name],0),1)-1,0),IFERROR(INDEX($K$9:$K$158,MATCH($E78,$G$9:$G$158,0),1),0),IFERROR(INDEX($K$9:$K$158,MATCH($F78,$G$9:$G$158,0),1),0)),0)), IFERROR(MIN($D78-SUM($O78:Q78), INDEX(Tbl_Resource_List[Hours Available per Day], MATCH($C78,Tbl_Resource_List[Resource Name],0),1)-SUMIF($C$8:$C77,$C78,R$8:R77)),0),0)</f>
        <v>0</v>
      </c>
      <c r="S78" s="93">
        <f>IF((S$7&gt;IFERROR(MAX(IFERROR(INDEX(Tbl_Project_List[Start Date],MATCH($A78,Tbl_Project_List[Project Name],0),1)-1,0),IFERROR(INDEX($K$9:$K$158,MATCH($E78,$G$9:$G$158,0),1),0),IFERROR(INDEX($K$9:$K$158,MATCH($F78,$G$9:$G$158,0),1),0)),0)), IFERROR(MIN($D78-SUM($O78:R78), INDEX(Tbl_Resource_List[Hours Available per Day], MATCH($C78,Tbl_Resource_List[Resource Name],0),1)-SUMIF($C$8:$C77,$C78,S$8:S77)),0),0)</f>
        <v>0</v>
      </c>
      <c r="T78" s="93">
        <f>IF((T$7&gt;IFERROR(MAX(IFERROR(INDEX(Tbl_Project_List[Start Date],MATCH($A78,Tbl_Project_List[Project Name],0),1)-1,0),IFERROR(INDEX($K$9:$K$158,MATCH($E78,$G$9:$G$158,0),1),0),IFERROR(INDEX($K$9:$K$158,MATCH($F78,$G$9:$G$158,0),1),0)),0)), IFERROR(MIN($D78-SUM($O78:S78), INDEX(Tbl_Resource_List[Hours Available per Day], MATCH($C78,Tbl_Resource_List[Resource Name],0),1)-SUMIF($C$8:$C77,$C78,T$8:T77)),0),0)</f>
        <v>0</v>
      </c>
      <c r="U78" s="93">
        <f>IF((U$7&gt;IFERROR(MAX(IFERROR(INDEX(Tbl_Project_List[Start Date],MATCH($A78,Tbl_Project_List[Project Name],0),1)-1,0),IFERROR(INDEX($K$9:$K$158,MATCH($E78,$G$9:$G$158,0),1),0),IFERROR(INDEX($K$9:$K$158,MATCH($F78,$G$9:$G$158,0),1),0)),0)), IFERROR(MIN($D78-SUM($O78:T78), INDEX(Tbl_Resource_List[Hours Available per Day], MATCH($C78,Tbl_Resource_List[Resource Name],0),1)-SUMIF($C$8:$C77,$C78,U$8:U77)),0),0)</f>
        <v>0</v>
      </c>
      <c r="V78" s="93">
        <f>IF((V$7&gt;IFERROR(MAX(IFERROR(INDEX(Tbl_Project_List[Start Date],MATCH($A78,Tbl_Project_List[Project Name],0),1)-1,0),IFERROR(INDEX($K$9:$K$158,MATCH($E78,$G$9:$G$158,0),1),0),IFERROR(INDEX($K$9:$K$158,MATCH($F78,$G$9:$G$158,0),1),0)),0)), IFERROR(MIN($D78-SUM($O78:U78), INDEX(Tbl_Resource_List[Hours Available per Day], MATCH($C78,Tbl_Resource_List[Resource Name],0),1)-SUMIF($C$8:$C77,$C78,V$8:V77)),0),0)</f>
        <v>0</v>
      </c>
      <c r="W78" s="93">
        <f>IF((W$7&gt;IFERROR(MAX(IFERROR(INDEX(Tbl_Project_List[Start Date],MATCH($A78,Tbl_Project_List[Project Name],0),1)-1,0),IFERROR(INDEX($K$9:$K$158,MATCH($E78,$G$9:$G$158,0),1),0),IFERROR(INDEX($K$9:$K$158,MATCH($F78,$G$9:$G$158,0),1),0)),0)), IFERROR(MIN($D78-SUM($O78:V78), INDEX(Tbl_Resource_List[Hours Available per Day], MATCH($C78,Tbl_Resource_List[Resource Name],0),1)-SUMIF($C$8:$C77,$C78,W$8:W77)),0),0)</f>
        <v>0</v>
      </c>
      <c r="X78" s="93">
        <f>IF((X$7&gt;IFERROR(MAX(IFERROR(INDEX(Tbl_Project_List[Start Date],MATCH($A78,Tbl_Project_List[Project Name],0),1)-1,0),IFERROR(INDEX($K$9:$K$158,MATCH($E78,$G$9:$G$158,0),1),0),IFERROR(INDEX($K$9:$K$158,MATCH($F78,$G$9:$G$158,0),1),0)),0)), IFERROR(MIN($D78-SUM($O78:W78), INDEX(Tbl_Resource_List[Hours Available per Day], MATCH($C78,Tbl_Resource_List[Resource Name],0),1)-SUMIF($C$8:$C77,$C78,X$8:X77)),0),0)</f>
        <v>0</v>
      </c>
      <c r="Y78" s="93">
        <f>IF((Y$7&gt;IFERROR(MAX(IFERROR(INDEX(Tbl_Project_List[Start Date],MATCH($A78,Tbl_Project_List[Project Name],0),1)-1,0),IFERROR(INDEX($K$9:$K$158,MATCH($E78,$G$9:$G$158,0),1),0),IFERROR(INDEX($K$9:$K$158,MATCH($F78,$G$9:$G$158,0),1),0)),0)), IFERROR(MIN($D78-SUM($O78:X78), INDEX(Tbl_Resource_List[Hours Available per Day], MATCH($C78,Tbl_Resource_List[Resource Name],0),1)-SUMIF($C$8:$C77,$C78,Y$8:Y77)),0),0)</f>
        <v>0</v>
      </c>
      <c r="Z78" s="93">
        <f>IF((Z$7&gt;IFERROR(MAX(IFERROR(INDEX(Tbl_Project_List[Start Date],MATCH($A78,Tbl_Project_List[Project Name],0),1)-1,0),IFERROR(INDEX($K$9:$K$158,MATCH($E78,$G$9:$G$158,0),1),0),IFERROR(INDEX($K$9:$K$158,MATCH($F78,$G$9:$G$158,0),1),0)),0)), IFERROR(MIN($D78-SUM($O78:Y78), INDEX(Tbl_Resource_List[Hours Available per Day], MATCH($C78,Tbl_Resource_List[Resource Name],0),1)-SUMIF($C$8:$C77,$C78,Z$8:Z77)),0),0)</f>
        <v>0</v>
      </c>
      <c r="AA78" s="93">
        <f>IF((AA$7&gt;IFERROR(MAX(IFERROR(INDEX(Tbl_Project_List[Start Date],MATCH($A78,Tbl_Project_List[Project Name],0),1)-1,0),IFERROR(INDEX($K$9:$K$158,MATCH($E78,$G$9:$G$158,0),1),0),IFERROR(INDEX($K$9:$K$158,MATCH($F78,$G$9:$G$158,0),1),0)),0)), IFERROR(MIN($D78-SUM($O78:Z78), INDEX(Tbl_Resource_List[Hours Available per Day], MATCH($C78,Tbl_Resource_List[Resource Name],0),1)-SUMIF($C$8:$C77,$C78,AA$8:AA77)),0),0)</f>
        <v>0</v>
      </c>
      <c r="AB78" s="93">
        <f>IF((AB$7&gt;IFERROR(MAX(IFERROR(INDEX(Tbl_Project_List[Start Date],MATCH($A78,Tbl_Project_List[Project Name],0),1)-1,0),IFERROR(INDEX($K$9:$K$158,MATCH($E78,$G$9:$G$158,0),1),0),IFERROR(INDEX($K$9:$K$158,MATCH($F78,$G$9:$G$158,0),1),0)),0)), IFERROR(MIN($D78-SUM($O78:AA78), INDEX(Tbl_Resource_List[Hours Available per Day], MATCH($C78,Tbl_Resource_List[Resource Name],0),1)-SUMIF($C$8:$C77,$C78,AB$8:AB77)),0),0)</f>
        <v>0</v>
      </c>
      <c r="AC78" s="93">
        <f>IF((AC$7&gt;IFERROR(MAX(IFERROR(INDEX(Tbl_Project_List[Start Date],MATCH($A78,Tbl_Project_List[Project Name],0),1)-1,0),IFERROR(INDEX($K$9:$K$158,MATCH($E78,$G$9:$G$158,0),1),0),IFERROR(INDEX($K$9:$K$158,MATCH($F78,$G$9:$G$158,0),1),0)),0)), IFERROR(MIN($D78-SUM($O78:AB78), INDEX(Tbl_Resource_List[Hours Available per Day], MATCH($C78,Tbl_Resource_List[Resource Name],0),1)-SUMIF($C$8:$C77,$C78,AC$8:AC77)),0),0)</f>
        <v>0</v>
      </c>
      <c r="AD78" s="93">
        <f>IF((AD$7&gt;IFERROR(MAX(IFERROR(INDEX(Tbl_Project_List[Start Date],MATCH($A78,Tbl_Project_List[Project Name],0),1)-1,0),IFERROR(INDEX($K$9:$K$158,MATCH($E78,$G$9:$G$158,0),1),0),IFERROR(INDEX($K$9:$K$158,MATCH($F78,$G$9:$G$158,0),1),0)),0)), IFERROR(MIN($D78-SUM($O78:AC78), INDEX(Tbl_Resource_List[Hours Available per Day], MATCH($C78,Tbl_Resource_List[Resource Name],0),1)-SUMIF($C$8:$C77,$C78,AD$8:AD77)),0),0)</f>
        <v>0</v>
      </c>
      <c r="AE78" s="93">
        <f>IF((AE$7&gt;IFERROR(MAX(IFERROR(INDEX(Tbl_Project_List[Start Date],MATCH($A78,Tbl_Project_List[Project Name],0),1)-1,0),IFERROR(INDEX($K$9:$K$158,MATCH($E78,$G$9:$G$158,0),1),0),IFERROR(INDEX($K$9:$K$158,MATCH($F78,$G$9:$G$158,0),1),0)),0)), IFERROR(MIN($D78-SUM($O78:AD78), INDEX(Tbl_Resource_List[Hours Available per Day], MATCH($C78,Tbl_Resource_List[Resource Name],0),1)-SUMIF($C$8:$C77,$C78,AE$8:AE77)),0),0)</f>
        <v>0</v>
      </c>
      <c r="AF78" s="93">
        <f>IF((AF$7&gt;IFERROR(MAX(IFERROR(INDEX(Tbl_Project_List[Start Date],MATCH($A78,Tbl_Project_List[Project Name],0),1)-1,0),IFERROR(INDEX($K$9:$K$158,MATCH($E78,$G$9:$G$158,0),1),0),IFERROR(INDEX($K$9:$K$158,MATCH($F78,$G$9:$G$158,0),1),0)),0)), IFERROR(MIN($D78-SUM($O78:AE78), INDEX(Tbl_Resource_List[Hours Available per Day], MATCH($C78,Tbl_Resource_List[Resource Name],0),1)-SUMIF($C$8:$C77,$C78,AF$8:AF77)),0),0)</f>
        <v>0</v>
      </c>
      <c r="AG78" s="93">
        <f>IF((AG$7&gt;IFERROR(MAX(IFERROR(INDEX(Tbl_Project_List[Start Date],MATCH($A78,Tbl_Project_List[Project Name],0),1)-1,0),IFERROR(INDEX($K$9:$K$158,MATCH($E78,$G$9:$G$158,0),1),0),IFERROR(INDEX($K$9:$K$158,MATCH($F78,$G$9:$G$158,0),1),0)),0)), IFERROR(MIN($D78-SUM($O78:AF78), INDEX(Tbl_Resource_List[Hours Available per Day], MATCH($C78,Tbl_Resource_List[Resource Name],0),1)-SUMIF($C$8:$C77,$C78,AG$8:AG77)),0),0)</f>
        <v>0</v>
      </c>
      <c r="AH78" s="93">
        <f>IF((AH$7&gt;IFERROR(MAX(IFERROR(INDEX(Tbl_Project_List[Start Date],MATCH($A78,Tbl_Project_List[Project Name],0),1)-1,0),IFERROR(INDEX($K$9:$K$158,MATCH($E78,$G$9:$G$158,0),1),0),IFERROR(INDEX($K$9:$K$158,MATCH($F78,$G$9:$G$158,0),1),0)),0)), IFERROR(MIN($D78-SUM($O78:AG78), INDEX(Tbl_Resource_List[Hours Available per Day], MATCH($C78,Tbl_Resource_List[Resource Name],0),1)-SUMIF($C$8:$C77,$C78,AH$8:AH77)),0),0)</f>
        <v>0</v>
      </c>
      <c r="AI78" s="93">
        <f>IF((AI$7&gt;IFERROR(MAX(IFERROR(INDEX(Tbl_Project_List[Start Date],MATCH($A78,Tbl_Project_List[Project Name],0),1)-1,0),IFERROR(INDEX($K$9:$K$158,MATCH($E78,$G$9:$G$158,0),1),0),IFERROR(INDEX($K$9:$K$158,MATCH($F78,$G$9:$G$158,0),1),0)),0)), IFERROR(MIN($D78-SUM($O78:AH78), INDEX(Tbl_Resource_List[Hours Available per Day], MATCH($C78,Tbl_Resource_List[Resource Name],0),1)-SUMIF($C$8:$C77,$C78,AI$8:AI77)),0),0)</f>
        <v>0</v>
      </c>
      <c r="AJ78" s="93">
        <f>IF((AJ$7&gt;IFERROR(MAX(IFERROR(INDEX(Tbl_Project_List[Start Date],MATCH($A78,Tbl_Project_List[Project Name],0),1)-1,0),IFERROR(INDEX($K$9:$K$158,MATCH($E78,$G$9:$G$158,0),1),0),IFERROR(INDEX($K$9:$K$158,MATCH($F78,$G$9:$G$158,0),1),0)),0)), IFERROR(MIN($D78-SUM($O78:AI78), INDEX(Tbl_Resource_List[Hours Available per Day], MATCH($C78,Tbl_Resource_List[Resource Name],0),1)-SUMIF($C$8:$C77,$C78,AJ$8:AJ77)),0),0)</f>
        <v>0</v>
      </c>
      <c r="AK78" s="93">
        <f>IF((AK$7&gt;IFERROR(MAX(IFERROR(INDEX(Tbl_Project_List[Start Date],MATCH($A78,Tbl_Project_List[Project Name],0),1)-1,0),IFERROR(INDEX($K$9:$K$158,MATCH($E78,$G$9:$G$158,0),1),0),IFERROR(INDEX($K$9:$K$158,MATCH($F78,$G$9:$G$158,0),1),0)),0)), IFERROR(MIN($D78-SUM($O78:AJ78), INDEX(Tbl_Resource_List[Hours Available per Day], MATCH($C78,Tbl_Resource_List[Resource Name],0),1)-SUMIF($C$8:$C77,$C78,AK$8:AK77)),0),0)</f>
        <v>0</v>
      </c>
      <c r="AL78" s="93">
        <f>IF((AL$7&gt;IFERROR(MAX(IFERROR(INDEX(Tbl_Project_List[Start Date],MATCH($A78,Tbl_Project_List[Project Name],0),1)-1,0),IFERROR(INDEX($K$9:$K$158,MATCH($E78,$G$9:$G$158,0),1),0),IFERROR(INDEX($K$9:$K$158,MATCH($F78,$G$9:$G$158,0),1),0)),0)), IFERROR(MIN($D78-SUM($O78:AK78), INDEX(Tbl_Resource_List[Hours Available per Day], MATCH($C78,Tbl_Resource_List[Resource Name],0),1)-SUMIF($C$8:$C77,$C78,AL$8:AL77)),0),0)</f>
        <v>0</v>
      </c>
      <c r="AM78" s="93">
        <f>IF((AM$7&gt;IFERROR(MAX(IFERROR(INDEX(Tbl_Project_List[Start Date],MATCH($A78,Tbl_Project_List[Project Name],0),1)-1,0),IFERROR(INDEX($K$9:$K$158,MATCH($E78,$G$9:$G$158,0),1),0),IFERROR(INDEX($K$9:$K$158,MATCH($F78,$G$9:$G$158,0),1),0)),0)), IFERROR(MIN($D78-SUM($O78:AL78), INDEX(Tbl_Resource_List[Hours Available per Day], MATCH($C78,Tbl_Resource_List[Resource Name],0),1)-SUMIF($C$8:$C77,$C78,AM$8:AM77)),0),0)</f>
        <v>0</v>
      </c>
      <c r="AN78" s="93">
        <f>IF((AN$7&gt;IFERROR(MAX(IFERROR(INDEX(Tbl_Project_List[Start Date],MATCH($A78,Tbl_Project_List[Project Name],0),1)-1,0),IFERROR(INDEX($K$9:$K$158,MATCH($E78,$G$9:$G$158,0),1),0),IFERROR(INDEX($K$9:$K$158,MATCH($F78,$G$9:$G$158,0),1),0)),0)), IFERROR(MIN($D78-SUM($O78:AM78), INDEX(Tbl_Resource_List[Hours Available per Day], MATCH($C78,Tbl_Resource_List[Resource Name],0),1)-SUMIF($C$8:$C77,$C78,AN$8:AN77)),0),0)</f>
        <v>0</v>
      </c>
      <c r="AO78" s="93">
        <f>IF((AO$7&gt;IFERROR(MAX(IFERROR(INDEX(Tbl_Project_List[Start Date],MATCH($A78,Tbl_Project_List[Project Name],0),1)-1,0),IFERROR(INDEX($K$9:$K$158,MATCH($E78,$G$9:$G$158,0),1),0),IFERROR(INDEX($K$9:$K$158,MATCH($F78,$G$9:$G$158,0),1),0)),0)), IFERROR(MIN($D78-SUM($O78:AN78), INDEX(Tbl_Resource_List[Hours Available per Day], MATCH($C78,Tbl_Resource_List[Resource Name],0),1)-SUMIF($C$8:$C77,$C78,AO$8:AO77)),0),0)</f>
        <v>0</v>
      </c>
      <c r="AP78" s="93">
        <f>IF((AP$7&gt;IFERROR(MAX(IFERROR(INDEX(Tbl_Project_List[Start Date],MATCH($A78,Tbl_Project_List[Project Name],0),1)-1,0),IFERROR(INDEX($K$9:$K$158,MATCH($E78,$G$9:$G$158,0),1),0),IFERROR(INDEX($K$9:$K$158,MATCH($F78,$G$9:$G$158,0),1),0)),0)), IFERROR(MIN($D78-SUM($O78:AO78), INDEX(Tbl_Resource_List[Hours Available per Day], MATCH($C78,Tbl_Resource_List[Resource Name],0),1)-SUMIF($C$8:$C77,$C78,AP$8:AP77)),0),0)</f>
        <v>0</v>
      </c>
      <c r="AQ78" s="93">
        <f>IF((AQ$7&gt;IFERROR(MAX(IFERROR(INDEX(Tbl_Project_List[Start Date],MATCH($A78,Tbl_Project_List[Project Name],0),1)-1,0),IFERROR(INDEX($K$9:$K$158,MATCH($E78,$G$9:$G$158,0),1),0),IFERROR(INDEX($K$9:$K$158,MATCH($F78,$G$9:$G$158,0),1),0)),0)), IFERROR(MIN($D78-SUM($O78:AP78), INDEX(Tbl_Resource_List[Hours Available per Day], MATCH($C78,Tbl_Resource_List[Resource Name],0),1)-SUMIF($C$8:$C77,$C78,AQ$8:AQ77)),0),0)</f>
        <v>0</v>
      </c>
      <c r="AR78" s="93">
        <f>IF((AR$7&gt;IFERROR(MAX(IFERROR(INDEX(Tbl_Project_List[Start Date],MATCH($A78,Tbl_Project_List[Project Name],0),1)-1,0),IFERROR(INDEX($K$9:$K$158,MATCH($E78,$G$9:$G$158,0),1),0),IFERROR(INDEX($K$9:$K$158,MATCH($F78,$G$9:$G$158,0),1),0)),0)), IFERROR(MIN($D78-SUM($O78:AQ78), INDEX(Tbl_Resource_List[Hours Available per Day], MATCH($C78,Tbl_Resource_List[Resource Name],0),1)-SUMIF($C$8:$C77,$C78,AR$8:AR77)),0),0)</f>
        <v>0</v>
      </c>
      <c r="AS78" s="93">
        <f>IF((AS$7&gt;IFERROR(MAX(IFERROR(INDEX(Tbl_Project_List[Start Date],MATCH($A78,Tbl_Project_List[Project Name],0),1)-1,0),IFERROR(INDEX($K$9:$K$158,MATCH($E78,$G$9:$G$158,0),1),0),IFERROR(INDEX($K$9:$K$158,MATCH($F78,$G$9:$G$158,0),1),0)),0)), IFERROR(MIN($D78-SUM($O78:AR78), INDEX(Tbl_Resource_List[Hours Available per Day], MATCH($C78,Tbl_Resource_List[Resource Name],0),1)-SUMIF($C$8:$C77,$C78,AS$8:AS77)),0),0)</f>
        <v>0</v>
      </c>
      <c r="AT78" s="93">
        <f>IF((AT$7&gt;IFERROR(MAX(IFERROR(INDEX(Tbl_Project_List[Start Date],MATCH($A78,Tbl_Project_List[Project Name],0),1)-1,0),IFERROR(INDEX($K$9:$K$158,MATCH($E78,$G$9:$G$158,0),1),0),IFERROR(INDEX($K$9:$K$158,MATCH($F78,$G$9:$G$158,0),1),0)),0)), IFERROR(MIN($D78-SUM($O78:AS78), INDEX(Tbl_Resource_List[Hours Available per Day], MATCH($C78,Tbl_Resource_List[Resource Name],0),1)-SUMIF($C$8:$C77,$C78,AT$8:AT77)),0),0)</f>
        <v>0</v>
      </c>
      <c r="AU78" s="93">
        <f>IF((AU$7&gt;IFERROR(MAX(IFERROR(INDEX(Tbl_Project_List[Start Date],MATCH($A78,Tbl_Project_List[Project Name],0),1)-1,0),IFERROR(INDEX($K$9:$K$158,MATCH($E78,$G$9:$G$158,0),1),0),IFERROR(INDEX($K$9:$K$158,MATCH($F78,$G$9:$G$158,0),1),0)),0)), IFERROR(MIN($D78-SUM($O78:AT78), INDEX(Tbl_Resource_List[Hours Available per Day], MATCH($C78,Tbl_Resource_List[Resource Name],0),1)-SUMIF($C$8:$C77,$C78,AU$8:AU77)),0),0)</f>
        <v>0</v>
      </c>
      <c r="AV78" s="93">
        <f>IF((AV$7&gt;IFERROR(MAX(IFERROR(INDEX(Tbl_Project_List[Start Date],MATCH($A78,Tbl_Project_List[Project Name],0),1)-1,0),IFERROR(INDEX($K$9:$K$158,MATCH($E78,$G$9:$G$158,0),1),0),IFERROR(INDEX($K$9:$K$158,MATCH($F78,$G$9:$G$158,0),1),0)),0)), IFERROR(MIN($D78-SUM($O78:AU78), INDEX(Tbl_Resource_List[Hours Available per Day], MATCH($C78,Tbl_Resource_List[Resource Name],0),1)-SUMIF($C$8:$C77,$C78,AV$8:AV77)),0),0)</f>
        <v>0</v>
      </c>
      <c r="AW78" s="93">
        <f>IF((AW$7&gt;IFERROR(MAX(IFERROR(INDEX(Tbl_Project_List[Start Date],MATCH($A78,Tbl_Project_List[Project Name],0),1)-1,0),IFERROR(INDEX($K$9:$K$158,MATCH($E78,$G$9:$G$158,0),1),0),IFERROR(INDEX($K$9:$K$158,MATCH($F78,$G$9:$G$158,0),1),0)),0)), IFERROR(MIN($D78-SUM($O78:AV78), INDEX(Tbl_Resource_List[Hours Available per Day], MATCH($C78,Tbl_Resource_List[Resource Name],0),1)-SUMIF($C$8:$C77,$C78,AW$8:AW77)),0),0)</f>
        <v>0</v>
      </c>
      <c r="AX78" s="93">
        <f>IF((AX$7&gt;IFERROR(MAX(IFERROR(INDEX(Tbl_Project_List[Start Date],MATCH($A78,Tbl_Project_List[Project Name],0),1)-1,0),IFERROR(INDEX($K$9:$K$158,MATCH($E78,$G$9:$G$158,0),1),0),IFERROR(INDEX($K$9:$K$158,MATCH($F78,$G$9:$G$158,0),1),0)),0)), IFERROR(MIN($D78-SUM($O78:AW78), INDEX(Tbl_Resource_List[Hours Available per Day], MATCH($C78,Tbl_Resource_List[Resource Name],0),1)-SUMIF($C$8:$C77,$C78,AX$8:AX77)),0),0)</f>
        <v>0</v>
      </c>
      <c r="AY78" s="93">
        <f>IF((AY$7&gt;IFERROR(MAX(IFERROR(INDEX(Tbl_Project_List[Start Date],MATCH($A78,Tbl_Project_List[Project Name],0),1)-1,0),IFERROR(INDEX($K$9:$K$158,MATCH($E78,$G$9:$G$158,0),1),0),IFERROR(INDEX($K$9:$K$158,MATCH($F78,$G$9:$G$158,0),1),0)),0)), IFERROR(MIN($D78-SUM($O78:AX78), INDEX(Tbl_Resource_List[Hours Available per Day], MATCH($C78,Tbl_Resource_List[Resource Name],0),1)-SUMIF($C$8:$C77,$C78,AY$8:AY77)),0),0)</f>
        <v>0</v>
      </c>
      <c r="AZ78" s="93">
        <f>IF((AZ$7&gt;IFERROR(MAX(IFERROR(INDEX(Tbl_Project_List[Start Date],MATCH($A78,Tbl_Project_List[Project Name],0),1)-1,0),IFERROR(INDEX($K$9:$K$158,MATCH($E78,$G$9:$G$158,0),1),0),IFERROR(INDEX($K$9:$K$158,MATCH($F78,$G$9:$G$158,0),1),0)),0)), IFERROR(MIN($D78-SUM($O78:AY78), INDEX(Tbl_Resource_List[Hours Available per Day], MATCH($C78,Tbl_Resource_List[Resource Name],0),1)-SUMIF($C$8:$C77,$C78,AZ$8:AZ77)),0),0)</f>
        <v>0</v>
      </c>
      <c r="BA78" s="93">
        <f>IF((BA$7&gt;IFERROR(MAX(IFERROR(INDEX(Tbl_Project_List[Start Date],MATCH($A78,Tbl_Project_List[Project Name],0),1)-1,0),IFERROR(INDEX($K$9:$K$158,MATCH($E78,$G$9:$G$158,0),1),0),IFERROR(INDEX($K$9:$K$158,MATCH($F78,$G$9:$G$158,0),1),0)),0)), IFERROR(MIN($D78-SUM($O78:AZ78), INDEX(Tbl_Resource_List[Hours Available per Day], MATCH($C78,Tbl_Resource_List[Resource Name],0),1)-SUMIF($C$8:$C77,$C78,BA$8:BA77)),0),0)</f>
        <v>0</v>
      </c>
      <c r="BB78" s="93">
        <f>IF((BB$7&gt;IFERROR(MAX(IFERROR(INDEX(Tbl_Project_List[Start Date],MATCH($A78,Tbl_Project_List[Project Name],0),1)-1,0),IFERROR(INDEX($K$9:$K$158,MATCH($E78,$G$9:$G$158,0),1),0),IFERROR(INDEX($K$9:$K$158,MATCH($F78,$G$9:$G$158,0),1),0)),0)), IFERROR(MIN($D78-SUM($O78:BA78), INDEX(Tbl_Resource_List[Hours Available per Day], MATCH($C78,Tbl_Resource_List[Resource Name],0),1)-SUMIF($C$8:$C77,$C78,BB$8:BB77)),0),0)</f>
        <v>0</v>
      </c>
      <c r="BC78" s="93">
        <f>IF((BC$7&gt;IFERROR(MAX(IFERROR(INDEX(Tbl_Project_List[Start Date],MATCH($A78,Tbl_Project_List[Project Name],0),1)-1,0),IFERROR(INDEX($K$9:$K$158,MATCH($E78,$G$9:$G$158,0),1),0),IFERROR(INDEX($K$9:$K$158,MATCH($F78,$G$9:$G$158,0),1),0)),0)), IFERROR(MIN($D78-SUM($O78:BB78), INDEX(Tbl_Resource_List[Hours Available per Day], MATCH($C78,Tbl_Resource_List[Resource Name],0),1)-SUMIF($C$8:$C77,$C78,BC$8:BC77)),0),0)</f>
        <v>0</v>
      </c>
      <c r="BD78" s="93">
        <f>IF((BD$7&gt;IFERROR(MAX(IFERROR(INDEX(Tbl_Project_List[Start Date],MATCH($A78,Tbl_Project_List[Project Name],0),1)-1,0),IFERROR(INDEX($K$9:$K$158,MATCH($E78,$G$9:$G$158,0),1),0),IFERROR(INDEX($K$9:$K$158,MATCH($F78,$G$9:$G$158,0),1),0)),0)), IFERROR(MIN($D78-SUM($O78:BC78), INDEX(Tbl_Resource_List[Hours Available per Day], MATCH($C78,Tbl_Resource_List[Resource Name],0),1)-SUMIF($C$8:$C77,$C78,BD$8:BD77)),0),0)</f>
        <v>0</v>
      </c>
      <c r="BE78" s="93">
        <f>IF((BE$7&gt;IFERROR(MAX(IFERROR(INDEX(Tbl_Project_List[Start Date],MATCH($A78,Tbl_Project_List[Project Name],0),1)-1,0),IFERROR(INDEX($K$9:$K$158,MATCH($E78,$G$9:$G$158,0),1),0),IFERROR(INDEX($K$9:$K$158,MATCH($F78,$G$9:$G$158,0),1),0)),0)), IFERROR(MIN($D78-SUM($O78:BD78), INDEX(Tbl_Resource_List[Hours Available per Day], MATCH($C78,Tbl_Resource_List[Resource Name],0),1)-SUMIF($C$8:$C77,$C78,BE$8:BE77)),0),0)</f>
        <v>0</v>
      </c>
      <c r="BF78" s="93">
        <f>IF((BF$7&gt;IFERROR(MAX(IFERROR(INDEX(Tbl_Project_List[Start Date],MATCH($A78,Tbl_Project_List[Project Name],0),1)-1,0),IFERROR(INDEX($K$9:$K$158,MATCH($E78,$G$9:$G$158,0),1),0),IFERROR(INDEX($K$9:$K$158,MATCH($F78,$G$9:$G$158,0),1),0)),0)), IFERROR(MIN($D78-SUM($O78:BE78), INDEX(Tbl_Resource_List[Hours Available per Day], MATCH($C78,Tbl_Resource_List[Resource Name],0),1)-SUMIF($C$8:$C77,$C78,BF$8:BF77)),0),0)</f>
        <v>0</v>
      </c>
      <c r="BG78" s="93">
        <f>IF((BG$7&gt;IFERROR(MAX(IFERROR(INDEX(Tbl_Project_List[Start Date],MATCH($A78,Tbl_Project_List[Project Name],0),1)-1,0),IFERROR(INDEX($K$9:$K$158,MATCH($E78,$G$9:$G$158,0),1),0),IFERROR(INDEX($K$9:$K$158,MATCH($F78,$G$9:$G$158,0),1),0)),0)), IFERROR(MIN($D78-SUM($O78:BF78), INDEX(Tbl_Resource_List[Hours Available per Day], MATCH($C78,Tbl_Resource_List[Resource Name],0),1)-SUMIF($C$8:$C77,$C78,BG$8:BG77)),0),0)</f>
        <v>0</v>
      </c>
      <c r="BH78" s="93">
        <f>IF((BH$7&gt;IFERROR(MAX(IFERROR(INDEX(Tbl_Project_List[Start Date],MATCH($A78,Tbl_Project_List[Project Name],0),1)-1,0),IFERROR(INDEX($K$9:$K$158,MATCH($E78,$G$9:$G$158,0),1),0),IFERROR(INDEX($K$9:$K$158,MATCH($F78,$G$9:$G$158,0),1),0)),0)), IFERROR(MIN($D78-SUM($O78:BG78), INDEX(Tbl_Resource_List[Hours Available per Day], MATCH($C78,Tbl_Resource_List[Resource Name],0),1)-SUMIF($C$8:$C77,$C78,BH$8:BH77)),0),0)</f>
        <v>0</v>
      </c>
      <c r="BI78" s="93">
        <f>IF((BI$7&gt;IFERROR(MAX(IFERROR(INDEX(Tbl_Project_List[Start Date],MATCH($A78,Tbl_Project_List[Project Name],0),1)-1,0),IFERROR(INDEX($K$9:$K$158,MATCH($E78,$G$9:$G$158,0),1),0),IFERROR(INDEX($K$9:$K$158,MATCH($F78,$G$9:$G$158,0),1),0)),0)), IFERROR(MIN($D78-SUM($O78:BH78), INDEX(Tbl_Resource_List[Hours Available per Day], MATCH($C78,Tbl_Resource_List[Resource Name],0),1)-SUMIF($C$8:$C77,$C78,BI$8:BI77)),0),0)</f>
        <v>0</v>
      </c>
      <c r="BJ78" s="93">
        <f>IF((BJ$7&gt;IFERROR(MAX(IFERROR(INDEX(Tbl_Project_List[Start Date],MATCH($A78,Tbl_Project_List[Project Name],0),1)-1,0),IFERROR(INDEX($K$9:$K$158,MATCH($E78,$G$9:$G$158,0),1),0),IFERROR(INDEX($K$9:$K$158,MATCH($F78,$G$9:$G$158,0),1),0)),0)), IFERROR(MIN($D78-SUM($O78:BI78), INDEX(Tbl_Resource_List[Hours Available per Day], MATCH($C78,Tbl_Resource_List[Resource Name],0),1)-SUMIF($C$8:$C77,$C78,BJ$8:BJ77)),0),0)</f>
        <v>0</v>
      </c>
      <c r="BK78" s="93">
        <f>IF((BK$7&gt;IFERROR(MAX(IFERROR(INDEX(Tbl_Project_List[Start Date],MATCH($A78,Tbl_Project_List[Project Name],0),1)-1,0),IFERROR(INDEX($K$9:$K$158,MATCH($E78,$G$9:$G$158,0),1),0),IFERROR(INDEX($K$9:$K$158,MATCH($F78,$G$9:$G$158,0),1),0)),0)), IFERROR(MIN($D78-SUM($O78:BJ78), INDEX(Tbl_Resource_List[Hours Available per Day], MATCH($C78,Tbl_Resource_List[Resource Name],0),1)-SUMIF($C$8:$C77,$C78,BK$8:BK77)),0),0)</f>
        <v>0</v>
      </c>
      <c r="BL78" s="93">
        <f>IF((BL$7&gt;IFERROR(MAX(IFERROR(INDEX(Tbl_Project_List[Start Date],MATCH($A78,Tbl_Project_List[Project Name],0),1)-1,0),IFERROR(INDEX($K$9:$K$158,MATCH($E78,$G$9:$G$158,0),1),0),IFERROR(INDEX($K$9:$K$158,MATCH($F78,$G$9:$G$158,0),1),0)),0)), IFERROR(MIN($D78-SUM($O78:BK78), INDEX(Tbl_Resource_List[Hours Available per Day], MATCH($C78,Tbl_Resource_List[Resource Name],0),1)-SUMIF($C$8:$C77,$C78,BL$8:BL77)),0),0)</f>
        <v>0</v>
      </c>
      <c r="BM78" s="93">
        <f>IF((BM$7&gt;IFERROR(MAX(IFERROR(INDEX(Tbl_Project_List[Start Date],MATCH($A78,Tbl_Project_List[Project Name],0),1)-1,0),IFERROR(INDEX($K$9:$K$158,MATCH($E78,$G$9:$G$158,0),1),0),IFERROR(INDEX($K$9:$K$158,MATCH($F78,$G$9:$G$158,0),1),0)),0)), IFERROR(MIN($D78-SUM($O78:BL78), INDEX(Tbl_Resource_List[Hours Available per Day], MATCH($C78,Tbl_Resource_List[Resource Name],0),1)-SUMIF($C$8:$C77,$C78,BM$8:BM77)),0),0)</f>
        <v>0</v>
      </c>
      <c r="BN78" s="93">
        <f>IF((BN$7&gt;IFERROR(MAX(IFERROR(INDEX(Tbl_Project_List[Start Date],MATCH($A78,Tbl_Project_List[Project Name],0),1)-1,0),IFERROR(INDEX($K$9:$K$158,MATCH($E78,$G$9:$G$158,0),1),0),IFERROR(INDEX($K$9:$K$158,MATCH($F78,$G$9:$G$158,0),1),0)),0)), IFERROR(MIN($D78-SUM($O78:BM78), INDEX(Tbl_Resource_List[Hours Available per Day], MATCH($C78,Tbl_Resource_List[Resource Name],0),1)-SUMIF($C$8:$C77,$C78,BN$8:BN77)),0),0)</f>
        <v>0</v>
      </c>
      <c r="BO78" s="93">
        <f>IF((BO$7&gt;IFERROR(MAX(IFERROR(INDEX(Tbl_Project_List[Start Date],MATCH($A78,Tbl_Project_List[Project Name],0),1)-1,0),IFERROR(INDEX($K$9:$K$158,MATCH($E78,$G$9:$G$158,0),1),0),IFERROR(INDEX($K$9:$K$158,MATCH($F78,$G$9:$G$158,0),1),0)),0)), IFERROR(MIN($D78-SUM($O78:BN78), INDEX(Tbl_Resource_List[Hours Available per Day], MATCH($C78,Tbl_Resource_List[Resource Name],0),1)-SUMIF($C$8:$C77,$C78,BO$8:BO77)),0),0)</f>
        <v>0</v>
      </c>
      <c r="BP78" s="93">
        <f>IF((BP$7&gt;IFERROR(MAX(IFERROR(INDEX(Tbl_Project_List[Start Date],MATCH($A78,Tbl_Project_List[Project Name],0),1)-1,0),IFERROR(INDEX($K$9:$K$158,MATCH($E78,$G$9:$G$158,0),1),0),IFERROR(INDEX($K$9:$K$158,MATCH($F78,$G$9:$G$158,0),1),0)),0)), IFERROR(MIN($D78-SUM($O78:BO78), INDEX(Tbl_Resource_List[Hours Available per Day], MATCH($C78,Tbl_Resource_List[Resource Name],0),1)-SUMIF($C$8:$C77,$C78,BP$8:BP77)),0),0)</f>
        <v>0</v>
      </c>
      <c r="BQ78" s="93">
        <f>IF((BQ$7&gt;IFERROR(MAX(IFERROR(INDEX(Tbl_Project_List[Start Date],MATCH($A78,Tbl_Project_List[Project Name],0),1)-1,0),IFERROR(INDEX($K$9:$K$158,MATCH($E78,$G$9:$G$158,0),1),0),IFERROR(INDEX($K$9:$K$158,MATCH($F78,$G$9:$G$158,0),1),0)),0)), IFERROR(MIN($D78-SUM($O78:BP78), INDEX(Tbl_Resource_List[Hours Available per Day], MATCH($C78,Tbl_Resource_List[Resource Name],0),1)-SUMIF($C$8:$C77,$C78,BQ$8:BQ77)),0),0)</f>
        <v>0</v>
      </c>
      <c r="BR78" s="93">
        <f>IF((BR$7&gt;IFERROR(MAX(IFERROR(INDEX(Tbl_Project_List[Start Date],MATCH($A78,Tbl_Project_List[Project Name],0),1)-1,0),IFERROR(INDEX($K$9:$K$158,MATCH($E78,$G$9:$G$158,0),1),0),IFERROR(INDEX($K$9:$K$158,MATCH($F78,$G$9:$G$158,0),1),0)),0)), IFERROR(MIN($D78-SUM($O78:BQ78), INDEX(Tbl_Resource_List[Hours Available per Day], MATCH($C78,Tbl_Resource_List[Resource Name],0),1)-SUMIF($C$8:$C77,$C78,BR$8:BR77)),0),0)</f>
        <v>0</v>
      </c>
      <c r="BS78" s="93">
        <f>IF((BS$7&gt;IFERROR(MAX(IFERROR(INDEX(Tbl_Project_List[Start Date],MATCH($A78,Tbl_Project_List[Project Name],0),1)-1,0),IFERROR(INDEX($K$9:$K$158,MATCH($E78,$G$9:$G$158,0),1),0),IFERROR(INDEX($K$9:$K$158,MATCH($F78,$G$9:$G$158,0),1),0)),0)), IFERROR(MIN($D78-SUM($O78:BR78), INDEX(Tbl_Resource_List[Hours Available per Day], MATCH($C78,Tbl_Resource_List[Resource Name],0),1)-SUMIF($C$8:$C77,$C78,BS$8:BS77)),0),0)</f>
        <v>0</v>
      </c>
      <c r="BT78" s="93">
        <f>IF((BT$7&gt;IFERROR(MAX(IFERROR(INDEX(Tbl_Project_List[Start Date],MATCH($A78,Tbl_Project_List[Project Name],0),1)-1,0),IFERROR(INDEX($K$9:$K$158,MATCH($E78,$G$9:$G$158,0),1),0),IFERROR(INDEX($K$9:$K$158,MATCH($F78,$G$9:$G$158,0),1),0)),0)), IFERROR(MIN($D78-SUM($O78:BS78), INDEX(Tbl_Resource_List[Hours Available per Day], MATCH($C78,Tbl_Resource_List[Resource Name],0),1)-SUMIF($C$8:$C77,$C78,BT$8:BT77)),0),0)</f>
        <v>0</v>
      </c>
      <c r="BU78" s="93">
        <f>IF((BU$7&gt;IFERROR(MAX(IFERROR(INDEX(Tbl_Project_List[Start Date],MATCH($A78,Tbl_Project_List[Project Name],0),1)-1,0),IFERROR(INDEX($K$9:$K$158,MATCH($E78,$G$9:$G$158,0),1),0),IFERROR(INDEX($K$9:$K$158,MATCH($F78,$G$9:$G$158,0),1),0)),0)), IFERROR(MIN($D78-SUM($O78:BT78), INDEX(Tbl_Resource_List[Hours Available per Day], MATCH($C78,Tbl_Resource_List[Resource Name],0),1)-SUMIF($C$8:$C77,$C78,BU$8:BU77)),0),0)</f>
        <v>0</v>
      </c>
      <c r="BV78" s="93">
        <f>IF((BV$7&gt;IFERROR(MAX(IFERROR(INDEX(Tbl_Project_List[Start Date],MATCH($A78,Tbl_Project_List[Project Name],0),1)-1,0),IFERROR(INDEX($K$9:$K$158,MATCH($E78,$G$9:$G$158,0),1),0),IFERROR(INDEX($K$9:$K$158,MATCH($F78,$G$9:$G$158,0),1),0)),0)), IFERROR(MIN($D78-SUM($O78:BU78), INDEX(Tbl_Resource_List[Hours Available per Day], MATCH($C78,Tbl_Resource_List[Resource Name],0),1)-SUMIF($C$8:$C77,$C78,BV$8:BV77)),0),0)</f>
        <v>0</v>
      </c>
      <c r="BW78" s="94">
        <f>IF((BW$7&gt;IFERROR(MAX(IFERROR(INDEX(Tbl_Project_List[Start Date],MATCH($A78,Tbl_Project_List[Project Name],0),1)-1,0),IFERROR(INDEX($K$9:$K$158,MATCH($E78,$G$9:$G$158,0),1),0),IFERROR(INDEX($K$9:$K$158,MATCH($F78,$G$9:$G$158,0),1),0)),0)), IFERROR(MIN($D78-SUM($O78:BV78), INDEX(Tbl_Resource_List[Hours Available per Day], MATCH($C78,Tbl_Resource_List[Resource Name],0),1)-SUMIF($C$8:$C77,$C78,BW$8:BW77)),0),0)</f>
        <v>0</v>
      </c>
      <c r="BX78" s="95"/>
      <c r="BY78" s="95"/>
      <c r="BZ78" s="95"/>
      <c r="CA78" s="95"/>
      <c r="CB78" s="95"/>
      <c r="CC78" s="95"/>
      <c r="CD78" s="95"/>
      <c r="CE78" s="95"/>
      <c r="CF78" s="95"/>
      <c r="CG78" s="95"/>
      <c r="CH78" s="95"/>
      <c r="CI78" s="95"/>
      <c r="CJ78" s="95"/>
      <c r="CK78" s="95"/>
      <c r="CL78" s="95"/>
      <c r="CM78" s="95"/>
      <c r="CN78" s="95"/>
      <c r="CO78" s="95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</row>
    <row r="79" spans="1:105" x14ac:dyDescent="0.25">
      <c r="A79" s="89" t="str">
        <f>IFERROR(IF(ROW(A78)-ROW($A$8)&gt;=COUNTA(Tbl_Task_List[Task Name]),"",INDEX(Tbl_Project_List[],MATCH(SMALL(Tbl_Project_List[[#Data],[Priority]],ROUND(SUMPRODUCT(1/COUNTIF($A$9:A78,$A$9:A78)),0)+((COUNTIF(Tbl_Task_List[[#Data],[Project Name]],A78)=COUNTIF($A$9:$A78,A78))*1)),Tbl_Project_List[[#Data],[Priority]],0),1)),"")</f>
        <v/>
      </c>
      <c r="B79" s="89" t="str">
        <f t="array" ref="B79">IFERROR(INDEX((Tbl_Task_List[[#Data],[Task Name]]), SMALL(IF(A79=(Tbl_Task_List[[#Data],[Project Name]]),ROW(Tbl_Task_List[[#Data],[Project Name]]),""),COUNTIF($A$9:$A79,A79))-ROW(Tbl_Task_List[[#Headers],[Task Name]]),1),"")</f>
        <v/>
      </c>
      <c r="C79" s="90" t="str">
        <f t="array" ref="C79">IFERROR(INDEX((Tbl_Task_List[[#Data],[Resource Name]]), SMALL(IF(A79=(Tbl_Task_List[[#Data],[Project Name]]),ROW(Tbl_Task_List[[#Data],[Project Name]]),""),COUNTIF($A$9:$A79,A79))-ROW(Tbl_Task_List[[#Headers],[Resource Name]]),1),"")</f>
        <v/>
      </c>
      <c r="D79" s="91" t="str">
        <f t="array" ref="D79">IFERROR(INDEX((Tbl_Task_List[[#Data],[Planned Duration (Hours)]]), SMALL(IF(A79=(Tbl_Task_List[[#Data],[Project Name]]),ROW(Tbl_Task_List[[#Data],[Project Name]]),""),COUNTIF($A$9:$A79,A79))-ROW(Tbl_Task_List[[#Headers],[Planned Duration (Hours)]]),1),"")</f>
        <v/>
      </c>
      <c r="E79" s="70" t="str">
        <f t="array" ref="E79">IFERROR(INDEX((Tbl_Task_List[[#Data],[Predecessor 1]]), SMALL(IF(A79=(Tbl_Task_List[[#Data],[Project Name]]),ROW(Tbl_Task_List[[#Data],[Project Name]]),""),COUNTIF($A$9:$A79,A79))-ROW(Tbl_Task_List[[#Headers],[Predecessor 1]]),1),"")</f>
        <v/>
      </c>
      <c r="F79" s="70" t="str">
        <f t="array" ref="F79">IFERROR(INDEX((Tbl_Task_List[[#Data],[Predecessor 2]]), SMALL(IF(A79=(Tbl_Task_List[[#Data],[Project Name]]),ROW(Tbl_Task_List[[#Data],[Project Name]]),""),COUNTIF($A$9:$A79,A79))-ROW(Tbl_Task_List[[#Headers],[Predecessor 2]]),1),"")</f>
        <v/>
      </c>
      <c r="G79" s="70" t="str">
        <f t="shared" si="8"/>
        <v xml:space="preserve"> </v>
      </c>
      <c r="H79" s="75" t="str">
        <f>IFERROR(MAX(INDEX(Tbl_Project_List[Start Date],MATCH($A79,Tbl_Project_List[Project Name],0),1), StartDate, IFERROR(WORKDAY(INDEX($K$9:$K$158,MATCH($E79,$G$9:$G$158,0),1),1,Holidays),0),IFERROR(WORKDAY( INDEX($K$9:$K$158,MATCH($F79,$G$9:$G$158,0),1),1,Holidays),0)),"")</f>
        <v/>
      </c>
      <c r="I79" s="92" t="str">
        <f t="shared" si="9"/>
        <v/>
      </c>
      <c r="J79" s="75" t="str">
        <f t="array" ref="J79">IF(ISNUMBER(D79),IFERROR(INDEX($A$7:$BW$7,1,SMALL(IF(P79:BW79&gt;0,COLUMN(P79:BW79),""),1)),WORKDAY($BW$7,2,Holidays)),"")</f>
        <v/>
      </c>
      <c r="K79" s="75" t="str">
        <f t="array" ref="K79">IF(ISNUMBER(D79),IF(SUM(P79:BW79)=D79,IFERROR(INDEX($A$7:$BW$7,1,LARGE(IF(P79:BW79&gt;0,COLUMN(P79:BW79),""),1)),""),WORKDAY($BW$7,1,Holidays)),"")</f>
        <v/>
      </c>
      <c r="L79" s="92" t="str">
        <f ca="1">IFERROR(COUNTIF(INDIRECT(ADDRESS(ROW($L79),MATCH($J79,$A$7:$BW$7,0),1,1,)):INDIRECT(ADDRESS(ROW($L79),MATCH(MIN($K79,$BW$7),$A$7:$BW$7,0),1,1,)),0),"")</f>
        <v/>
      </c>
      <c r="M79" s="92" t="str">
        <f t="shared" si="10"/>
        <v/>
      </c>
      <c r="N79" s="93" t="str">
        <f t="shared" si="11"/>
        <v/>
      </c>
      <c r="O79" s="86"/>
      <c r="P79" s="93">
        <f>IF((P$7&gt;IFERROR(MAX(IFERROR(INDEX(Tbl_Project_List[Start Date],MATCH($A79,Tbl_Project_List[Project Name],0),1)-1,0),IFERROR(INDEX($K$9:$K$158,MATCH($E79,$G$9:$G$158,0),1),0),IFERROR(INDEX($K$9:$K$158,MATCH($F79,$G$9:$G$158,0),1),0)),0)), IFERROR(MIN($D79-SUM($O79:O79), INDEX(Tbl_Resource_List[Hours Available per Day], MATCH($C79,Tbl_Resource_List[Resource Name],0),1)-SUMIF($C$8:$C78,$C79,P$8:P78)),0),0)</f>
        <v>0</v>
      </c>
      <c r="Q79" s="93">
        <f>IF((Q$7&gt;IFERROR(MAX(IFERROR(INDEX(Tbl_Project_List[Start Date],MATCH($A79,Tbl_Project_List[Project Name],0),1)-1,0),IFERROR(INDEX($K$9:$K$158,MATCH($E79,$G$9:$G$158,0),1),0),IFERROR(INDEX($K$9:$K$158,MATCH($F79,$G$9:$G$158,0),1),0)),0)), IFERROR(MIN($D79-SUM($O79:P79), INDEX(Tbl_Resource_List[Hours Available per Day], MATCH($C79,Tbl_Resource_List[Resource Name],0),1)-SUMIF($C$8:$C78,$C79,Q$8:Q78)),0),0)</f>
        <v>0</v>
      </c>
      <c r="R79" s="93">
        <f>IF((R$7&gt;IFERROR(MAX(IFERROR(INDEX(Tbl_Project_List[Start Date],MATCH($A79,Tbl_Project_List[Project Name],0),1)-1,0),IFERROR(INDEX($K$9:$K$158,MATCH($E79,$G$9:$G$158,0),1),0),IFERROR(INDEX($K$9:$K$158,MATCH($F79,$G$9:$G$158,0),1),0)),0)), IFERROR(MIN($D79-SUM($O79:Q79), INDEX(Tbl_Resource_List[Hours Available per Day], MATCH($C79,Tbl_Resource_List[Resource Name],0),1)-SUMIF($C$8:$C78,$C79,R$8:R78)),0),0)</f>
        <v>0</v>
      </c>
      <c r="S79" s="93">
        <f>IF((S$7&gt;IFERROR(MAX(IFERROR(INDEX(Tbl_Project_List[Start Date],MATCH($A79,Tbl_Project_List[Project Name],0),1)-1,0),IFERROR(INDEX($K$9:$K$158,MATCH($E79,$G$9:$G$158,0),1),0),IFERROR(INDEX($K$9:$K$158,MATCH($F79,$G$9:$G$158,0),1),0)),0)), IFERROR(MIN($D79-SUM($O79:R79), INDEX(Tbl_Resource_List[Hours Available per Day], MATCH($C79,Tbl_Resource_List[Resource Name],0),1)-SUMIF($C$8:$C78,$C79,S$8:S78)),0),0)</f>
        <v>0</v>
      </c>
      <c r="T79" s="93">
        <f>IF((T$7&gt;IFERROR(MAX(IFERROR(INDEX(Tbl_Project_List[Start Date],MATCH($A79,Tbl_Project_List[Project Name],0),1)-1,0),IFERROR(INDEX($K$9:$K$158,MATCH($E79,$G$9:$G$158,0),1),0),IFERROR(INDEX($K$9:$K$158,MATCH($F79,$G$9:$G$158,0),1),0)),0)), IFERROR(MIN($D79-SUM($O79:S79), INDEX(Tbl_Resource_List[Hours Available per Day], MATCH($C79,Tbl_Resource_List[Resource Name],0),1)-SUMIF($C$8:$C78,$C79,T$8:T78)),0),0)</f>
        <v>0</v>
      </c>
      <c r="U79" s="93">
        <f>IF((U$7&gt;IFERROR(MAX(IFERROR(INDEX(Tbl_Project_List[Start Date],MATCH($A79,Tbl_Project_List[Project Name],0),1)-1,0),IFERROR(INDEX($K$9:$K$158,MATCH($E79,$G$9:$G$158,0),1),0),IFERROR(INDEX($K$9:$K$158,MATCH($F79,$G$9:$G$158,0),1),0)),0)), IFERROR(MIN($D79-SUM($O79:T79), INDEX(Tbl_Resource_List[Hours Available per Day], MATCH($C79,Tbl_Resource_List[Resource Name],0),1)-SUMIF($C$8:$C78,$C79,U$8:U78)),0),0)</f>
        <v>0</v>
      </c>
      <c r="V79" s="93">
        <f>IF((V$7&gt;IFERROR(MAX(IFERROR(INDEX(Tbl_Project_List[Start Date],MATCH($A79,Tbl_Project_List[Project Name],0),1)-1,0),IFERROR(INDEX($K$9:$K$158,MATCH($E79,$G$9:$G$158,0),1),0),IFERROR(INDEX($K$9:$K$158,MATCH($F79,$G$9:$G$158,0),1),0)),0)), IFERROR(MIN($D79-SUM($O79:U79), INDEX(Tbl_Resource_List[Hours Available per Day], MATCH($C79,Tbl_Resource_List[Resource Name],0),1)-SUMIF($C$8:$C78,$C79,V$8:V78)),0),0)</f>
        <v>0</v>
      </c>
      <c r="W79" s="93">
        <f>IF((W$7&gt;IFERROR(MAX(IFERROR(INDEX(Tbl_Project_List[Start Date],MATCH($A79,Tbl_Project_List[Project Name],0),1)-1,0),IFERROR(INDEX($K$9:$K$158,MATCH($E79,$G$9:$G$158,0),1),0),IFERROR(INDEX($K$9:$K$158,MATCH($F79,$G$9:$G$158,0),1),0)),0)), IFERROR(MIN($D79-SUM($O79:V79), INDEX(Tbl_Resource_List[Hours Available per Day], MATCH($C79,Tbl_Resource_List[Resource Name],0),1)-SUMIF($C$8:$C78,$C79,W$8:W78)),0),0)</f>
        <v>0</v>
      </c>
      <c r="X79" s="93">
        <f>IF((X$7&gt;IFERROR(MAX(IFERROR(INDEX(Tbl_Project_List[Start Date],MATCH($A79,Tbl_Project_List[Project Name],0),1)-1,0),IFERROR(INDEX($K$9:$K$158,MATCH($E79,$G$9:$G$158,0),1),0),IFERROR(INDEX($K$9:$K$158,MATCH($F79,$G$9:$G$158,0),1),0)),0)), IFERROR(MIN($D79-SUM($O79:W79), INDEX(Tbl_Resource_List[Hours Available per Day], MATCH($C79,Tbl_Resource_List[Resource Name],0),1)-SUMIF($C$8:$C78,$C79,X$8:X78)),0),0)</f>
        <v>0</v>
      </c>
      <c r="Y79" s="93">
        <f>IF((Y$7&gt;IFERROR(MAX(IFERROR(INDEX(Tbl_Project_List[Start Date],MATCH($A79,Tbl_Project_List[Project Name],0),1)-1,0),IFERROR(INDEX($K$9:$K$158,MATCH($E79,$G$9:$G$158,0),1),0),IFERROR(INDEX($K$9:$K$158,MATCH($F79,$G$9:$G$158,0),1),0)),0)), IFERROR(MIN($D79-SUM($O79:X79), INDEX(Tbl_Resource_List[Hours Available per Day], MATCH($C79,Tbl_Resource_List[Resource Name],0),1)-SUMIF($C$8:$C78,$C79,Y$8:Y78)),0),0)</f>
        <v>0</v>
      </c>
      <c r="Z79" s="93">
        <f>IF((Z$7&gt;IFERROR(MAX(IFERROR(INDEX(Tbl_Project_List[Start Date],MATCH($A79,Tbl_Project_List[Project Name],0),1)-1,0),IFERROR(INDEX($K$9:$K$158,MATCH($E79,$G$9:$G$158,0),1),0),IFERROR(INDEX($K$9:$K$158,MATCH($F79,$G$9:$G$158,0),1),0)),0)), IFERROR(MIN($D79-SUM($O79:Y79), INDEX(Tbl_Resource_List[Hours Available per Day], MATCH($C79,Tbl_Resource_List[Resource Name],0),1)-SUMIF($C$8:$C78,$C79,Z$8:Z78)),0),0)</f>
        <v>0</v>
      </c>
      <c r="AA79" s="93">
        <f>IF((AA$7&gt;IFERROR(MAX(IFERROR(INDEX(Tbl_Project_List[Start Date],MATCH($A79,Tbl_Project_List[Project Name],0),1)-1,0),IFERROR(INDEX($K$9:$K$158,MATCH($E79,$G$9:$G$158,0),1),0),IFERROR(INDEX($K$9:$K$158,MATCH($F79,$G$9:$G$158,0),1),0)),0)), IFERROR(MIN($D79-SUM($O79:Z79), INDEX(Tbl_Resource_List[Hours Available per Day], MATCH($C79,Tbl_Resource_List[Resource Name],0),1)-SUMIF($C$8:$C78,$C79,AA$8:AA78)),0),0)</f>
        <v>0</v>
      </c>
      <c r="AB79" s="93">
        <f>IF((AB$7&gt;IFERROR(MAX(IFERROR(INDEX(Tbl_Project_List[Start Date],MATCH($A79,Tbl_Project_List[Project Name],0),1)-1,0),IFERROR(INDEX($K$9:$K$158,MATCH($E79,$G$9:$G$158,0),1),0),IFERROR(INDEX($K$9:$K$158,MATCH($F79,$G$9:$G$158,0),1),0)),0)), IFERROR(MIN($D79-SUM($O79:AA79), INDEX(Tbl_Resource_List[Hours Available per Day], MATCH($C79,Tbl_Resource_List[Resource Name],0),1)-SUMIF($C$8:$C78,$C79,AB$8:AB78)),0),0)</f>
        <v>0</v>
      </c>
      <c r="AC79" s="93">
        <f>IF((AC$7&gt;IFERROR(MAX(IFERROR(INDEX(Tbl_Project_List[Start Date],MATCH($A79,Tbl_Project_List[Project Name],0),1)-1,0),IFERROR(INDEX($K$9:$K$158,MATCH($E79,$G$9:$G$158,0),1),0),IFERROR(INDEX($K$9:$K$158,MATCH($F79,$G$9:$G$158,0),1),0)),0)), IFERROR(MIN($D79-SUM($O79:AB79), INDEX(Tbl_Resource_List[Hours Available per Day], MATCH($C79,Tbl_Resource_List[Resource Name],0),1)-SUMIF($C$8:$C78,$C79,AC$8:AC78)),0),0)</f>
        <v>0</v>
      </c>
      <c r="AD79" s="93">
        <f>IF((AD$7&gt;IFERROR(MAX(IFERROR(INDEX(Tbl_Project_List[Start Date],MATCH($A79,Tbl_Project_List[Project Name],0),1)-1,0),IFERROR(INDEX($K$9:$K$158,MATCH($E79,$G$9:$G$158,0),1),0),IFERROR(INDEX($K$9:$K$158,MATCH($F79,$G$9:$G$158,0),1),0)),0)), IFERROR(MIN($D79-SUM($O79:AC79), INDEX(Tbl_Resource_List[Hours Available per Day], MATCH($C79,Tbl_Resource_List[Resource Name],0),1)-SUMIF($C$8:$C78,$C79,AD$8:AD78)),0),0)</f>
        <v>0</v>
      </c>
      <c r="AE79" s="93">
        <f>IF((AE$7&gt;IFERROR(MAX(IFERROR(INDEX(Tbl_Project_List[Start Date],MATCH($A79,Tbl_Project_List[Project Name],0),1)-1,0),IFERROR(INDEX($K$9:$K$158,MATCH($E79,$G$9:$G$158,0),1),0),IFERROR(INDEX($K$9:$K$158,MATCH($F79,$G$9:$G$158,0),1),0)),0)), IFERROR(MIN($D79-SUM($O79:AD79), INDEX(Tbl_Resource_List[Hours Available per Day], MATCH($C79,Tbl_Resource_List[Resource Name],0),1)-SUMIF($C$8:$C78,$C79,AE$8:AE78)),0),0)</f>
        <v>0</v>
      </c>
      <c r="AF79" s="93">
        <f>IF((AF$7&gt;IFERROR(MAX(IFERROR(INDEX(Tbl_Project_List[Start Date],MATCH($A79,Tbl_Project_List[Project Name],0),1)-1,0),IFERROR(INDEX($K$9:$K$158,MATCH($E79,$G$9:$G$158,0),1),0),IFERROR(INDEX($K$9:$K$158,MATCH($F79,$G$9:$G$158,0),1),0)),0)), IFERROR(MIN($D79-SUM($O79:AE79), INDEX(Tbl_Resource_List[Hours Available per Day], MATCH($C79,Tbl_Resource_List[Resource Name],0),1)-SUMIF($C$8:$C78,$C79,AF$8:AF78)),0),0)</f>
        <v>0</v>
      </c>
      <c r="AG79" s="93">
        <f>IF((AG$7&gt;IFERROR(MAX(IFERROR(INDEX(Tbl_Project_List[Start Date],MATCH($A79,Tbl_Project_List[Project Name],0),1)-1,0),IFERROR(INDEX($K$9:$K$158,MATCH($E79,$G$9:$G$158,0),1),0),IFERROR(INDEX($K$9:$K$158,MATCH($F79,$G$9:$G$158,0),1),0)),0)), IFERROR(MIN($D79-SUM($O79:AF79), INDEX(Tbl_Resource_List[Hours Available per Day], MATCH($C79,Tbl_Resource_List[Resource Name],0),1)-SUMIF($C$8:$C78,$C79,AG$8:AG78)),0),0)</f>
        <v>0</v>
      </c>
      <c r="AH79" s="93">
        <f>IF((AH$7&gt;IFERROR(MAX(IFERROR(INDEX(Tbl_Project_List[Start Date],MATCH($A79,Tbl_Project_List[Project Name],0),1)-1,0),IFERROR(INDEX($K$9:$K$158,MATCH($E79,$G$9:$G$158,0),1),0),IFERROR(INDEX($K$9:$K$158,MATCH($F79,$G$9:$G$158,0),1),0)),0)), IFERROR(MIN($D79-SUM($O79:AG79), INDEX(Tbl_Resource_List[Hours Available per Day], MATCH($C79,Tbl_Resource_List[Resource Name],0),1)-SUMIF($C$8:$C78,$C79,AH$8:AH78)),0),0)</f>
        <v>0</v>
      </c>
      <c r="AI79" s="93">
        <f>IF((AI$7&gt;IFERROR(MAX(IFERROR(INDEX(Tbl_Project_List[Start Date],MATCH($A79,Tbl_Project_List[Project Name],0),1)-1,0),IFERROR(INDEX($K$9:$K$158,MATCH($E79,$G$9:$G$158,0),1),0),IFERROR(INDEX($K$9:$K$158,MATCH($F79,$G$9:$G$158,0),1),0)),0)), IFERROR(MIN($D79-SUM($O79:AH79), INDEX(Tbl_Resource_List[Hours Available per Day], MATCH($C79,Tbl_Resource_List[Resource Name],0),1)-SUMIF($C$8:$C78,$C79,AI$8:AI78)),0),0)</f>
        <v>0</v>
      </c>
      <c r="AJ79" s="93">
        <f>IF((AJ$7&gt;IFERROR(MAX(IFERROR(INDEX(Tbl_Project_List[Start Date],MATCH($A79,Tbl_Project_List[Project Name],0),1)-1,0),IFERROR(INDEX($K$9:$K$158,MATCH($E79,$G$9:$G$158,0),1),0),IFERROR(INDEX($K$9:$K$158,MATCH($F79,$G$9:$G$158,0),1),0)),0)), IFERROR(MIN($D79-SUM($O79:AI79), INDEX(Tbl_Resource_List[Hours Available per Day], MATCH($C79,Tbl_Resource_List[Resource Name],0),1)-SUMIF($C$8:$C78,$C79,AJ$8:AJ78)),0),0)</f>
        <v>0</v>
      </c>
      <c r="AK79" s="93">
        <f>IF((AK$7&gt;IFERROR(MAX(IFERROR(INDEX(Tbl_Project_List[Start Date],MATCH($A79,Tbl_Project_List[Project Name],0),1)-1,0),IFERROR(INDEX($K$9:$K$158,MATCH($E79,$G$9:$G$158,0),1),0),IFERROR(INDEX($K$9:$K$158,MATCH($F79,$G$9:$G$158,0),1),0)),0)), IFERROR(MIN($D79-SUM($O79:AJ79), INDEX(Tbl_Resource_List[Hours Available per Day], MATCH($C79,Tbl_Resource_List[Resource Name],0),1)-SUMIF($C$8:$C78,$C79,AK$8:AK78)),0),0)</f>
        <v>0</v>
      </c>
      <c r="AL79" s="93">
        <f>IF((AL$7&gt;IFERROR(MAX(IFERROR(INDEX(Tbl_Project_List[Start Date],MATCH($A79,Tbl_Project_List[Project Name],0),1)-1,0),IFERROR(INDEX($K$9:$K$158,MATCH($E79,$G$9:$G$158,0),1),0),IFERROR(INDEX($K$9:$K$158,MATCH($F79,$G$9:$G$158,0),1),0)),0)), IFERROR(MIN($D79-SUM($O79:AK79), INDEX(Tbl_Resource_List[Hours Available per Day], MATCH($C79,Tbl_Resource_List[Resource Name],0),1)-SUMIF($C$8:$C78,$C79,AL$8:AL78)),0),0)</f>
        <v>0</v>
      </c>
      <c r="AM79" s="93">
        <f>IF((AM$7&gt;IFERROR(MAX(IFERROR(INDEX(Tbl_Project_List[Start Date],MATCH($A79,Tbl_Project_List[Project Name],0),1)-1,0),IFERROR(INDEX($K$9:$K$158,MATCH($E79,$G$9:$G$158,0),1),0),IFERROR(INDEX($K$9:$K$158,MATCH($F79,$G$9:$G$158,0),1),0)),0)), IFERROR(MIN($D79-SUM($O79:AL79), INDEX(Tbl_Resource_List[Hours Available per Day], MATCH($C79,Tbl_Resource_List[Resource Name],0),1)-SUMIF($C$8:$C78,$C79,AM$8:AM78)),0),0)</f>
        <v>0</v>
      </c>
      <c r="AN79" s="93">
        <f>IF((AN$7&gt;IFERROR(MAX(IFERROR(INDEX(Tbl_Project_List[Start Date],MATCH($A79,Tbl_Project_List[Project Name],0),1)-1,0),IFERROR(INDEX($K$9:$K$158,MATCH($E79,$G$9:$G$158,0),1),0),IFERROR(INDEX($K$9:$K$158,MATCH($F79,$G$9:$G$158,0),1),0)),0)), IFERROR(MIN($D79-SUM($O79:AM79), INDEX(Tbl_Resource_List[Hours Available per Day], MATCH($C79,Tbl_Resource_List[Resource Name],0),1)-SUMIF($C$8:$C78,$C79,AN$8:AN78)),0),0)</f>
        <v>0</v>
      </c>
      <c r="AO79" s="93">
        <f>IF((AO$7&gt;IFERROR(MAX(IFERROR(INDEX(Tbl_Project_List[Start Date],MATCH($A79,Tbl_Project_List[Project Name],0),1)-1,0),IFERROR(INDEX($K$9:$K$158,MATCH($E79,$G$9:$G$158,0),1),0),IFERROR(INDEX($K$9:$K$158,MATCH($F79,$G$9:$G$158,0),1),0)),0)), IFERROR(MIN($D79-SUM($O79:AN79), INDEX(Tbl_Resource_List[Hours Available per Day], MATCH($C79,Tbl_Resource_List[Resource Name],0),1)-SUMIF($C$8:$C78,$C79,AO$8:AO78)),0),0)</f>
        <v>0</v>
      </c>
      <c r="AP79" s="93">
        <f>IF((AP$7&gt;IFERROR(MAX(IFERROR(INDEX(Tbl_Project_List[Start Date],MATCH($A79,Tbl_Project_List[Project Name],0),1)-1,0),IFERROR(INDEX($K$9:$K$158,MATCH($E79,$G$9:$G$158,0),1),0),IFERROR(INDEX($K$9:$K$158,MATCH($F79,$G$9:$G$158,0),1),0)),0)), IFERROR(MIN($D79-SUM($O79:AO79), INDEX(Tbl_Resource_List[Hours Available per Day], MATCH($C79,Tbl_Resource_List[Resource Name],0),1)-SUMIF($C$8:$C78,$C79,AP$8:AP78)),0),0)</f>
        <v>0</v>
      </c>
      <c r="AQ79" s="93">
        <f>IF((AQ$7&gt;IFERROR(MAX(IFERROR(INDEX(Tbl_Project_List[Start Date],MATCH($A79,Tbl_Project_List[Project Name],0),1)-1,0),IFERROR(INDEX($K$9:$K$158,MATCH($E79,$G$9:$G$158,0),1),0),IFERROR(INDEX($K$9:$K$158,MATCH($F79,$G$9:$G$158,0),1),0)),0)), IFERROR(MIN($D79-SUM($O79:AP79), INDEX(Tbl_Resource_List[Hours Available per Day], MATCH($C79,Tbl_Resource_List[Resource Name],0),1)-SUMIF($C$8:$C78,$C79,AQ$8:AQ78)),0),0)</f>
        <v>0</v>
      </c>
      <c r="AR79" s="93">
        <f>IF((AR$7&gt;IFERROR(MAX(IFERROR(INDEX(Tbl_Project_List[Start Date],MATCH($A79,Tbl_Project_List[Project Name],0),1)-1,0),IFERROR(INDEX($K$9:$K$158,MATCH($E79,$G$9:$G$158,0),1),0),IFERROR(INDEX($K$9:$K$158,MATCH($F79,$G$9:$G$158,0),1),0)),0)), IFERROR(MIN($D79-SUM($O79:AQ79), INDEX(Tbl_Resource_List[Hours Available per Day], MATCH($C79,Tbl_Resource_List[Resource Name],0),1)-SUMIF($C$8:$C78,$C79,AR$8:AR78)),0),0)</f>
        <v>0</v>
      </c>
      <c r="AS79" s="93">
        <f>IF((AS$7&gt;IFERROR(MAX(IFERROR(INDEX(Tbl_Project_List[Start Date],MATCH($A79,Tbl_Project_List[Project Name],0),1)-1,0),IFERROR(INDEX($K$9:$K$158,MATCH($E79,$G$9:$G$158,0),1),0),IFERROR(INDEX($K$9:$K$158,MATCH($F79,$G$9:$G$158,0),1),0)),0)), IFERROR(MIN($D79-SUM($O79:AR79), INDEX(Tbl_Resource_List[Hours Available per Day], MATCH($C79,Tbl_Resource_List[Resource Name],0),1)-SUMIF($C$8:$C78,$C79,AS$8:AS78)),0),0)</f>
        <v>0</v>
      </c>
      <c r="AT79" s="93">
        <f>IF((AT$7&gt;IFERROR(MAX(IFERROR(INDEX(Tbl_Project_List[Start Date],MATCH($A79,Tbl_Project_List[Project Name],0),1)-1,0),IFERROR(INDEX($K$9:$K$158,MATCH($E79,$G$9:$G$158,0),1),0),IFERROR(INDEX($K$9:$K$158,MATCH($F79,$G$9:$G$158,0),1),0)),0)), IFERROR(MIN($D79-SUM($O79:AS79), INDEX(Tbl_Resource_List[Hours Available per Day], MATCH($C79,Tbl_Resource_List[Resource Name],0),1)-SUMIF($C$8:$C78,$C79,AT$8:AT78)),0),0)</f>
        <v>0</v>
      </c>
      <c r="AU79" s="93">
        <f>IF((AU$7&gt;IFERROR(MAX(IFERROR(INDEX(Tbl_Project_List[Start Date],MATCH($A79,Tbl_Project_List[Project Name],0),1)-1,0),IFERROR(INDEX($K$9:$K$158,MATCH($E79,$G$9:$G$158,0),1),0),IFERROR(INDEX($K$9:$K$158,MATCH($F79,$G$9:$G$158,0),1),0)),0)), IFERROR(MIN($D79-SUM($O79:AT79), INDEX(Tbl_Resource_List[Hours Available per Day], MATCH($C79,Tbl_Resource_List[Resource Name],0),1)-SUMIF($C$8:$C78,$C79,AU$8:AU78)),0),0)</f>
        <v>0</v>
      </c>
      <c r="AV79" s="93">
        <f>IF((AV$7&gt;IFERROR(MAX(IFERROR(INDEX(Tbl_Project_List[Start Date],MATCH($A79,Tbl_Project_List[Project Name],0),1)-1,0),IFERROR(INDEX($K$9:$K$158,MATCH($E79,$G$9:$G$158,0),1),0),IFERROR(INDEX($K$9:$K$158,MATCH($F79,$G$9:$G$158,0),1),0)),0)), IFERROR(MIN($D79-SUM($O79:AU79), INDEX(Tbl_Resource_List[Hours Available per Day], MATCH($C79,Tbl_Resource_List[Resource Name],0),1)-SUMIF($C$8:$C78,$C79,AV$8:AV78)),0),0)</f>
        <v>0</v>
      </c>
      <c r="AW79" s="93">
        <f>IF((AW$7&gt;IFERROR(MAX(IFERROR(INDEX(Tbl_Project_List[Start Date],MATCH($A79,Tbl_Project_List[Project Name],0),1)-1,0),IFERROR(INDEX($K$9:$K$158,MATCH($E79,$G$9:$G$158,0),1),0),IFERROR(INDEX($K$9:$K$158,MATCH($F79,$G$9:$G$158,0),1),0)),0)), IFERROR(MIN($D79-SUM($O79:AV79), INDEX(Tbl_Resource_List[Hours Available per Day], MATCH($C79,Tbl_Resource_List[Resource Name],0),1)-SUMIF($C$8:$C78,$C79,AW$8:AW78)),0),0)</f>
        <v>0</v>
      </c>
      <c r="AX79" s="93">
        <f>IF((AX$7&gt;IFERROR(MAX(IFERROR(INDEX(Tbl_Project_List[Start Date],MATCH($A79,Tbl_Project_List[Project Name],0),1)-1,0),IFERROR(INDEX($K$9:$K$158,MATCH($E79,$G$9:$G$158,0),1),0),IFERROR(INDEX($K$9:$K$158,MATCH($F79,$G$9:$G$158,0),1),0)),0)), IFERROR(MIN($D79-SUM($O79:AW79), INDEX(Tbl_Resource_List[Hours Available per Day], MATCH($C79,Tbl_Resource_List[Resource Name],0),1)-SUMIF($C$8:$C78,$C79,AX$8:AX78)),0),0)</f>
        <v>0</v>
      </c>
      <c r="AY79" s="93">
        <f>IF((AY$7&gt;IFERROR(MAX(IFERROR(INDEX(Tbl_Project_List[Start Date],MATCH($A79,Tbl_Project_List[Project Name],0),1)-1,0),IFERROR(INDEX($K$9:$K$158,MATCH($E79,$G$9:$G$158,0),1),0),IFERROR(INDEX($K$9:$K$158,MATCH($F79,$G$9:$G$158,0),1),0)),0)), IFERROR(MIN($D79-SUM($O79:AX79), INDEX(Tbl_Resource_List[Hours Available per Day], MATCH($C79,Tbl_Resource_List[Resource Name],0),1)-SUMIF($C$8:$C78,$C79,AY$8:AY78)),0),0)</f>
        <v>0</v>
      </c>
      <c r="AZ79" s="93">
        <f>IF((AZ$7&gt;IFERROR(MAX(IFERROR(INDEX(Tbl_Project_List[Start Date],MATCH($A79,Tbl_Project_List[Project Name],0),1)-1,0),IFERROR(INDEX($K$9:$K$158,MATCH($E79,$G$9:$G$158,0),1),0),IFERROR(INDEX($K$9:$K$158,MATCH($F79,$G$9:$G$158,0),1),0)),0)), IFERROR(MIN($D79-SUM($O79:AY79), INDEX(Tbl_Resource_List[Hours Available per Day], MATCH($C79,Tbl_Resource_List[Resource Name],0),1)-SUMIF($C$8:$C78,$C79,AZ$8:AZ78)),0),0)</f>
        <v>0</v>
      </c>
      <c r="BA79" s="93">
        <f>IF((BA$7&gt;IFERROR(MAX(IFERROR(INDEX(Tbl_Project_List[Start Date],MATCH($A79,Tbl_Project_List[Project Name],0),1)-1,0),IFERROR(INDEX($K$9:$K$158,MATCH($E79,$G$9:$G$158,0),1),0),IFERROR(INDEX($K$9:$K$158,MATCH($F79,$G$9:$G$158,0),1),0)),0)), IFERROR(MIN($D79-SUM($O79:AZ79), INDEX(Tbl_Resource_List[Hours Available per Day], MATCH($C79,Tbl_Resource_List[Resource Name],0),1)-SUMIF($C$8:$C78,$C79,BA$8:BA78)),0),0)</f>
        <v>0</v>
      </c>
      <c r="BB79" s="93">
        <f>IF((BB$7&gt;IFERROR(MAX(IFERROR(INDEX(Tbl_Project_List[Start Date],MATCH($A79,Tbl_Project_List[Project Name],0),1)-1,0),IFERROR(INDEX($K$9:$K$158,MATCH($E79,$G$9:$G$158,0),1),0),IFERROR(INDEX($K$9:$K$158,MATCH($F79,$G$9:$G$158,0),1),0)),0)), IFERROR(MIN($D79-SUM($O79:BA79), INDEX(Tbl_Resource_List[Hours Available per Day], MATCH($C79,Tbl_Resource_List[Resource Name],0),1)-SUMIF($C$8:$C78,$C79,BB$8:BB78)),0),0)</f>
        <v>0</v>
      </c>
      <c r="BC79" s="93">
        <f>IF((BC$7&gt;IFERROR(MAX(IFERROR(INDEX(Tbl_Project_List[Start Date],MATCH($A79,Tbl_Project_List[Project Name],0),1)-1,0),IFERROR(INDEX($K$9:$K$158,MATCH($E79,$G$9:$G$158,0),1),0),IFERROR(INDEX($K$9:$K$158,MATCH($F79,$G$9:$G$158,0),1),0)),0)), IFERROR(MIN($D79-SUM($O79:BB79), INDEX(Tbl_Resource_List[Hours Available per Day], MATCH($C79,Tbl_Resource_List[Resource Name],0),1)-SUMIF($C$8:$C78,$C79,BC$8:BC78)),0),0)</f>
        <v>0</v>
      </c>
      <c r="BD79" s="93">
        <f>IF((BD$7&gt;IFERROR(MAX(IFERROR(INDEX(Tbl_Project_List[Start Date],MATCH($A79,Tbl_Project_List[Project Name],0),1)-1,0),IFERROR(INDEX($K$9:$K$158,MATCH($E79,$G$9:$G$158,0),1),0),IFERROR(INDEX($K$9:$K$158,MATCH($F79,$G$9:$G$158,0),1),0)),0)), IFERROR(MIN($D79-SUM($O79:BC79), INDEX(Tbl_Resource_List[Hours Available per Day], MATCH($C79,Tbl_Resource_List[Resource Name],0),1)-SUMIF($C$8:$C78,$C79,BD$8:BD78)),0),0)</f>
        <v>0</v>
      </c>
      <c r="BE79" s="93">
        <f>IF((BE$7&gt;IFERROR(MAX(IFERROR(INDEX(Tbl_Project_List[Start Date],MATCH($A79,Tbl_Project_List[Project Name],0),1)-1,0),IFERROR(INDEX($K$9:$K$158,MATCH($E79,$G$9:$G$158,0),1),0),IFERROR(INDEX($K$9:$K$158,MATCH($F79,$G$9:$G$158,0),1),0)),0)), IFERROR(MIN($D79-SUM($O79:BD79), INDEX(Tbl_Resource_List[Hours Available per Day], MATCH($C79,Tbl_Resource_List[Resource Name],0),1)-SUMIF($C$8:$C78,$C79,BE$8:BE78)),0),0)</f>
        <v>0</v>
      </c>
      <c r="BF79" s="93">
        <f>IF((BF$7&gt;IFERROR(MAX(IFERROR(INDEX(Tbl_Project_List[Start Date],MATCH($A79,Tbl_Project_List[Project Name],0),1)-1,0),IFERROR(INDEX($K$9:$K$158,MATCH($E79,$G$9:$G$158,0),1),0),IFERROR(INDEX($K$9:$K$158,MATCH($F79,$G$9:$G$158,0),1),0)),0)), IFERROR(MIN($D79-SUM($O79:BE79), INDEX(Tbl_Resource_List[Hours Available per Day], MATCH($C79,Tbl_Resource_List[Resource Name],0),1)-SUMIF($C$8:$C78,$C79,BF$8:BF78)),0),0)</f>
        <v>0</v>
      </c>
      <c r="BG79" s="93">
        <f>IF((BG$7&gt;IFERROR(MAX(IFERROR(INDEX(Tbl_Project_List[Start Date],MATCH($A79,Tbl_Project_List[Project Name],0),1)-1,0),IFERROR(INDEX($K$9:$K$158,MATCH($E79,$G$9:$G$158,0),1),0),IFERROR(INDEX($K$9:$K$158,MATCH($F79,$G$9:$G$158,0),1),0)),0)), IFERROR(MIN($D79-SUM($O79:BF79), INDEX(Tbl_Resource_List[Hours Available per Day], MATCH($C79,Tbl_Resource_List[Resource Name],0),1)-SUMIF($C$8:$C78,$C79,BG$8:BG78)),0),0)</f>
        <v>0</v>
      </c>
      <c r="BH79" s="93">
        <f>IF((BH$7&gt;IFERROR(MAX(IFERROR(INDEX(Tbl_Project_List[Start Date],MATCH($A79,Tbl_Project_List[Project Name],0),1)-1,0),IFERROR(INDEX($K$9:$K$158,MATCH($E79,$G$9:$G$158,0),1),0),IFERROR(INDEX($K$9:$K$158,MATCH($F79,$G$9:$G$158,0),1),0)),0)), IFERROR(MIN($D79-SUM($O79:BG79), INDEX(Tbl_Resource_List[Hours Available per Day], MATCH($C79,Tbl_Resource_List[Resource Name],0),1)-SUMIF($C$8:$C78,$C79,BH$8:BH78)),0),0)</f>
        <v>0</v>
      </c>
      <c r="BI79" s="93">
        <f>IF((BI$7&gt;IFERROR(MAX(IFERROR(INDEX(Tbl_Project_List[Start Date],MATCH($A79,Tbl_Project_List[Project Name],0),1)-1,0),IFERROR(INDEX($K$9:$K$158,MATCH($E79,$G$9:$G$158,0),1),0),IFERROR(INDEX($K$9:$K$158,MATCH($F79,$G$9:$G$158,0),1),0)),0)), IFERROR(MIN($D79-SUM($O79:BH79), INDEX(Tbl_Resource_List[Hours Available per Day], MATCH($C79,Tbl_Resource_List[Resource Name],0),1)-SUMIF($C$8:$C78,$C79,BI$8:BI78)),0),0)</f>
        <v>0</v>
      </c>
      <c r="BJ79" s="93">
        <f>IF((BJ$7&gt;IFERROR(MAX(IFERROR(INDEX(Tbl_Project_List[Start Date],MATCH($A79,Tbl_Project_List[Project Name],0),1)-1,0),IFERROR(INDEX($K$9:$K$158,MATCH($E79,$G$9:$G$158,0),1),0),IFERROR(INDEX($K$9:$K$158,MATCH($F79,$G$9:$G$158,0),1),0)),0)), IFERROR(MIN($D79-SUM($O79:BI79), INDEX(Tbl_Resource_List[Hours Available per Day], MATCH($C79,Tbl_Resource_List[Resource Name],0),1)-SUMIF($C$8:$C78,$C79,BJ$8:BJ78)),0),0)</f>
        <v>0</v>
      </c>
      <c r="BK79" s="93">
        <f>IF((BK$7&gt;IFERROR(MAX(IFERROR(INDEX(Tbl_Project_List[Start Date],MATCH($A79,Tbl_Project_List[Project Name],0),1)-1,0),IFERROR(INDEX($K$9:$K$158,MATCH($E79,$G$9:$G$158,0),1),0),IFERROR(INDEX($K$9:$K$158,MATCH($F79,$G$9:$G$158,0),1),0)),0)), IFERROR(MIN($D79-SUM($O79:BJ79), INDEX(Tbl_Resource_List[Hours Available per Day], MATCH($C79,Tbl_Resource_List[Resource Name],0),1)-SUMIF($C$8:$C78,$C79,BK$8:BK78)),0),0)</f>
        <v>0</v>
      </c>
      <c r="BL79" s="93">
        <f>IF((BL$7&gt;IFERROR(MAX(IFERROR(INDEX(Tbl_Project_List[Start Date],MATCH($A79,Tbl_Project_List[Project Name],0),1)-1,0),IFERROR(INDEX($K$9:$K$158,MATCH($E79,$G$9:$G$158,0),1),0),IFERROR(INDEX($K$9:$K$158,MATCH($F79,$G$9:$G$158,0),1),0)),0)), IFERROR(MIN($D79-SUM($O79:BK79), INDEX(Tbl_Resource_List[Hours Available per Day], MATCH($C79,Tbl_Resource_List[Resource Name],0),1)-SUMIF($C$8:$C78,$C79,BL$8:BL78)),0),0)</f>
        <v>0</v>
      </c>
      <c r="BM79" s="93">
        <f>IF((BM$7&gt;IFERROR(MAX(IFERROR(INDEX(Tbl_Project_List[Start Date],MATCH($A79,Tbl_Project_List[Project Name],0),1)-1,0),IFERROR(INDEX($K$9:$K$158,MATCH($E79,$G$9:$G$158,0),1),0),IFERROR(INDEX($K$9:$K$158,MATCH($F79,$G$9:$G$158,0),1),0)),0)), IFERROR(MIN($D79-SUM($O79:BL79), INDEX(Tbl_Resource_List[Hours Available per Day], MATCH($C79,Tbl_Resource_List[Resource Name],0),1)-SUMIF($C$8:$C78,$C79,BM$8:BM78)),0),0)</f>
        <v>0</v>
      </c>
      <c r="BN79" s="93">
        <f>IF((BN$7&gt;IFERROR(MAX(IFERROR(INDEX(Tbl_Project_List[Start Date],MATCH($A79,Tbl_Project_List[Project Name],0),1)-1,0),IFERROR(INDEX($K$9:$K$158,MATCH($E79,$G$9:$G$158,0),1),0),IFERROR(INDEX($K$9:$K$158,MATCH($F79,$G$9:$G$158,0),1),0)),0)), IFERROR(MIN($D79-SUM($O79:BM79), INDEX(Tbl_Resource_List[Hours Available per Day], MATCH($C79,Tbl_Resource_List[Resource Name],0),1)-SUMIF($C$8:$C78,$C79,BN$8:BN78)),0),0)</f>
        <v>0</v>
      </c>
      <c r="BO79" s="93">
        <f>IF((BO$7&gt;IFERROR(MAX(IFERROR(INDEX(Tbl_Project_List[Start Date],MATCH($A79,Tbl_Project_List[Project Name],0),1)-1,0),IFERROR(INDEX($K$9:$K$158,MATCH($E79,$G$9:$G$158,0),1),0),IFERROR(INDEX($K$9:$K$158,MATCH($F79,$G$9:$G$158,0),1),0)),0)), IFERROR(MIN($D79-SUM($O79:BN79), INDEX(Tbl_Resource_List[Hours Available per Day], MATCH($C79,Tbl_Resource_List[Resource Name],0),1)-SUMIF($C$8:$C78,$C79,BO$8:BO78)),0),0)</f>
        <v>0</v>
      </c>
      <c r="BP79" s="93">
        <f>IF((BP$7&gt;IFERROR(MAX(IFERROR(INDEX(Tbl_Project_List[Start Date],MATCH($A79,Tbl_Project_List[Project Name],0),1)-1,0),IFERROR(INDEX($K$9:$K$158,MATCH($E79,$G$9:$G$158,0),1),0),IFERROR(INDEX($K$9:$K$158,MATCH($F79,$G$9:$G$158,0),1),0)),0)), IFERROR(MIN($D79-SUM($O79:BO79), INDEX(Tbl_Resource_List[Hours Available per Day], MATCH($C79,Tbl_Resource_List[Resource Name],0),1)-SUMIF($C$8:$C78,$C79,BP$8:BP78)),0),0)</f>
        <v>0</v>
      </c>
      <c r="BQ79" s="93">
        <f>IF((BQ$7&gt;IFERROR(MAX(IFERROR(INDEX(Tbl_Project_List[Start Date],MATCH($A79,Tbl_Project_List[Project Name],0),1)-1,0),IFERROR(INDEX($K$9:$K$158,MATCH($E79,$G$9:$G$158,0),1),0),IFERROR(INDEX($K$9:$K$158,MATCH($F79,$G$9:$G$158,0),1),0)),0)), IFERROR(MIN($D79-SUM($O79:BP79), INDEX(Tbl_Resource_List[Hours Available per Day], MATCH($C79,Tbl_Resource_List[Resource Name],0),1)-SUMIF($C$8:$C78,$C79,BQ$8:BQ78)),0),0)</f>
        <v>0</v>
      </c>
      <c r="BR79" s="93">
        <f>IF((BR$7&gt;IFERROR(MAX(IFERROR(INDEX(Tbl_Project_List[Start Date],MATCH($A79,Tbl_Project_List[Project Name],0),1)-1,0),IFERROR(INDEX($K$9:$K$158,MATCH($E79,$G$9:$G$158,0),1),0),IFERROR(INDEX($K$9:$K$158,MATCH($F79,$G$9:$G$158,0),1),0)),0)), IFERROR(MIN($D79-SUM($O79:BQ79), INDEX(Tbl_Resource_List[Hours Available per Day], MATCH($C79,Tbl_Resource_List[Resource Name],0),1)-SUMIF($C$8:$C78,$C79,BR$8:BR78)),0),0)</f>
        <v>0</v>
      </c>
      <c r="BS79" s="93">
        <f>IF((BS$7&gt;IFERROR(MAX(IFERROR(INDEX(Tbl_Project_List[Start Date],MATCH($A79,Tbl_Project_List[Project Name],0),1)-1,0),IFERROR(INDEX($K$9:$K$158,MATCH($E79,$G$9:$G$158,0),1),0),IFERROR(INDEX($K$9:$K$158,MATCH($F79,$G$9:$G$158,0),1),0)),0)), IFERROR(MIN($D79-SUM($O79:BR79), INDEX(Tbl_Resource_List[Hours Available per Day], MATCH($C79,Tbl_Resource_List[Resource Name],0),1)-SUMIF($C$8:$C78,$C79,BS$8:BS78)),0),0)</f>
        <v>0</v>
      </c>
      <c r="BT79" s="93">
        <f>IF((BT$7&gt;IFERROR(MAX(IFERROR(INDEX(Tbl_Project_List[Start Date],MATCH($A79,Tbl_Project_List[Project Name],0),1)-1,0),IFERROR(INDEX($K$9:$K$158,MATCH($E79,$G$9:$G$158,0),1),0),IFERROR(INDEX($K$9:$K$158,MATCH($F79,$G$9:$G$158,0),1),0)),0)), IFERROR(MIN($D79-SUM($O79:BS79), INDEX(Tbl_Resource_List[Hours Available per Day], MATCH($C79,Tbl_Resource_List[Resource Name],0),1)-SUMIF($C$8:$C78,$C79,BT$8:BT78)),0),0)</f>
        <v>0</v>
      </c>
      <c r="BU79" s="93">
        <f>IF((BU$7&gt;IFERROR(MAX(IFERROR(INDEX(Tbl_Project_List[Start Date],MATCH($A79,Tbl_Project_List[Project Name],0),1)-1,0),IFERROR(INDEX($K$9:$K$158,MATCH($E79,$G$9:$G$158,0),1),0),IFERROR(INDEX($K$9:$K$158,MATCH($F79,$G$9:$G$158,0),1),0)),0)), IFERROR(MIN($D79-SUM($O79:BT79), INDEX(Tbl_Resource_List[Hours Available per Day], MATCH($C79,Tbl_Resource_List[Resource Name],0),1)-SUMIF($C$8:$C78,$C79,BU$8:BU78)),0),0)</f>
        <v>0</v>
      </c>
      <c r="BV79" s="93">
        <f>IF((BV$7&gt;IFERROR(MAX(IFERROR(INDEX(Tbl_Project_List[Start Date],MATCH($A79,Tbl_Project_List[Project Name],0),1)-1,0),IFERROR(INDEX($K$9:$K$158,MATCH($E79,$G$9:$G$158,0),1),0),IFERROR(INDEX($K$9:$K$158,MATCH($F79,$G$9:$G$158,0),1),0)),0)), IFERROR(MIN($D79-SUM($O79:BU79), INDEX(Tbl_Resource_List[Hours Available per Day], MATCH($C79,Tbl_Resource_List[Resource Name],0),1)-SUMIF($C$8:$C78,$C79,BV$8:BV78)),0),0)</f>
        <v>0</v>
      </c>
      <c r="BW79" s="94">
        <f>IF((BW$7&gt;IFERROR(MAX(IFERROR(INDEX(Tbl_Project_List[Start Date],MATCH($A79,Tbl_Project_List[Project Name],0),1)-1,0),IFERROR(INDEX($K$9:$K$158,MATCH($E79,$G$9:$G$158,0),1),0),IFERROR(INDEX($K$9:$K$158,MATCH($F79,$G$9:$G$158,0),1),0)),0)), IFERROR(MIN($D79-SUM($O79:BV79), INDEX(Tbl_Resource_List[Hours Available per Day], MATCH($C79,Tbl_Resource_List[Resource Name],0),1)-SUMIF($C$8:$C78,$C79,BW$8:BW78)),0),0)</f>
        <v>0</v>
      </c>
      <c r="BX79" s="95"/>
      <c r="BY79" s="95"/>
      <c r="BZ79" s="95"/>
      <c r="CA79" s="95"/>
      <c r="CB79" s="95"/>
      <c r="CC79" s="95"/>
      <c r="CD79" s="95"/>
      <c r="CE79" s="95"/>
      <c r="CF79" s="95"/>
      <c r="CG79" s="95"/>
      <c r="CH79" s="95"/>
      <c r="CI79" s="95"/>
      <c r="CJ79" s="95"/>
      <c r="CK79" s="95"/>
      <c r="CL79" s="95"/>
      <c r="CM79" s="95"/>
      <c r="CN79" s="95"/>
      <c r="CO79" s="95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</row>
    <row r="80" spans="1:105" x14ac:dyDescent="0.25">
      <c r="A80" s="89" t="str">
        <f>IFERROR(IF(ROW(A79)-ROW($A$8)&gt;=COUNTA(Tbl_Task_List[Task Name]),"",INDEX(Tbl_Project_List[],MATCH(SMALL(Tbl_Project_List[[#Data],[Priority]],ROUND(SUMPRODUCT(1/COUNTIF($A$9:A79,$A$9:A79)),0)+((COUNTIF(Tbl_Task_List[[#Data],[Project Name]],A79)=COUNTIF($A$9:$A79,A79))*1)),Tbl_Project_List[[#Data],[Priority]],0),1)),"")</f>
        <v/>
      </c>
      <c r="B80" s="89" t="str">
        <f t="array" ref="B80">IFERROR(INDEX((Tbl_Task_List[[#Data],[Task Name]]), SMALL(IF(A80=(Tbl_Task_List[[#Data],[Project Name]]),ROW(Tbl_Task_List[[#Data],[Project Name]]),""),COUNTIF($A$9:$A80,A80))-ROW(Tbl_Task_List[[#Headers],[Task Name]]),1),"")</f>
        <v/>
      </c>
      <c r="C80" s="90" t="str">
        <f t="array" ref="C80">IFERROR(INDEX((Tbl_Task_List[[#Data],[Resource Name]]), SMALL(IF(A80=(Tbl_Task_List[[#Data],[Project Name]]),ROW(Tbl_Task_List[[#Data],[Project Name]]),""),COUNTIF($A$9:$A80,A80))-ROW(Tbl_Task_List[[#Headers],[Resource Name]]),1),"")</f>
        <v/>
      </c>
      <c r="D80" s="91" t="str">
        <f t="array" ref="D80">IFERROR(INDEX((Tbl_Task_List[[#Data],[Planned Duration (Hours)]]), SMALL(IF(A80=(Tbl_Task_List[[#Data],[Project Name]]),ROW(Tbl_Task_List[[#Data],[Project Name]]),""),COUNTIF($A$9:$A80,A80))-ROW(Tbl_Task_List[[#Headers],[Planned Duration (Hours)]]),1),"")</f>
        <v/>
      </c>
      <c r="E80" s="70" t="str">
        <f t="array" ref="E80">IFERROR(INDEX((Tbl_Task_List[[#Data],[Predecessor 1]]), SMALL(IF(A80=(Tbl_Task_List[[#Data],[Project Name]]),ROW(Tbl_Task_List[[#Data],[Project Name]]),""),COUNTIF($A$9:$A80,A80))-ROW(Tbl_Task_List[[#Headers],[Predecessor 1]]),1),"")</f>
        <v/>
      </c>
      <c r="F80" s="70" t="str">
        <f t="array" ref="F80">IFERROR(INDEX((Tbl_Task_List[[#Data],[Predecessor 2]]), SMALL(IF(A80=(Tbl_Task_List[[#Data],[Project Name]]),ROW(Tbl_Task_List[[#Data],[Project Name]]),""),COUNTIF($A$9:$A80,A80))-ROW(Tbl_Task_List[[#Headers],[Predecessor 2]]),1),"")</f>
        <v/>
      </c>
      <c r="G80" s="70" t="str">
        <f t="shared" si="8"/>
        <v xml:space="preserve"> </v>
      </c>
      <c r="H80" s="75" t="str">
        <f>IFERROR(MAX(INDEX(Tbl_Project_List[Start Date],MATCH($A80,Tbl_Project_List[Project Name],0),1), StartDate, IFERROR(WORKDAY(INDEX($K$9:$K$158,MATCH($E80,$G$9:$G$158,0),1),1,Holidays),0),IFERROR(WORKDAY( INDEX($K$9:$K$158,MATCH($F80,$G$9:$G$158,0),1),1,Holidays),0)),"")</f>
        <v/>
      </c>
      <c r="I80" s="92" t="str">
        <f t="shared" si="9"/>
        <v/>
      </c>
      <c r="J80" s="75" t="str">
        <f t="array" ref="J80">IF(ISNUMBER(D80),IFERROR(INDEX($A$7:$BW$7,1,SMALL(IF(P80:BW80&gt;0,COLUMN(P80:BW80),""),1)),WORKDAY($BW$7,2,Holidays)),"")</f>
        <v/>
      </c>
      <c r="K80" s="75" t="str">
        <f t="array" ref="K80">IF(ISNUMBER(D80),IF(SUM(P80:BW80)=D80,IFERROR(INDEX($A$7:$BW$7,1,LARGE(IF(P80:BW80&gt;0,COLUMN(P80:BW80),""),1)),""),WORKDAY($BW$7,1,Holidays)),"")</f>
        <v/>
      </c>
      <c r="L80" s="92" t="str">
        <f ca="1">IFERROR(COUNTIF(INDIRECT(ADDRESS(ROW($L80),MATCH($J80,$A$7:$BW$7,0),1,1,)):INDIRECT(ADDRESS(ROW($L80),MATCH(MIN($K80,$BW$7),$A$7:$BW$7,0),1,1,)),0),"")</f>
        <v/>
      </c>
      <c r="M80" s="92" t="str">
        <f t="shared" si="10"/>
        <v/>
      </c>
      <c r="N80" s="93" t="str">
        <f t="shared" si="11"/>
        <v/>
      </c>
      <c r="O80" s="86"/>
      <c r="P80" s="93">
        <f>IF((P$7&gt;IFERROR(MAX(IFERROR(INDEX(Tbl_Project_List[Start Date],MATCH($A80,Tbl_Project_List[Project Name],0),1)-1,0),IFERROR(INDEX($K$9:$K$158,MATCH($E80,$G$9:$G$158,0),1),0),IFERROR(INDEX($K$9:$K$158,MATCH($F80,$G$9:$G$158,0),1),0)),0)), IFERROR(MIN($D80-SUM($O80:O80), INDEX(Tbl_Resource_List[Hours Available per Day], MATCH($C80,Tbl_Resource_List[Resource Name],0),1)-SUMIF($C$8:$C79,$C80,P$8:P79)),0),0)</f>
        <v>0</v>
      </c>
      <c r="Q80" s="93">
        <f>IF((Q$7&gt;IFERROR(MAX(IFERROR(INDEX(Tbl_Project_List[Start Date],MATCH($A80,Tbl_Project_List[Project Name],0),1)-1,0),IFERROR(INDEX($K$9:$K$158,MATCH($E80,$G$9:$G$158,0),1),0),IFERROR(INDEX($K$9:$K$158,MATCH($F80,$G$9:$G$158,0),1),0)),0)), IFERROR(MIN($D80-SUM($O80:P80), INDEX(Tbl_Resource_List[Hours Available per Day], MATCH($C80,Tbl_Resource_List[Resource Name],0),1)-SUMIF($C$8:$C79,$C80,Q$8:Q79)),0),0)</f>
        <v>0</v>
      </c>
      <c r="R80" s="93">
        <f>IF((R$7&gt;IFERROR(MAX(IFERROR(INDEX(Tbl_Project_List[Start Date],MATCH($A80,Tbl_Project_List[Project Name],0),1)-1,0),IFERROR(INDEX($K$9:$K$158,MATCH($E80,$G$9:$G$158,0),1),0),IFERROR(INDEX($K$9:$K$158,MATCH($F80,$G$9:$G$158,0),1),0)),0)), IFERROR(MIN($D80-SUM($O80:Q80), INDEX(Tbl_Resource_List[Hours Available per Day], MATCH($C80,Tbl_Resource_List[Resource Name],0),1)-SUMIF($C$8:$C79,$C80,R$8:R79)),0),0)</f>
        <v>0</v>
      </c>
      <c r="S80" s="93">
        <f>IF((S$7&gt;IFERROR(MAX(IFERROR(INDEX(Tbl_Project_List[Start Date],MATCH($A80,Tbl_Project_List[Project Name],0),1)-1,0),IFERROR(INDEX($K$9:$K$158,MATCH($E80,$G$9:$G$158,0),1),0),IFERROR(INDEX($K$9:$K$158,MATCH($F80,$G$9:$G$158,0),1),0)),0)), IFERROR(MIN($D80-SUM($O80:R80), INDEX(Tbl_Resource_List[Hours Available per Day], MATCH($C80,Tbl_Resource_List[Resource Name],0),1)-SUMIF($C$8:$C79,$C80,S$8:S79)),0),0)</f>
        <v>0</v>
      </c>
      <c r="T80" s="93">
        <f>IF((T$7&gt;IFERROR(MAX(IFERROR(INDEX(Tbl_Project_List[Start Date],MATCH($A80,Tbl_Project_List[Project Name],0),1)-1,0),IFERROR(INDEX($K$9:$K$158,MATCH($E80,$G$9:$G$158,0),1),0),IFERROR(INDEX($K$9:$K$158,MATCH($F80,$G$9:$G$158,0),1),0)),0)), IFERROR(MIN($D80-SUM($O80:S80), INDEX(Tbl_Resource_List[Hours Available per Day], MATCH($C80,Tbl_Resource_List[Resource Name],0),1)-SUMIF($C$8:$C79,$C80,T$8:T79)),0),0)</f>
        <v>0</v>
      </c>
      <c r="U80" s="93">
        <f>IF((U$7&gt;IFERROR(MAX(IFERROR(INDEX(Tbl_Project_List[Start Date],MATCH($A80,Tbl_Project_List[Project Name],0),1)-1,0),IFERROR(INDEX($K$9:$K$158,MATCH($E80,$G$9:$G$158,0),1),0),IFERROR(INDEX($K$9:$K$158,MATCH($F80,$G$9:$G$158,0),1),0)),0)), IFERROR(MIN($D80-SUM($O80:T80), INDEX(Tbl_Resource_List[Hours Available per Day], MATCH($C80,Tbl_Resource_List[Resource Name],0),1)-SUMIF($C$8:$C79,$C80,U$8:U79)),0),0)</f>
        <v>0</v>
      </c>
      <c r="V80" s="93">
        <f>IF((V$7&gt;IFERROR(MAX(IFERROR(INDEX(Tbl_Project_List[Start Date],MATCH($A80,Tbl_Project_List[Project Name],0),1)-1,0),IFERROR(INDEX($K$9:$K$158,MATCH($E80,$G$9:$G$158,0),1),0),IFERROR(INDEX($K$9:$K$158,MATCH($F80,$G$9:$G$158,0),1),0)),0)), IFERROR(MIN($D80-SUM($O80:U80), INDEX(Tbl_Resource_List[Hours Available per Day], MATCH($C80,Tbl_Resource_List[Resource Name],0),1)-SUMIF($C$8:$C79,$C80,V$8:V79)),0),0)</f>
        <v>0</v>
      </c>
      <c r="W80" s="93">
        <f>IF((W$7&gt;IFERROR(MAX(IFERROR(INDEX(Tbl_Project_List[Start Date],MATCH($A80,Tbl_Project_List[Project Name],0),1)-1,0),IFERROR(INDEX($K$9:$K$158,MATCH($E80,$G$9:$G$158,0),1),0),IFERROR(INDEX($K$9:$K$158,MATCH($F80,$G$9:$G$158,0),1),0)),0)), IFERROR(MIN($D80-SUM($O80:V80), INDEX(Tbl_Resource_List[Hours Available per Day], MATCH($C80,Tbl_Resource_List[Resource Name],0),1)-SUMIF($C$8:$C79,$C80,W$8:W79)),0),0)</f>
        <v>0</v>
      </c>
      <c r="X80" s="93">
        <f>IF((X$7&gt;IFERROR(MAX(IFERROR(INDEX(Tbl_Project_List[Start Date],MATCH($A80,Tbl_Project_List[Project Name],0),1)-1,0),IFERROR(INDEX($K$9:$K$158,MATCH($E80,$G$9:$G$158,0),1),0),IFERROR(INDEX($K$9:$K$158,MATCH($F80,$G$9:$G$158,0),1),0)),0)), IFERROR(MIN($D80-SUM($O80:W80), INDEX(Tbl_Resource_List[Hours Available per Day], MATCH($C80,Tbl_Resource_List[Resource Name],0),1)-SUMIF($C$8:$C79,$C80,X$8:X79)),0),0)</f>
        <v>0</v>
      </c>
      <c r="Y80" s="93">
        <f>IF((Y$7&gt;IFERROR(MAX(IFERROR(INDEX(Tbl_Project_List[Start Date],MATCH($A80,Tbl_Project_List[Project Name],0),1)-1,0),IFERROR(INDEX($K$9:$K$158,MATCH($E80,$G$9:$G$158,0),1),0),IFERROR(INDEX($K$9:$K$158,MATCH($F80,$G$9:$G$158,0),1),0)),0)), IFERROR(MIN($D80-SUM($O80:X80), INDEX(Tbl_Resource_List[Hours Available per Day], MATCH($C80,Tbl_Resource_List[Resource Name],0),1)-SUMIF($C$8:$C79,$C80,Y$8:Y79)),0),0)</f>
        <v>0</v>
      </c>
      <c r="Z80" s="93">
        <f>IF((Z$7&gt;IFERROR(MAX(IFERROR(INDEX(Tbl_Project_List[Start Date],MATCH($A80,Tbl_Project_List[Project Name],0),1)-1,0),IFERROR(INDEX($K$9:$K$158,MATCH($E80,$G$9:$G$158,0),1),0),IFERROR(INDEX($K$9:$K$158,MATCH($F80,$G$9:$G$158,0),1),0)),0)), IFERROR(MIN($D80-SUM($O80:Y80), INDEX(Tbl_Resource_List[Hours Available per Day], MATCH($C80,Tbl_Resource_List[Resource Name],0),1)-SUMIF($C$8:$C79,$C80,Z$8:Z79)),0),0)</f>
        <v>0</v>
      </c>
      <c r="AA80" s="93">
        <f>IF((AA$7&gt;IFERROR(MAX(IFERROR(INDEX(Tbl_Project_List[Start Date],MATCH($A80,Tbl_Project_List[Project Name],0),1)-1,0),IFERROR(INDEX($K$9:$K$158,MATCH($E80,$G$9:$G$158,0),1),0),IFERROR(INDEX($K$9:$K$158,MATCH($F80,$G$9:$G$158,0),1),0)),0)), IFERROR(MIN($D80-SUM($O80:Z80), INDEX(Tbl_Resource_List[Hours Available per Day], MATCH($C80,Tbl_Resource_List[Resource Name],0),1)-SUMIF($C$8:$C79,$C80,AA$8:AA79)),0),0)</f>
        <v>0</v>
      </c>
      <c r="AB80" s="93">
        <f>IF((AB$7&gt;IFERROR(MAX(IFERROR(INDEX(Tbl_Project_List[Start Date],MATCH($A80,Tbl_Project_List[Project Name],0),1)-1,0),IFERROR(INDEX($K$9:$K$158,MATCH($E80,$G$9:$G$158,0),1),0),IFERROR(INDEX($K$9:$K$158,MATCH($F80,$G$9:$G$158,0),1),0)),0)), IFERROR(MIN($D80-SUM($O80:AA80), INDEX(Tbl_Resource_List[Hours Available per Day], MATCH($C80,Tbl_Resource_List[Resource Name],0),1)-SUMIF($C$8:$C79,$C80,AB$8:AB79)),0),0)</f>
        <v>0</v>
      </c>
      <c r="AC80" s="93">
        <f>IF((AC$7&gt;IFERROR(MAX(IFERROR(INDEX(Tbl_Project_List[Start Date],MATCH($A80,Tbl_Project_List[Project Name],0),1)-1,0),IFERROR(INDEX($K$9:$K$158,MATCH($E80,$G$9:$G$158,0),1),0),IFERROR(INDEX($K$9:$K$158,MATCH($F80,$G$9:$G$158,0),1),0)),0)), IFERROR(MIN($D80-SUM($O80:AB80), INDEX(Tbl_Resource_List[Hours Available per Day], MATCH($C80,Tbl_Resource_List[Resource Name],0),1)-SUMIF($C$8:$C79,$C80,AC$8:AC79)),0),0)</f>
        <v>0</v>
      </c>
      <c r="AD80" s="93">
        <f>IF((AD$7&gt;IFERROR(MAX(IFERROR(INDEX(Tbl_Project_List[Start Date],MATCH($A80,Tbl_Project_List[Project Name],0),1)-1,0),IFERROR(INDEX($K$9:$K$158,MATCH($E80,$G$9:$G$158,0),1),0),IFERROR(INDEX($K$9:$K$158,MATCH($F80,$G$9:$G$158,0),1),0)),0)), IFERROR(MIN($D80-SUM($O80:AC80), INDEX(Tbl_Resource_List[Hours Available per Day], MATCH($C80,Tbl_Resource_List[Resource Name],0),1)-SUMIF($C$8:$C79,$C80,AD$8:AD79)),0),0)</f>
        <v>0</v>
      </c>
      <c r="AE80" s="93">
        <f>IF((AE$7&gt;IFERROR(MAX(IFERROR(INDEX(Tbl_Project_List[Start Date],MATCH($A80,Tbl_Project_List[Project Name],0),1)-1,0),IFERROR(INDEX($K$9:$K$158,MATCH($E80,$G$9:$G$158,0),1),0),IFERROR(INDEX($K$9:$K$158,MATCH($F80,$G$9:$G$158,0),1),0)),0)), IFERROR(MIN($D80-SUM($O80:AD80), INDEX(Tbl_Resource_List[Hours Available per Day], MATCH($C80,Tbl_Resource_List[Resource Name],0),1)-SUMIF($C$8:$C79,$C80,AE$8:AE79)),0),0)</f>
        <v>0</v>
      </c>
      <c r="AF80" s="93">
        <f>IF((AF$7&gt;IFERROR(MAX(IFERROR(INDEX(Tbl_Project_List[Start Date],MATCH($A80,Tbl_Project_List[Project Name],0),1)-1,0),IFERROR(INDEX($K$9:$K$158,MATCH($E80,$G$9:$G$158,0),1),0),IFERROR(INDEX($K$9:$K$158,MATCH($F80,$G$9:$G$158,0),1),0)),0)), IFERROR(MIN($D80-SUM($O80:AE80), INDEX(Tbl_Resource_List[Hours Available per Day], MATCH($C80,Tbl_Resource_List[Resource Name],0),1)-SUMIF($C$8:$C79,$C80,AF$8:AF79)),0),0)</f>
        <v>0</v>
      </c>
      <c r="AG80" s="93">
        <f>IF((AG$7&gt;IFERROR(MAX(IFERROR(INDEX(Tbl_Project_List[Start Date],MATCH($A80,Tbl_Project_List[Project Name],0),1)-1,0),IFERROR(INDEX($K$9:$K$158,MATCH($E80,$G$9:$G$158,0),1),0),IFERROR(INDEX($K$9:$K$158,MATCH($F80,$G$9:$G$158,0),1),0)),0)), IFERROR(MIN($D80-SUM($O80:AF80), INDEX(Tbl_Resource_List[Hours Available per Day], MATCH($C80,Tbl_Resource_List[Resource Name],0),1)-SUMIF($C$8:$C79,$C80,AG$8:AG79)),0),0)</f>
        <v>0</v>
      </c>
      <c r="AH80" s="93">
        <f>IF((AH$7&gt;IFERROR(MAX(IFERROR(INDEX(Tbl_Project_List[Start Date],MATCH($A80,Tbl_Project_List[Project Name],0),1)-1,0),IFERROR(INDEX($K$9:$K$158,MATCH($E80,$G$9:$G$158,0),1),0),IFERROR(INDEX($K$9:$K$158,MATCH($F80,$G$9:$G$158,0),1),0)),0)), IFERROR(MIN($D80-SUM($O80:AG80), INDEX(Tbl_Resource_List[Hours Available per Day], MATCH($C80,Tbl_Resource_List[Resource Name],0),1)-SUMIF($C$8:$C79,$C80,AH$8:AH79)),0),0)</f>
        <v>0</v>
      </c>
      <c r="AI80" s="93">
        <f>IF((AI$7&gt;IFERROR(MAX(IFERROR(INDEX(Tbl_Project_List[Start Date],MATCH($A80,Tbl_Project_List[Project Name],0),1)-1,0),IFERROR(INDEX($K$9:$K$158,MATCH($E80,$G$9:$G$158,0),1),0),IFERROR(INDEX($K$9:$K$158,MATCH($F80,$G$9:$G$158,0),1),0)),0)), IFERROR(MIN($D80-SUM($O80:AH80), INDEX(Tbl_Resource_List[Hours Available per Day], MATCH($C80,Tbl_Resource_List[Resource Name],0),1)-SUMIF($C$8:$C79,$C80,AI$8:AI79)),0),0)</f>
        <v>0</v>
      </c>
      <c r="AJ80" s="93">
        <f>IF((AJ$7&gt;IFERROR(MAX(IFERROR(INDEX(Tbl_Project_List[Start Date],MATCH($A80,Tbl_Project_List[Project Name],0),1)-1,0),IFERROR(INDEX($K$9:$K$158,MATCH($E80,$G$9:$G$158,0),1),0),IFERROR(INDEX($K$9:$K$158,MATCH($F80,$G$9:$G$158,0),1),0)),0)), IFERROR(MIN($D80-SUM($O80:AI80), INDEX(Tbl_Resource_List[Hours Available per Day], MATCH($C80,Tbl_Resource_List[Resource Name],0),1)-SUMIF($C$8:$C79,$C80,AJ$8:AJ79)),0),0)</f>
        <v>0</v>
      </c>
      <c r="AK80" s="93">
        <f>IF((AK$7&gt;IFERROR(MAX(IFERROR(INDEX(Tbl_Project_List[Start Date],MATCH($A80,Tbl_Project_List[Project Name],0),1)-1,0),IFERROR(INDEX($K$9:$K$158,MATCH($E80,$G$9:$G$158,0),1),0),IFERROR(INDEX($K$9:$K$158,MATCH($F80,$G$9:$G$158,0),1),0)),0)), IFERROR(MIN($D80-SUM($O80:AJ80), INDEX(Tbl_Resource_List[Hours Available per Day], MATCH($C80,Tbl_Resource_List[Resource Name],0),1)-SUMIF($C$8:$C79,$C80,AK$8:AK79)),0),0)</f>
        <v>0</v>
      </c>
      <c r="AL80" s="93">
        <f>IF((AL$7&gt;IFERROR(MAX(IFERROR(INDEX(Tbl_Project_List[Start Date],MATCH($A80,Tbl_Project_List[Project Name],0),1)-1,0),IFERROR(INDEX($K$9:$K$158,MATCH($E80,$G$9:$G$158,0),1),0),IFERROR(INDEX($K$9:$K$158,MATCH($F80,$G$9:$G$158,0),1),0)),0)), IFERROR(MIN($D80-SUM($O80:AK80), INDEX(Tbl_Resource_List[Hours Available per Day], MATCH($C80,Tbl_Resource_List[Resource Name],0),1)-SUMIF($C$8:$C79,$C80,AL$8:AL79)),0),0)</f>
        <v>0</v>
      </c>
      <c r="AM80" s="93">
        <f>IF((AM$7&gt;IFERROR(MAX(IFERROR(INDEX(Tbl_Project_List[Start Date],MATCH($A80,Tbl_Project_List[Project Name],0),1)-1,0),IFERROR(INDEX($K$9:$K$158,MATCH($E80,$G$9:$G$158,0),1),0),IFERROR(INDEX($K$9:$K$158,MATCH($F80,$G$9:$G$158,0),1),0)),0)), IFERROR(MIN($D80-SUM($O80:AL80), INDEX(Tbl_Resource_List[Hours Available per Day], MATCH($C80,Tbl_Resource_List[Resource Name],0),1)-SUMIF($C$8:$C79,$C80,AM$8:AM79)),0),0)</f>
        <v>0</v>
      </c>
      <c r="AN80" s="93">
        <f>IF((AN$7&gt;IFERROR(MAX(IFERROR(INDEX(Tbl_Project_List[Start Date],MATCH($A80,Tbl_Project_List[Project Name],0),1)-1,0),IFERROR(INDEX($K$9:$K$158,MATCH($E80,$G$9:$G$158,0),1),0),IFERROR(INDEX($K$9:$K$158,MATCH($F80,$G$9:$G$158,0),1),0)),0)), IFERROR(MIN($D80-SUM($O80:AM80), INDEX(Tbl_Resource_List[Hours Available per Day], MATCH($C80,Tbl_Resource_List[Resource Name],0),1)-SUMIF($C$8:$C79,$C80,AN$8:AN79)),0),0)</f>
        <v>0</v>
      </c>
      <c r="AO80" s="93">
        <f>IF((AO$7&gt;IFERROR(MAX(IFERROR(INDEX(Tbl_Project_List[Start Date],MATCH($A80,Tbl_Project_List[Project Name],0),1)-1,0),IFERROR(INDEX($K$9:$K$158,MATCH($E80,$G$9:$G$158,0),1),0),IFERROR(INDEX($K$9:$K$158,MATCH($F80,$G$9:$G$158,0),1),0)),0)), IFERROR(MIN($D80-SUM($O80:AN80), INDEX(Tbl_Resource_List[Hours Available per Day], MATCH($C80,Tbl_Resource_List[Resource Name],0),1)-SUMIF($C$8:$C79,$C80,AO$8:AO79)),0),0)</f>
        <v>0</v>
      </c>
      <c r="AP80" s="93">
        <f>IF((AP$7&gt;IFERROR(MAX(IFERROR(INDEX(Tbl_Project_List[Start Date],MATCH($A80,Tbl_Project_List[Project Name],0),1)-1,0),IFERROR(INDEX($K$9:$K$158,MATCH($E80,$G$9:$G$158,0),1),0),IFERROR(INDEX($K$9:$K$158,MATCH($F80,$G$9:$G$158,0),1),0)),0)), IFERROR(MIN($D80-SUM($O80:AO80), INDEX(Tbl_Resource_List[Hours Available per Day], MATCH($C80,Tbl_Resource_List[Resource Name],0),1)-SUMIF($C$8:$C79,$C80,AP$8:AP79)),0),0)</f>
        <v>0</v>
      </c>
      <c r="AQ80" s="93">
        <f>IF((AQ$7&gt;IFERROR(MAX(IFERROR(INDEX(Tbl_Project_List[Start Date],MATCH($A80,Tbl_Project_List[Project Name],0),1)-1,0),IFERROR(INDEX($K$9:$K$158,MATCH($E80,$G$9:$G$158,0),1),0),IFERROR(INDEX($K$9:$K$158,MATCH($F80,$G$9:$G$158,0),1),0)),0)), IFERROR(MIN($D80-SUM($O80:AP80), INDEX(Tbl_Resource_List[Hours Available per Day], MATCH($C80,Tbl_Resource_List[Resource Name],0),1)-SUMIF($C$8:$C79,$C80,AQ$8:AQ79)),0),0)</f>
        <v>0</v>
      </c>
      <c r="AR80" s="93">
        <f>IF((AR$7&gt;IFERROR(MAX(IFERROR(INDEX(Tbl_Project_List[Start Date],MATCH($A80,Tbl_Project_List[Project Name],0),1)-1,0),IFERROR(INDEX($K$9:$K$158,MATCH($E80,$G$9:$G$158,0),1),0),IFERROR(INDEX($K$9:$K$158,MATCH($F80,$G$9:$G$158,0),1),0)),0)), IFERROR(MIN($D80-SUM($O80:AQ80), INDEX(Tbl_Resource_List[Hours Available per Day], MATCH($C80,Tbl_Resource_List[Resource Name],0),1)-SUMIF($C$8:$C79,$C80,AR$8:AR79)),0),0)</f>
        <v>0</v>
      </c>
      <c r="AS80" s="93">
        <f>IF((AS$7&gt;IFERROR(MAX(IFERROR(INDEX(Tbl_Project_List[Start Date],MATCH($A80,Tbl_Project_List[Project Name],0),1)-1,0),IFERROR(INDEX($K$9:$K$158,MATCH($E80,$G$9:$G$158,0),1),0),IFERROR(INDEX($K$9:$K$158,MATCH($F80,$G$9:$G$158,0),1),0)),0)), IFERROR(MIN($D80-SUM($O80:AR80), INDEX(Tbl_Resource_List[Hours Available per Day], MATCH($C80,Tbl_Resource_List[Resource Name],0),1)-SUMIF($C$8:$C79,$C80,AS$8:AS79)),0),0)</f>
        <v>0</v>
      </c>
      <c r="AT80" s="93">
        <f>IF((AT$7&gt;IFERROR(MAX(IFERROR(INDEX(Tbl_Project_List[Start Date],MATCH($A80,Tbl_Project_List[Project Name],0),1)-1,0),IFERROR(INDEX($K$9:$K$158,MATCH($E80,$G$9:$G$158,0),1),0),IFERROR(INDEX($K$9:$K$158,MATCH($F80,$G$9:$G$158,0),1),0)),0)), IFERROR(MIN($D80-SUM($O80:AS80), INDEX(Tbl_Resource_List[Hours Available per Day], MATCH($C80,Tbl_Resource_List[Resource Name],0),1)-SUMIF($C$8:$C79,$C80,AT$8:AT79)),0),0)</f>
        <v>0</v>
      </c>
      <c r="AU80" s="93">
        <f>IF((AU$7&gt;IFERROR(MAX(IFERROR(INDEX(Tbl_Project_List[Start Date],MATCH($A80,Tbl_Project_List[Project Name],0),1)-1,0),IFERROR(INDEX($K$9:$K$158,MATCH($E80,$G$9:$G$158,0),1),0),IFERROR(INDEX($K$9:$K$158,MATCH($F80,$G$9:$G$158,0),1),0)),0)), IFERROR(MIN($D80-SUM($O80:AT80), INDEX(Tbl_Resource_List[Hours Available per Day], MATCH($C80,Tbl_Resource_List[Resource Name],0),1)-SUMIF($C$8:$C79,$C80,AU$8:AU79)),0),0)</f>
        <v>0</v>
      </c>
      <c r="AV80" s="93">
        <f>IF((AV$7&gt;IFERROR(MAX(IFERROR(INDEX(Tbl_Project_List[Start Date],MATCH($A80,Tbl_Project_List[Project Name],0),1)-1,0),IFERROR(INDEX($K$9:$K$158,MATCH($E80,$G$9:$G$158,0),1),0),IFERROR(INDEX($K$9:$K$158,MATCH($F80,$G$9:$G$158,0),1),0)),0)), IFERROR(MIN($D80-SUM($O80:AU80), INDEX(Tbl_Resource_List[Hours Available per Day], MATCH($C80,Tbl_Resource_List[Resource Name],0),1)-SUMIF($C$8:$C79,$C80,AV$8:AV79)),0),0)</f>
        <v>0</v>
      </c>
      <c r="AW80" s="93">
        <f>IF((AW$7&gt;IFERROR(MAX(IFERROR(INDEX(Tbl_Project_List[Start Date],MATCH($A80,Tbl_Project_List[Project Name],0),1)-1,0),IFERROR(INDEX($K$9:$K$158,MATCH($E80,$G$9:$G$158,0),1),0),IFERROR(INDEX($K$9:$K$158,MATCH($F80,$G$9:$G$158,0),1),0)),0)), IFERROR(MIN($D80-SUM($O80:AV80), INDEX(Tbl_Resource_List[Hours Available per Day], MATCH($C80,Tbl_Resource_List[Resource Name],0),1)-SUMIF($C$8:$C79,$C80,AW$8:AW79)),0),0)</f>
        <v>0</v>
      </c>
      <c r="AX80" s="93">
        <f>IF((AX$7&gt;IFERROR(MAX(IFERROR(INDEX(Tbl_Project_List[Start Date],MATCH($A80,Tbl_Project_List[Project Name],0),1)-1,0),IFERROR(INDEX($K$9:$K$158,MATCH($E80,$G$9:$G$158,0),1),0),IFERROR(INDEX($K$9:$K$158,MATCH($F80,$G$9:$G$158,0),1),0)),0)), IFERROR(MIN($D80-SUM($O80:AW80), INDEX(Tbl_Resource_List[Hours Available per Day], MATCH($C80,Tbl_Resource_List[Resource Name],0),1)-SUMIF($C$8:$C79,$C80,AX$8:AX79)),0),0)</f>
        <v>0</v>
      </c>
      <c r="AY80" s="93">
        <f>IF((AY$7&gt;IFERROR(MAX(IFERROR(INDEX(Tbl_Project_List[Start Date],MATCH($A80,Tbl_Project_List[Project Name],0),1)-1,0),IFERROR(INDEX($K$9:$K$158,MATCH($E80,$G$9:$G$158,0),1),0),IFERROR(INDEX($K$9:$K$158,MATCH($F80,$G$9:$G$158,0),1),0)),0)), IFERROR(MIN($D80-SUM($O80:AX80), INDEX(Tbl_Resource_List[Hours Available per Day], MATCH($C80,Tbl_Resource_List[Resource Name],0),1)-SUMIF($C$8:$C79,$C80,AY$8:AY79)),0),0)</f>
        <v>0</v>
      </c>
      <c r="AZ80" s="93">
        <f>IF((AZ$7&gt;IFERROR(MAX(IFERROR(INDEX(Tbl_Project_List[Start Date],MATCH($A80,Tbl_Project_List[Project Name],0),1)-1,0),IFERROR(INDEX($K$9:$K$158,MATCH($E80,$G$9:$G$158,0),1),0),IFERROR(INDEX($K$9:$K$158,MATCH($F80,$G$9:$G$158,0),1),0)),0)), IFERROR(MIN($D80-SUM($O80:AY80), INDEX(Tbl_Resource_List[Hours Available per Day], MATCH($C80,Tbl_Resource_List[Resource Name],0),1)-SUMIF($C$8:$C79,$C80,AZ$8:AZ79)),0),0)</f>
        <v>0</v>
      </c>
      <c r="BA80" s="93">
        <f>IF((BA$7&gt;IFERROR(MAX(IFERROR(INDEX(Tbl_Project_List[Start Date],MATCH($A80,Tbl_Project_List[Project Name],0),1)-1,0),IFERROR(INDEX($K$9:$K$158,MATCH($E80,$G$9:$G$158,0),1),0),IFERROR(INDEX($K$9:$K$158,MATCH($F80,$G$9:$G$158,0),1),0)),0)), IFERROR(MIN($D80-SUM($O80:AZ80), INDEX(Tbl_Resource_List[Hours Available per Day], MATCH($C80,Tbl_Resource_List[Resource Name],0),1)-SUMIF($C$8:$C79,$C80,BA$8:BA79)),0),0)</f>
        <v>0</v>
      </c>
      <c r="BB80" s="93">
        <f>IF((BB$7&gt;IFERROR(MAX(IFERROR(INDEX(Tbl_Project_List[Start Date],MATCH($A80,Tbl_Project_List[Project Name],0),1)-1,0),IFERROR(INDEX($K$9:$K$158,MATCH($E80,$G$9:$G$158,0),1),0),IFERROR(INDEX($K$9:$K$158,MATCH($F80,$G$9:$G$158,0),1),0)),0)), IFERROR(MIN($D80-SUM($O80:BA80), INDEX(Tbl_Resource_List[Hours Available per Day], MATCH($C80,Tbl_Resource_List[Resource Name],0),1)-SUMIF($C$8:$C79,$C80,BB$8:BB79)),0),0)</f>
        <v>0</v>
      </c>
      <c r="BC80" s="93">
        <f>IF((BC$7&gt;IFERROR(MAX(IFERROR(INDEX(Tbl_Project_List[Start Date],MATCH($A80,Tbl_Project_List[Project Name],0),1)-1,0),IFERROR(INDEX($K$9:$K$158,MATCH($E80,$G$9:$G$158,0),1),0),IFERROR(INDEX($K$9:$K$158,MATCH($F80,$G$9:$G$158,0),1),0)),0)), IFERROR(MIN($D80-SUM($O80:BB80), INDEX(Tbl_Resource_List[Hours Available per Day], MATCH($C80,Tbl_Resource_List[Resource Name],0),1)-SUMIF($C$8:$C79,$C80,BC$8:BC79)),0),0)</f>
        <v>0</v>
      </c>
      <c r="BD80" s="93">
        <f>IF((BD$7&gt;IFERROR(MAX(IFERROR(INDEX(Tbl_Project_List[Start Date],MATCH($A80,Tbl_Project_List[Project Name],0),1)-1,0),IFERROR(INDEX($K$9:$K$158,MATCH($E80,$G$9:$G$158,0),1),0),IFERROR(INDEX($K$9:$K$158,MATCH($F80,$G$9:$G$158,0),1),0)),0)), IFERROR(MIN($D80-SUM($O80:BC80), INDEX(Tbl_Resource_List[Hours Available per Day], MATCH($C80,Tbl_Resource_List[Resource Name],0),1)-SUMIF($C$8:$C79,$C80,BD$8:BD79)),0),0)</f>
        <v>0</v>
      </c>
      <c r="BE80" s="93">
        <f>IF((BE$7&gt;IFERROR(MAX(IFERROR(INDEX(Tbl_Project_List[Start Date],MATCH($A80,Tbl_Project_List[Project Name],0),1)-1,0),IFERROR(INDEX($K$9:$K$158,MATCH($E80,$G$9:$G$158,0),1),0),IFERROR(INDEX($K$9:$K$158,MATCH($F80,$G$9:$G$158,0),1),0)),0)), IFERROR(MIN($D80-SUM($O80:BD80), INDEX(Tbl_Resource_List[Hours Available per Day], MATCH($C80,Tbl_Resource_List[Resource Name],0),1)-SUMIF($C$8:$C79,$C80,BE$8:BE79)),0),0)</f>
        <v>0</v>
      </c>
      <c r="BF80" s="93">
        <f>IF((BF$7&gt;IFERROR(MAX(IFERROR(INDEX(Tbl_Project_List[Start Date],MATCH($A80,Tbl_Project_List[Project Name],0),1)-1,0),IFERROR(INDEX($K$9:$K$158,MATCH($E80,$G$9:$G$158,0),1),0),IFERROR(INDEX($K$9:$K$158,MATCH($F80,$G$9:$G$158,0),1),0)),0)), IFERROR(MIN($D80-SUM($O80:BE80), INDEX(Tbl_Resource_List[Hours Available per Day], MATCH($C80,Tbl_Resource_List[Resource Name],0),1)-SUMIF($C$8:$C79,$C80,BF$8:BF79)),0),0)</f>
        <v>0</v>
      </c>
      <c r="BG80" s="93">
        <f>IF((BG$7&gt;IFERROR(MAX(IFERROR(INDEX(Tbl_Project_List[Start Date],MATCH($A80,Tbl_Project_List[Project Name],0),1)-1,0),IFERROR(INDEX($K$9:$K$158,MATCH($E80,$G$9:$G$158,0),1),0),IFERROR(INDEX($K$9:$K$158,MATCH($F80,$G$9:$G$158,0),1),0)),0)), IFERROR(MIN($D80-SUM($O80:BF80), INDEX(Tbl_Resource_List[Hours Available per Day], MATCH($C80,Tbl_Resource_List[Resource Name],0),1)-SUMIF($C$8:$C79,$C80,BG$8:BG79)),0),0)</f>
        <v>0</v>
      </c>
      <c r="BH80" s="93">
        <f>IF((BH$7&gt;IFERROR(MAX(IFERROR(INDEX(Tbl_Project_List[Start Date],MATCH($A80,Tbl_Project_List[Project Name],0),1)-1,0),IFERROR(INDEX($K$9:$K$158,MATCH($E80,$G$9:$G$158,0),1),0),IFERROR(INDEX($K$9:$K$158,MATCH($F80,$G$9:$G$158,0),1),0)),0)), IFERROR(MIN($D80-SUM($O80:BG80), INDEX(Tbl_Resource_List[Hours Available per Day], MATCH($C80,Tbl_Resource_List[Resource Name],0),1)-SUMIF($C$8:$C79,$C80,BH$8:BH79)),0),0)</f>
        <v>0</v>
      </c>
      <c r="BI80" s="93">
        <f>IF((BI$7&gt;IFERROR(MAX(IFERROR(INDEX(Tbl_Project_List[Start Date],MATCH($A80,Tbl_Project_List[Project Name],0),1)-1,0),IFERROR(INDEX($K$9:$K$158,MATCH($E80,$G$9:$G$158,0),1),0),IFERROR(INDEX($K$9:$K$158,MATCH($F80,$G$9:$G$158,0),1),0)),0)), IFERROR(MIN($D80-SUM($O80:BH80), INDEX(Tbl_Resource_List[Hours Available per Day], MATCH($C80,Tbl_Resource_List[Resource Name],0),1)-SUMIF($C$8:$C79,$C80,BI$8:BI79)),0),0)</f>
        <v>0</v>
      </c>
      <c r="BJ80" s="93">
        <f>IF((BJ$7&gt;IFERROR(MAX(IFERROR(INDEX(Tbl_Project_List[Start Date],MATCH($A80,Tbl_Project_List[Project Name],0),1)-1,0),IFERROR(INDEX($K$9:$K$158,MATCH($E80,$G$9:$G$158,0),1),0),IFERROR(INDEX($K$9:$K$158,MATCH($F80,$G$9:$G$158,0),1),0)),0)), IFERROR(MIN($D80-SUM($O80:BI80), INDEX(Tbl_Resource_List[Hours Available per Day], MATCH($C80,Tbl_Resource_List[Resource Name],0),1)-SUMIF($C$8:$C79,$C80,BJ$8:BJ79)),0),0)</f>
        <v>0</v>
      </c>
      <c r="BK80" s="93">
        <f>IF((BK$7&gt;IFERROR(MAX(IFERROR(INDEX(Tbl_Project_List[Start Date],MATCH($A80,Tbl_Project_List[Project Name],0),1)-1,0),IFERROR(INDEX($K$9:$K$158,MATCH($E80,$G$9:$G$158,0),1),0),IFERROR(INDEX($K$9:$K$158,MATCH($F80,$G$9:$G$158,0),1),0)),0)), IFERROR(MIN($D80-SUM($O80:BJ80), INDEX(Tbl_Resource_List[Hours Available per Day], MATCH($C80,Tbl_Resource_List[Resource Name],0),1)-SUMIF($C$8:$C79,$C80,BK$8:BK79)),0),0)</f>
        <v>0</v>
      </c>
      <c r="BL80" s="93">
        <f>IF((BL$7&gt;IFERROR(MAX(IFERROR(INDEX(Tbl_Project_List[Start Date],MATCH($A80,Tbl_Project_List[Project Name],0),1)-1,0),IFERROR(INDEX($K$9:$K$158,MATCH($E80,$G$9:$G$158,0),1),0),IFERROR(INDEX($K$9:$K$158,MATCH($F80,$G$9:$G$158,0),1),0)),0)), IFERROR(MIN($D80-SUM($O80:BK80), INDEX(Tbl_Resource_List[Hours Available per Day], MATCH($C80,Tbl_Resource_List[Resource Name],0),1)-SUMIF($C$8:$C79,$C80,BL$8:BL79)),0),0)</f>
        <v>0</v>
      </c>
      <c r="BM80" s="93">
        <f>IF((BM$7&gt;IFERROR(MAX(IFERROR(INDEX(Tbl_Project_List[Start Date],MATCH($A80,Tbl_Project_List[Project Name],0),1)-1,0),IFERROR(INDEX($K$9:$K$158,MATCH($E80,$G$9:$G$158,0),1),0),IFERROR(INDEX($K$9:$K$158,MATCH($F80,$G$9:$G$158,0),1),0)),0)), IFERROR(MIN($D80-SUM($O80:BL80), INDEX(Tbl_Resource_List[Hours Available per Day], MATCH($C80,Tbl_Resource_List[Resource Name],0),1)-SUMIF($C$8:$C79,$C80,BM$8:BM79)),0),0)</f>
        <v>0</v>
      </c>
      <c r="BN80" s="93">
        <f>IF((BN$7&gt;IFERROR(MAX(IFERROR(INDEX(Tbl_Project_List[Start Date],MATCH($A80,Tbl_Project_List[Project Name],0),1)-1,0),IFERROR(INDEX($K$9:$K$158,MATCH($E80,$G$9:$G$158,0),1),0),IFERROR(INDEX($K$9:$K$158,MATCH($F80,$G$9:$G$158,0),1),0)),0)), IFERROR(MIN($D80-SUM($O80:BM80), INDEX(Tbl_Resource_List[Hours Available per Day], MATCH($C80,Tbl_Resource_List[Resource Name],0),1)-SUMIF($C$8:$C79,$C80,BN$8:BN79)),0),0)</f>
        <v>0</v>
      </c>
      <c r="BO80" s="93">
        <f>IF((BO$7&gt;IFERROR(MAX(IFERROR(INDEX(Tbl_Project_List[Start Date],MATCH($A80,Tbl_Project_List[Project Name],0),1)-1,0),IFERROR(INDEX($K$9:$K$158,MATCH($E80,$G$9:$G$158,0),1),0),IFERROR(INDEX($K$9:$K$158,MATCH($F80,$G$9:$G$158,0),1),0)),0)), IFERROR(MIN($D80-SUM($O80:BN80), INDEX(Tbl_Resource_List[Hours Available per Day], MATCH($C80,Tbl_Resource_List[Resource Name],0),1)-SUMIF($C$8:$C79,$C80,BO$8:BO79)),0),0)</f>
        <v>0</v>
      </c>
      <c r="BP80" s="93">
        <f>IF((BP$7&gt;IFERROR(MAX(IFERROR(INDEX(Tbl_Project_List[Start Date],MATCH($A80,Tbl_Project_List[Project Name],0),1)-1,0),IFERROR(INDEX($K$9:$K$158,MATCH($E80,$G$9:$G$158,0),1),0),IFERROR(INDEX($K$9:$K$158,MATCH($F80,$G$9:$G$158,0),1),0)),0)), IFERROR(MIN($D80-SUM($O80:BO80), INDEX(Tbl_Resource_List[Hours Available per Day], MATCH($C80,Tbl_Resource_List[Resource Name],0),1)-SUMIF($C$8:$C79,$C80,BP$8:BP79)),0),0)</f>
        <v>0</v>
      </c>
      <c r="BQ80" s="93">
        <f>IF((BQ$7&gt;IFERROR(MAX(IFERROR(INDEX(Tbl_Project_List[Start Date],MATCH($A80,Tbl_Project_List[Project Name],0),1)-1,0),IFERROR(INDEX($K$9:$K$158,MATCH($E80,$G$9:$G$158,0),1),0),IFERROR(INDEX($K$9:$K$158,MATCH($F80,$G$9:$G$158,0),1),0)),0)), IFERROR(MIN($D80-SUM($O80:BP80), INDEX(Tbl_Resource_List[Hours Available per Day], MATCH($C80,Tbl_Resource_List[Resource Name],0),1)-SUMIF($C$8:$C79,$C80,BQ$8:BQ79)),0),0)</f>
        <v>0</v>
      </c>
      <c r="BR80" s="93">
        <f>IF((BR$7&gt;IFERROR(MAX(IFERROR(INDEX(Tbl_Project_List[Start Date],MATCH($A80,Tbl_Project_List[Project Name],0),1)-1,0),IFERROR(INDEX($K$9:$K$158,MATCH($E80,$G$9:$G$158,0),1),0),IFERROR(INDEX($K$9:$K$158,MATCH($F80,$G$9:$G$158,0),1),0)),0)), IFERROR(MIN($D80-SUM($O80:BQ80), INDEX(Tbl_Resource_List[Hours Available per Day], MATCH($C80,Tbl_Resource_List[Resource Name],0),1)-SUMIF($C$8:$C79,$C80,BR$8:BR79)),0),0)</f>
        <v>0</v>
      </c>
      <c r="BS80" s="93">
        <f>IF((BS$7&gt;IFERROR(MAX(IFERROR(INDEX(Tbl_Project_List[Start Date],MATCH($A80,Tbl_Project_List[Project Name],0),1)-1,0),IFERROR(INDEX($K$9:$K$158,MATCH($E80,$G$9:$G$158,0),1),0),IFERROR(INDEX($K$9:$K$158,MATCH($F80,$G$9:$G$158,0),1),0)),0)), IFERROR(MIN($D80-SUM($O80:BR80), INDEX(Tbl_Resource_List[Hours Available per Day], MATCH($C80,Tbl_Resource_List[Resource Name],0),1)-SUMIF($C$8:$C79,$C80,BS$8:BS79)),0),0)</f>
        <v>0</v>
      </c>
      <c r="BT80" s="93">
        <f>IF((BT$7&gt;IFERROR(MAX(IFERROR(INDEX(Tbl_Project_List[Start Date],MATCH($A80,Tbl_Project_List[Project Name],0),1)-1,0),IFERROR(INDEX($K$9:$K$158,MATCH($E80,$G$9:$G$158,0),1),0),IFERROR(INDEX($K$9:$K$158,MATCH($F80,$G$9:$G$158,0),1),0)),0)), IFERROR(MIN($D80-SUM($O80:BS80), INDEX(Tbl_Resource_List[Hours Available per Day], MATCH($C80,Tbl_Resource_List[Resource Name],0),1)-SUMIF($C$8:$C79,$C80,BT$8:BT79)),0),0)</f>
        <v>0</v>
      </c>
      <c r="BU80" s="93">
        <f>IF((BU$7&gt;IFERROR(MAX(IFERROR(INDEX(Tbl_Project_List[Start Date],MATCH($A80,Tbl_Project_List[Project Name],0),1)-1,0),IFERROR(INDEX($K$9:$K$158,MATCH($E80,$G$9:$G$158,0),1),0),IFERROR(INDEX($K$9:$K$158,MATCH($F80,$G$9:$G$158,0),1),0)),0)), IFERROR(MIN($D80-SUM($O80:BT80), INDEX(Tbl_Resource_List[Hours Available per Day], MATCH($C80,Tbl_Resource_List[Resource Name],0),1)-SUMIF($C$8:$C79,$C80,BU$8:BU79)),0),0)</f>
        <v>0</v>
      </c>
      <c r="BV80" s="93">
        <f>IF((BV$7&gt;IFERROR(MAX(IFERROR(INDEX(Tbl_Project_List[Start Date],MATCH($A80,Tbl_Project_List[Project Name],0),1)-1,0),IFERROR(INDEX($K$9:$K$158,MATCH($E80,$G$9:$G$158,0),1),0),IFERROR(INDEX($K$9:$K$158,MATCH($F80,$G$9:$G$158,0),1),0)),0)), IFERROR(MIN($D80-SUM($O80:BU80), INDEX(Tbl_Resource_List[Hours Available per Day], MATCH($C80,Tbl_Resource_List[Resource Name],0),1)-SUMIF($C$8:$C79,$C80,BV$8:BV79)),0),0)</f>
        <v>0</v>
      </c>
      <c r="BW80" s="94">
        <f>IF((BW$7&gt;IFERROR(MAX(IFERROR(INDEX(Tbl_Project_List[Start Date],MATCH($A80,Tbl_Project_List[Project Name],0),1)-1,0),IFERROR(INDEX($K$9:$K$158,MATCH($E80,$G$9:$G$158,0),1),0),IFERROR(INDEX($K$9:$K$158,MATCH($F80,$G$9:$G$158,0),1),0)),0)), IFERROR(MIN($D80-SUM($O80:BV80), INDEX(Tbl_Resource_List[Hours Available per Day], MATCH($C80,Tbl_Resource_List[Resource Name],0),1)-SUMIF($C$8:$C79,$C80,BW$8:BW79)),0),0)</f>
        <v>0</v>
      </c>
      <c r="BX80" s="95"/>
      <c r="BY80" s="95"/>
      <c r="BZ80" s="95"/>
      <c r="CA80" s="95"/>
      <c r="CB80" s="95"/>
      <c r="CC80" s="95"/>
      <c r="CD80" s="95"/>
      <c r="CE80" s="95"/>
      <c r="CF80" s="95"/>
      <c r="CG80" s="95"/>
      <c r="CH80" s="95"/>
      <c r="CI80" s="95"/>
      <c r="CJ80" s="95"/>
      <c r="CK80" s="95"/>
      <c r="CL80" s="95"/>
      <c r="CM80" s="95"/>
      <c r="CN80" s="95"/>
      <c r="CO80" s="95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</row>
    <row r="81" spans="1:105" x14ac:dyDescent="0.25">
      <c r="A81" s="89" t="str">
        <f>IFERROR(IF(ROW(A80)-ROW($A$8)&gt;=COUNTA(Tbl_Task_List[Task Name]),"",INDEX(Tbl_Project_List[],MATCH(SMALL(Tbl_Project_List[[#Data],[Priority]],ROUND(SUMPRODUCT(1/COUNTIF($A$9:A80,$A$9:A80)),0)+((COUNTIF(Tbl_Task_List[[#Data],[Project Name]],A80)=COUNTIF($A$9:$A80,A80))*1)),Tbl_Project_List[[#Data],[Priority]],0),1)),"")</f>
        <v/>
      </c>
      <c r="B81" s="89" t="str">
        <f t="array" ref="B81">IFERROR(INDEX((Tbl_Task_List[[#Data],[Task Name]]), SMALL(IF(A81=(Tbl_Task_List[[#Data],[Project Name]]),ROW(Tbl_Task_List[[#Data],[Project Name]]),""),COUNTIF($A$9:$A81,A81))-ROW(Tbl_Task_List[[#Headers],[Task Name]]),1),"")</f>
        <v/>
      </c>
      <c r="C81" s="90" t="str">
        <f t="array" ref="C81">IFERROR(INDEX((Tbl_Task_List[[#Data],[Resource Name]]), SMALL(IF(A81=(Tbl_Task_List[[#Data],[Project Name]]),ROW(Tbl_Task_List[[#Data],[Project Name]]),""),COUNTIF($A$9:$A81,A81))-ROW(Tbl_Task_List[[#Headers],[Resource Name]]),1),"")</f>
        <v/>
      </c>
      <c r="D81" s="91" t="str">
        <f t="array" ref="D81">IFERROR(INDEX((Tbl_Task_List[[#Data],[Planned Duration (Hours)]]), SMALL(IF(A81=(Tbl_Task_List[[#Data],[Project Name]]),ROW(Tbl_Task_List[[#Data],[Project Name]]),""),COUNTIF($A$9:$A81,A81))-ROW(Tbl_Task_List[[#Headers],[Planned Duration (Hours)]]),1),"")</f>
        <v/>
      </c>
      <c r="E81" s="70" t="str">
        <f t="array" ref="E81">IFERROR(INDEX((Tbl_Task_List[[#Data],[Predecessor 1]]), SMALL(IF(A81=(Tbl_Task_List[[#Data],[Project Name]]),ROW(Tbl_Task_List[[#Data],[Project Name]]),""),COUNTIF($A$9:$A81,A81))-ROW(Tbl_Task_List[[#Headers],[Predecessor 1]]),1),"")</f>
        <v/>
      </c>
      <c r="F81" s="70" t="str">
        <f t="array" ref="F81">IFERROR(INDEX((Tbl_Task_List[[#Data],[Predecessor 2]]), SMALL(IF(A81=(Tbl_Task_List[[#Data],[Project Name]]),ROW(Tbl_Task_List[[#Data],[Project Name]]),""),COUNTIF($A$9:$A81,A81))-ROW(Tbl_Task_List[[#Headers],[Predecessor 2]]),1),"")</f>
        <v/>
      </c>
      <c r="G81" s="70" t="str">
        <f t="shared" si="8"/>
        <v xml:space="preserve"> </v>
      </c>
      <c r="H81" s="75" t="str">
        <f>IFERROR(MAX(INDEX(Tbl_Project_List[Start Date],MATCH($A81,Tbl_Project_List[Project Name],0),1), StartDate, IFERROR(WORKDAY(INDEX($K$9:$K$158,MATCH($E81,$G$9:$G$158,0),1),1,Holidays),0),IFERROR(WORKDAY( INDEX($K$9:$K$158,MATCH($F81,$G$9:$G$158,0),1),1,Holidays),0)),"")</f>
        <v/>
      </c>
      <c r="I81" s="92" t="str">
        <f t="shared" si="9"/>
        <v/>
      </c>
      <c r="J81" s="75" t="str">
        <f t="array" ref="J81">IF(ISNUMBER(D81),IFERROR(INDEX($A$7:$BW$7,1,SMALL(IF(P81:BW81&gt;0,COLUMN(P81:BW81),""),1)),WORKDAY($BW$7,2,Holidays)),"")</f>
        <v/>
      </c>
      <c r="K81" s="75" t="str">
        <f t="array" ref="K81">IF(ISNUMBER(D81),IF(SUM(P81:BW81)=D81,IFERROR(INDEX($A$7:$BW$7,1,LARGE(IF(P81:BW81&gt;0,COLUMN(P81:BW81),""),1)),""),WORKDAY($BW$7,1,Holidays)),"")</f>
        <v/>
      </c>
      <c r="L81" s="92" t="str">
        <f ca="1">IFERROR(COUNTIF(INDIRECT(ADDRESS(ROW($L81),MATCH($J81,$A$7:$BW$7,0),1,1,)):INDIRECT(ADDRESS(ROW($L81),MATCH(MIN($K81,$BW$7),$A$7:$BW$7,0),1,1,)),0),"")</f>
        <v/>
      </c>
      <c r="M81" s="92" t="str">
        <f t="shared" si="10"/>
        <v/>
      </c>
      <c r="N81" s="93" t="str">
        <f t="shared" si="11"/>
        <v/>
      </c>
      <c r="O81" s="86"/>
      <c r="P81" s="93">
        <f>IF((P$7&gt;IFERROR(MAX(IFERROR(INDEX(Tbl_Project_List[Start Date],MATCH($A81,Tbl_Project_List[Project Name],0),1)-1,0),IFERROR(INDEX($K$9:$K$158,MATCH($E81,$G$9:$G$158,0),1),0),IFERROR(INDEX($K$9:$K$158,MATCH($F81,$G$9:$G$158,0),1),0)),0)), IFERROR(MIN($D81-SUM($O81:O81), INDEX(Tbl_Resource_List[Hours Available per Day], MATCH($C81,Tbl_Resource_List[Resource Name],0),1)-SUMIF($C$8:$C80,$C81,P$8:P80)),0),0)</f>
        <v>0</v>
      </c>
      <c r="Q81" s="93">
        <f>IF((Q$7&gt;IFERROR(MAX(IFERROR(INDEX(Tbl_Project_List[Start Date],MATCH($A81,Tbl_Project_List[Project Name],0),1)-1,0),IFERROR(INDEX($K$9:$K$158,MATCH($E81,$G$9:$G$158,0),1),0),IFERROR(INDEX($K$9:$K$158,MATCH($F81,$G$9:$G$158,0),1),0)),0)), IFERROR(MIN($D81-SUM($O81:P81), INDEX(Tbl_Resource_List[Hours Available per Day], MATCH($C81,Tbl_Resource_List[Resource Name],0),1)-SUMIF($C$8:$C80,$C81,Q$8:Q80)),0),0)</f>
        <v>0</v>
      </c>
      <c r="R81" s="93">
        <f>IF((R$7&gt;IFERROR(MAX(IFERROR(INDEX(Tbl_Project_List[Start Date],MATCH($A81,Tbl_Project_List[Project Name],0),1)-1,0),IFERROR(INDEX($K$9:$K$158,MATCH($E81,$G$9:$G$158,0),1),0),IFERROR(INDEX($K$9:$K$158,MATCH($F81,$G$9:$G$158,0),1),0)),0)), IFERROR(MIN($D81-SUM($O81:Q81), INDEX(Tbl_Resource_List[Hours Available per Day], MATCH($C81,Tbl_Resource_List[Resource Name],0),1)-SUMIF($C$8:$C80,$C81,R$8:R80)),0),0)</f>
        <v>0</v>
      </c>
      <c r="S81" s="93">
        <f>IF((S$7&gt;IFERROR(MAX(IFERROR(INDEX(Tbl_Project_List[Start Date],MATCH($A81,Tbl_Project_List[Project Name],0),1)-1,0),IFERROR(INDEX($K$9:$K$158,MATCH($E81,$G$9:$G$158,0),1),0),IFERROR(INDEX($K$9:$K$158,MATCH($F81,$G$9:$G$158,0),1),0)),0)), IFERROR(MIN($D81-SUM($O81:R81), INDEX(Tbl_Resource_List[Hours Available per Day], MATCH($C81,Tbl_Resource_List[Resource Name],0),1)-SUMIF($C$8:$C80,$C81,S$8:S80)),0),0)</f>
        <v>0</v>
      </c>
      <c r="T81" s="93">
        <f>IF((T$7&gt;IFERROR(MAX(IFERROR(INDEX(Tbl_Project_List[Start Date],MATCH($A81,Tbl_Project_List[Project Name],0),1)-1,0),IFERROR(INDEX($K$9:$K$158,MATCH($E81,$G$9:$G$158,0),1),0),IFERROR(INDEX($K$9:$K$158,MATCH($F81,$G$9:$G$158,0),1),0)),0)), IFERROR(MIN($D81-SUM($O81:S81), INDEX(Tbl_Resource_List[Hours Available per Day], MATCH($C81,Tbl_Resource_List[Resource Name],0),1)-SUMIF($C$8:$C80,$C81,T$8:T80)),0),0)</f>
        <v>0</v>
      </c>
      <c r="U81" s="93">
        <f>IF((U$7&gt;IFERROR(MAX(IFERROR(INDEX(Tbl_Project_List[Start Date],MATCH($A81,Tbl_Project_List[Project Name],0),1)-1,0),IFERROR(INDEX($K$9:$K$158,MATCH($E81,$G$9:$G$158,0),1),0),IFERROR(INDEX($K$9:$K$158,MATCH($F81,$G$9:$G$158,0),1),0)),0)), IFERROR(MIN($D81-SUM($O81:T81), INDEX(Tbl_Resource_List[Hours Available per Day], MATCH($C81,Tbl_Resource_List[Resource Name],0),1)-SUMIF($C$8:$C80,$C81,U$8:U80)),0),0)</f>
        <v>0</v>
      </c>
      <c r="V81" s="93">
        <f>IF((V$7&gt;IFERROR(MAX(IFERROR(INDEX(Tbl_Project_List[Start Date],MATCH($A81,Tbl_Project_List[Project Name],0),1)-1,0),IFERROR(INDEX($K$9:$K$158,MATCH($E81,$G$9:$G$158,0),1),0),IFERROR(INDEX($K$9:$K$158,MATCH($F81,$G$9:$G$158,0),1),0)),0)), IFERROR(MIN($D81-SUM($O81:U81), INDEX(Tbl_Resource_List[Hours Available per Day], MATCH($C81,Tbl_Resource_List[Resource Name],0),1)-SUMIF($C$8:$C80,$C81,V$8:V80)),0),0)</f>
        <v>0</v>
      </c>
      <c r="W81" s="93">
        <f>IF((W$7&gt;IFERROR(MAX(IFERROR(INDEX(Tbl_Project_List[Start Date],MATCH($A81,Tbl_Project_List[Project Name],0),1)-1,0),IFERROR(INDEX($K$9:$K$158,MATCH($E81,$G$9:$G$158,0),1),0),IFERROR(INDEX($K$9:$K$158,MATCH($F81,$G$9:$G$158,0),1),0)),0)), IFERROR(MIN($D81-SUM($O81:V81), INDEX(Tbl_Resource_List[Hours Available per Day], MATCH($C81,Tbl_Resource_List[Resource Name],0),1)-SUMIF($C$8:$C80,$C81,W$8:W80)),0),0)</f>
        <v>0</v>
      </c>
      <c r="X81" s="93">
        <f>IF((X$7&gt;IFERROR(MAX(IFERROR(INDEX(Tbl_Project_List[Start Date],MATCH($A81,Tbl_Project_List[Project Name],0),1)-1,0),IFERROR(INDEX($K$9:$K$158,MATCH($E81,$G$9:$G$158,0),1),0),IFERROR(INDEX($K$9:$K$158,MATCH($F81,$G$9:$G$158,0),1),0)),0)), IFERROR(MIN($D81-SUM($O81:W81), INDEX(Tbl_Resource_List[Hours Available per Day], MATCH($C81,Tbl_Resource_List[Resource Name],0),1)-SUMIF($C$8:$C80,$C81,X$8:X80)),0),0)</f>
        <v>0</v>
      </c>
      <c r="Y81" s="93">
        <f>IF((Y$7&gt;IFERROR(MAX(IFERROR(INDEX(Tbl_Project_List[Start Date],MATCH($A81,Tbl_Project_List[Project Name],0),1)-1,0),IFERROR(INDEX($K$9:$K$158,MATCH($E81,$G$9:$G$158,0),1),0),IFERROR(INDEX($K$9:$K$158,MATCH($F81,$G$9:$G$158,0),1),0)),0)), IFERROR(MIN($D81-SUM($O81:X81), INDEX(Tbl_Resource_List[Hours Available per Day], MATCH($C81,Tbl_Resource_List[Resource Name],0),1)-SUMIF($C$8:$C80,$C81,Y$8:Y80)),0),0)</f>
        <v>0</v>
      </c>
      <c r="Z81" s="93">
        <f>IF((Z$7&gt;IFERROR(MAX(IFERROR(INDEX(Tbl_Project_List[Start Date],MATCH($A81,Tbl_Project_List[Project Name],0),1)-1,0),IFERROR(INDEX($K$9:$K$158,MATCH($E81,$G$9:$G$158,0),1),0),IFERROR(INDEX($K$9:$K$158,MATCH($F81,$G$9:$G$158,0),1),0)),0)), IFERROR(MIN($D81-SUM($O81:Y81), INDEX(Tbl_Resource_List[Hours Available per Day], MATCH($C81,Tbl_Resource_List[Resource Name],0),1)-SUMIF($C$8:$C80,$C81,Z$8:Z80)),0),0)</f>
        <v>0</v>
      </c>
      <c r="AA81" s="93">
        <f>IF((AA$7&gt;IFERROR(MAX(IFERROR(INDEX(Tbl_Project_List[Start Date],MATCH($A81,Tbl_Project_List[Project Name],0),1)-1,0),IFERROR(INDEX($K$9:$K$158,MATCH($E81,$G$9:$G$158,0),1),0),IFERROR(INDEX($K$9:$K$158,MATCH($F81,$G$9:$G$158,0),1),0)),0)), IFERROR(MIN($D81-SUM($O81:Z81), INDEX(Tbl_Resource_List[Hours Available per Day], MATCH($C81,Tbl_Resource_List[Resource Name],0),1)-SUMIF($C$8:$C80,$C81,AA$8:AA80)),0),0)</f>
        <v>0</v>
      </c>
      <c r="AB81" s="93">
        <f>IF((AB$7&gt;IFERROR(MAX(IFERROR(INDEX(Tbl_Project_List[Start Date],MATCH($A81,Tbl_Project_List[Project Name],0),1)-1,0),IFERROR(INDEX($K$9:$K$158,MATCH($E81,$G$9:$G$158,0),1),0),IFERROR(INDEX($K$9:$K$158,MATCH($F81,$G$9:$G$158,0),1),0)),0)), IFERROR(MIN($D81-SUM($O81:AA81), INDEX(Tbl_Resource_List[Hours Available per Day], MATCH($C81,Tbl_Resource_List[Resource Name],0),1)-SUMIF($C$8:$C80,$C81,AB$8:AB80)),0),0)</f>
        <v>0</v>
      </c>
      <c r="AC81" s="93">
        <f>IF((AC$7&gt;IFERROR(MAX(IFERROR(INDEX(Tbl_Project_List[Start Date],MATCH($A81,Tbl_Project_List[Project Name],0),1)-1,0),IFERROR(INDEX($K$9:$K$158,MATCH($E81,$G$9:$G$158,0),1),0),IFERROR(INDEX($K$9:$K$158,MATCH($F81,$G$9:$G$158,0),1),0)),0)), IFERROR(MIN($D81-SUM($O81:AB81), INDEX(Tbl_Resource_List[Hours Available per Day], MATCH($C81,Tbl_Resource_List[Resource Name],0),1)-SUMIF($C$8:$C80,$C81,AC$8:AC80)),0),0)</f>
        <v>0</v>
      </c>
      <c r="AD81" s="93">
        <f>IF((AD$7&gt;IFERROR(MAX(IFERROR(INDEX(Tbl_Project_List[Start Date],MATCH($A81,Tbl_Project_List[Project Name],0),1)-1,0),IFERROR(INDEX($K$9:$K$158,MATCH($E81,$G$9:$G$158,0),1),0),IFERROR(INDEX($K$9:$K$158,MATCH($F81,$G$9:$G$158,0),1),0)),0)), IFERROR(MIN($D81-SUM($O81:AC81), INDEX(Tbl_Resource_List[Hours Available per Day], MATCH($C81,Tbl_Resource_List[Resource Name],0),1)-SUMIF($C$8:$C80,$C81,AD$8:AD80)),0),0)</f>
        <v>0</v>
      </c>
      <c r="AE81" s="93">
        <f>IF((AE$7&gt;IFERROR(MAX(IFERROR(INDEX(Tbl_Project_List[Start Date],MATCH($A81,Tbl_Project_List[Project Name],0),1)-1,0),IFERROR(INDEX($K$9:$K$158,MATCH($E81,$G$9:$G$158,0),1),0),IFERROR(INDEX($K$9:$K$158,MATCH($F81,$G$9:$G$158,0),1),0)),0)), IFERROR(MIN($D81-SUM($O81:AD81), INDEX(Tbl_Resource_List[Hours Available per Day], MATCH($C81,Tbl_Resource_List[Resource Name],0),1)-SUMIF($C$8:$C80,$C81,AE$8:AE80)),0),0)</f>
        <v>0</v>
      </c>
      <c r="AF81" s="93">
        <f>IF((AF$7&gt;IFERROR(MAX(IFERROR(INDEX(Tbl_Project_List[Start Date],MATCH($A81,Tbl_Project_List[Project Name],0),1)-1,0),IFERROR(INDEX($K$9:$K$158,MATCH($E81,$G$9:$G$158,0),1),0),IFERROR(INDEX($K$9:$K$158,MATCH($F81,$G$9:$G$158,0),1),0)),0)), IFERROR(MIN($D81-SUM($O81:AE81), INDEX(Tbl_Resource_List[Hours Available per Day], MATCH($C81,Tbl_Resource_List[Resource Name],0),1)-SUMIF($C$8:$C80,$C81,AF$8:AF80)),0),0)</f>
        <v>0</v>
      </c>
      <c r="AG81" s="93">
        <f>IF((AG$7&gt;IFERROR(MAX(IFERROR(INDEX(Tbl_Project_List[Start Date],MATCH($A81,Tbl_Project_List[Project Name],0),1)-1,0),IFERROR(INDEX($K$9:$K$158,MATCH($E81,$G$9:$G$158,0),1),0),IFERROR(INDEX($K$9:$K$158,MATCH($F81,$G$9:$G$158,0),1),0)),0)), IFERROR(MIN($D81-SUM($O81:AF81), INDEX(Tbl_Resource_List[Hours Available per Day], MATCH($C81,Tbl_Resource_List[Resource Name],0),1)-SUMIF($C$8:$C80,$C81,AG$8:AG80)),0),0)</f>
        <v>0</v>
      </c>
      <c r="AH81" s="93">
        <f>IF((AH$7&gt;IFERROR(MAX(IFERROR(INDEX(Tbl_Project_List[Start Date],MATCH($A81,Tbl_Project_List[Project Name],0),1)-1,0),IFERROR(INDEX($K$9:$K$158,MATCH($E81,$G$9:$G$158,0),1),0),IFERROR(INDEX($K$9:$K$158,MATCH($F81,$G$9:$G$158,0),1),0)),0)), IFERROR(MIN($D81-SUM($O81:AG81), INDEX(Tbl_Resource_List[Hours Available per Day], MATCH($C81,Tbl_Resource_List[Resource Name],0),1)-SUMIF($C$8:$C80,$C81,AH$8:AH80)),0),0)</f>
        <v>0</v>
      </c>
      <c r="AI81" s="93">
        <f>IF((AI$7&gt;IFERROR(MAX(IFERROR(INDEX(Tbl_Project_List[Start Date],MATCH($A81,Tbl_Project_List[Project Name],0),1)-1,0),IFERROR(INDEX($K$9:$K$158,MATCH($E81,$G$9:$G$158,0),1),0),IFERROR(INDEX($K$9:$K$158,MATCH($F81,$G$9:$G$158,0),1),0)),0)), IFERROR(MIN($D81-SUM($O81:AH81), INDEX(Tbl_Resource_List[Hours Available per Day], MATCH($C81,Tbl_Resource_List[Resource Name],0),1)-SUMIF($C$8:$C80,$C81,AI$8:AI80)),0),0)</f>
        <v>0</v>
      </c>
      <c r="AJ81" s="93">
        <f>IF((AJ$7&gt;IFERROR(MAX(IFERROR(INDEX(Tbl_Project_List[Start Date],MATCH($A81,Tbl_Project_List[Project Name],0),1)-1,0),IFERROR(INDEX($K$9:$K$158,MATCH($E81,$G$9:$G$158,0),1),0),IFERROR(INDEX($K$9:$K$158,MATCH($F81,$G$9:$G$158,0),1),0)),0)), IFERROR(MIN($D81-SUM($O81:AI81), INDEX(Tbl_Resource_List[Hours Available per Day], MATCH($C81,Tbl_Resource_List[Resource Name],0),1)-SUMIF($C$8:$C80,$C81,AJ$8:AJ80)),0),0)</f>
        <v>0</v>
      </c>
      <c r="AK81" s="93">
        <f>IF((AK$7&gt;IFERROR(MAX(IFERROR(INDEX(Tbl_Project_List[Start Date],MATCH($A81,Tbl_Project_List[Project Name],0),1)-1,0),IFERROR(INDEX($K$9:$K$158,MATCH($E81,$G$9:$G$158,0),1),0),IFERROR(INDEX($K$9:$K$158,MATCH($F81,$G$9:$G$158,0),1),0)),0)), IFERROR(MIN($D81-SUM($O81:AJ81), INDEX(Tbl_Resource_List[Hours Available per Day], MATCH($C81,Tbl_Resource_List[Resource Name],0),1)-SUMIF($C$8:$C80,$C81,AK$8:AK80)),0),0)</f>
        <v>0</v>
      </c>
      <c r="AL81" s="93">
        <f>IF((AL$7&gt;IFERROR(MAX(IFERROR(INDEX(Tbl_Project_List[Start Date],MATCH($A81,Tbl_Project_List[Project Name],0),1)-1,0),IFERROR(INDEX($K$9:$K$158,MATCH($E81,$G$9:$G$158,0),1),0),IFERROR(INDEX($K$9:$K$158,MATCH($F81,$G$9:$G$158,0),1),0)),0)), IFERROR(MIN($D81-SUM($O81:AK81), INDEX(Tbl_Resource_List[Hours Available per Day], MATCH($C81,Tbl_Resource_List[Resource Name],0),1)-SUMIF($C$8:$C80,$C81,AL$8:AL80)),0),0)</f>
        <v>0</v>
      </c>
      <c r="AM81" s="93">
        <f>IF((AM$7&gt;IFERROR(MAX(IFERROR(INDEX(Tbl_Project_List[Start Date],MATCH($A81,Tbl_Project_List[Project Name],0),1)-1,0),IFERROR(INDEX($K$9:$K$158,MATCH($E81,$G$9:$G$158,0),1),0),IFERROR(INDEX($K$9:$K$158,MATCH($F81,$G$9:$G$158,0),1),0)),0)), IFERROR(MIN($D81-SUM($O81:AL81), INDEX(Tbl_Resource_List[Hours Available per Day], MATCH($C81,Tbl_Resource_List[Resource Name],0),1)-SUMIF($C$8:$C80,$C81,AM$8:AM80)),0),0)</f>
        <v>0</v>
      </c>
      <c r="AN81" s="93">
        <f>IF((AN$7&gt;IFERROR(MAX(IFERROR(INDEX(Tbl_Project_List[Start Date],MATCH($A81,Tbl_Project_List[Project Name],0),1)-1,0),IFERROR(INDEX($K$9:$K$158,MATCH($E81,$G$9:$G$158,0),1),0),IFERROR(INDEX($K$9:$K$158,MATCH($F81,$G$9:$G$158,0),1),0)),0)), IFERROR(MIN($D81-SUM($O81:AM81), INDEX(Tbl_Resource_List[Hours Available per Day], MATCH($C81,Tbl_Resource_List[Resource Name],0),1)-SUMIF($C$8:$C80,$C81,AN$8:AN80)),0),0)</f>
        <v>0</v>
      </c>
      <c r="AO81" s="93">
        <f>IF((AO$7&gt;IFERROR(MAX(IFERROR(INDEX(Tbl_Project_List[Start Date],MATCH($A81,Tbl_Project_List[Project Name],0),1)-1,0),IFERROR(INDEX($K$9:$K$158,MATCH($E81,$G$9:$G$158,0),1),0),IFERROR(INDEX($K$9:$K$158,MATCH($F81,$G$9:$G$158,0),1),0)),0)), IFERROR(MIN($D81-SUM($O81:AN81), INDEX(Tbl_Resource_List[Hours Available per Day], MATCH($C81,Tbl_Resource_List[Resource Name],0),1)-SUMIF($C$8:$C80,$C81,AO$8:AO80)),0),0)</f>
        <v>0</v>
      </c>
      <c r="AP81" s="93">
        <f>IF((AP$7&gt;IFERROR(MAX(IFERROR(INDEX(Tbl_Project_List[Start Date],MATCH($A81,Tbl_Project_List[Project Name],0),1)-1,0),IFERROR(INDEX($K$9:$K$158,MATCH($E81,$G$9:$G$158,0),1),0),IFERROR(INDEX($K$9:$K$158,MATCH($F81,$G$9:$G$158,0),1),0)),0)), IFERROR(MIN($D81-SUM($O81:AO81), INDEX(Tbl_Resource_List[Hours Available per Day], MATCH($C81,Tbl_Resource_List[Resource Name],0),1)-SUMIF($C$8:$C80,$C81,AP$8:AP80)),0),0)</f>
        <v>0</v>
      </c>
      <c r="AQ81" s="93">
        <f>IF((AQ$7&gt;IFERROR(MAX(IFERROR(INDEX(Tbl_Project_List[Start Date],MATCH($A81,Tbl_Project_List[Project Name],0),1)-1,0),IFERROR(INDEX($K$9:$K$158,MATCH($E81,$G$9:$G$158,0),1),0),IFERROR(INDEX($K$9:$K$158,MATCH($F81,$G$9:$G$158,0),1),0)),0)), IFERROR(MIN($D81-SUM($O81:AP81), INDEX(Tbl_Resource_List[Hours Available per Day], MATCH($C81,Tbl_Resource_List[Resource Name],0),1)-SUMIF($C$8:$C80,$C81,AQ$8:AQ80)),0),0)</f>
        <v>0</v>
      </c>
      <c r="AR81" s="93">
        <f>IF((AR$7&gt;IFERROR(MAX(IFERROR(INDEX(Tbl_Project_List[Start Date],MATCH($A81,Tbl_Project_List[Project Name],0),1)-1,0),IFERROR(INDEX($K$9:$K$158,MATCH($E81,$G$9:$G$158,0),1),0),IFERROR(INDEX($K$9:$K$158,MATCH($F81,$G$9:$G$158,0),1),0)),0)), IFERROR(MIN($D81-SUM($O81:AQ81), INDEX(Tbl_Resource_List[Hours Available per Day], MATCH($C81,Tbl_Resource_List[Resource Name],0),1)-SUMIF($C$8:$C80,$C81,AR$8:AR80)),0),0)</f>
        <v>0</v>
      </c>
      <c r="AS81" s="93">
        <f>IF((AS$7&gt;IFERROR(MAX(IFERROR(INDEX(Tbl_Project_List[Start Date],MATCH($A81,Tbl_Project_List[Project Name],0),1)-1,0),IFERROR(INDEX($K$9:$K$158,MATCH($E81,$G$9:$G$158,0),1),0),IFERROR(INDEX($K$9:$K$158,MATCH($F81,$G$9:$G$158,0),1),0)),0)), IFERROR(MIN($D81-SUM($O81:AR81), INDEX(Tbl_Resource_List[Hours Available per Day], MATCH($C81,Tbl_Resource_List[Resource Name],0),1)-SUMIF($C$8:$C80,$C81,AS$8:AS80)),0),0)</f>
        <v>0</v>
      </c>
      <c r="AT81" s="93">
        <f>IF((AT$7&gt;IFERROR(MAX(IFERROR(INDEX(Tbl_Project_List[Start Date],MATCH($A81,Tbl_Project_List[Project Name],0),1)-1,0),IFERROR(INDEX($K$9:$K$158,MATCH($E81,$G$9:$G$158,0),1),0),IFERROR(INDEX($K$9:$K$158,MATCH($F81,$G$9:$G$158,0),1),0)),0)), IFERROR(MIN($D81-SUM($O81:AS81), INDEX(Tbl_Resource_List[Hours Available per Day], MATCH($C81,Tbl_Resource_List[Resource Name],0),1)-SUMIF($C$8:$C80,$C81,AT$8:AT80)),0),0)</f>
        <v>0</v>
      </c>
      <c r="AU81" s="93">
        <f>IF((AU$7&gt;IFERROR(MAX(IFERROR(INDEX(Tbl_Project_List[Start Date],MATCH($A81,Tbl_Project_List[Project Name],0),1)-1,0),IFERROR(INDEX($K$9:$K$158,MATCH($E81,$G$9:$G$158,0),1),0),IFERROR(INDEX($K$9:$K$158,MATCH($F81,$G$9:$G$158,0),1),0)),0)), IFERROR(MIN($D81-SUM($O81:AT81), INDEX(Tbl_Resource_List[Hours Available per Day], MATCH($C81,Tbl_Resource_List[Resource Name],0),1)-SUMIF($C$8:$C80,$C81,AU$8:AU80)),0),0)</f>
        <v>0</v>
      </c>
      <c r="AV81" s="93">
        <f>IF((AV$7&gt;IFERROR(MAX(IFERROR(INDEX(Tbl_Project_List[Start Date],MATCH($A81,Tbl_Project_List[Project Name],0),1)-1,0),IFERROR(INDEX($K$9:$K$158,MATCH($E81,$G$9:$G$158,0),1),0),IFERROR(INDEX($K$9:$K$158,MATCH($F81,$G$9:$G$158,0),1),0)),0)), IFERROR(MIN($D81-SUM($O81:AU81), INDEX(Tbl_Resource_List[Hours Available per Day], MATCH($C81,Tbl_Resource_List[Resource Name],0),1)-SUMIF($C$8:$C80,$C81,AV$8:AV80)),0),0)</f>
        <v>0</v>
      </c>
      <c r="AW81" s="93">
        <f>IF((AW$7&gt;IFERROR(MAX(IFERROR(INDEX(Tbl_Project_List[Start Date],MATCH($A81,Tbl_Project_List[Project Name],0),1)-1,0),IFERROR(INDEX($K$9:$K$158,MATCH($E81,$G$9:$G$158,0),1),0),IFERROR(INDEX($K$9:$K$158,MATCH($F81,$G$9:$G$158,0),1),0)),0)), IFERROR(MIN($D81-SUM($O81:AV81), INDEX(Tbl_Resource_List[Hours Available per Day], MATCH($C81,Tbl_Resource_List[Resource Name],0),1)-SUMIF($C$8:$C80,$C81,AW$8:AW80)),0),0)</f>
        <v>0</v>
      </c>
      <c r="AX81" s="93">
        <f>IF((AX$7&gt;IFERROR(MAX(IFERROR(INDEX(Tbl_Project_List[Start Date],MATCH($A81,Tbl_Project_List[Project Name],0),1)-1,0),IFERROR(INDEX($K$9:$K$158,MATCH($E81,$G$9:$G$158,0),1),0),IFERROR(INDEX($K$9:$K$158,MATCH($F81,$G$9:$G$158,0),1),0)),0)), IFERROR(MIN($D81-SUM($O81:AW81), INDEX(Tbl_Resource_List[Hours Available per Day], MATCH($C81,Tbl_Resource_List[Resource Name],0),1)-SUMIF($C$8:$C80,$C81,AX$8:AX80)),0),0)</f>
        <v>0</v>
      </c>
      <c r="AY81" s="93">
        <f>IF((AY$7&gt;IFERROR(MAX(IFERROR(INDEX(Tbl_Project_List[Start Date],MATCH($A81,Tbl_Project_List[Project Name],0),1)-1,0),IFERROR(INDEX($K$9:$K$158,MATCH($E81,$G$9:$G$158,0),1),0),IFERROR(INDEX($K$9:$K$158,MATCH($F81,$G$9:$G$158,0),1),0)),0)), IFERROR(MIN($D81-SUM($O81:AX81), INDEX(Tbl_Resource_List[Hours Available per Day], MATCH($C81,Tbl_Resource_List[Resource Name],0),1)-SUMIF($C$8:$C80,$C81,AY$8:AY80)),0),0)</f>
        <v>0</v>
      </c>
      <c r="AZ81" s="93">
        <f>IF((AZ$7&gt;IFERROR(MAX(IFERROR(INDEX(Tbl_Project_List[Start Date],MATCH($A81,Tbl_Project_List[Project Name],0),1)-1,0),IFERROR(INDEX($K$9:$K$158,MATCH($E81,$G$9:$G$158,0),1),0),IFERROR(INDEX($K$9:$K$158,MATCH($F81,$G$9:$G$158,0),1),0)),0)), IFERROR(MIN($D81-SUM($O81:AY81), INDEX(Tbl_Resource_List[Hours Available per Day], MATCH($C81,Tbl_Resource_List[Resource Name],0),1)-SUMIF($C$8:$C80,$C81,AZ$8:AZ80)),0),0)</f>
        <v>0</v>
      </c>
      <c r="BA81" s="93">
        <f>IF((BA$7&gt;IFERROR(MAX(IFERROR(INDEX(Tbl_Project_List[Start Date],MATCH($A81,Tbl_Project_List[Project Name],0),1)-1,0),IFERROR(INDEX($K$9:$K$158,MATCH($E81,$G$9:$G$158,0),1),0),IFERROR(INDEX($K$9:$K$158,MATCH($F81,$G$9:$G$158,0),1),0)),0)), IFERROR(MIN($D81-SUM($O81:AZ81), INDEX(Tbl_Resource_List[Hours Available per Day], MATCH($C81,Tbl_Resource_List[Resource Name],0),1)-SUMIF($C$8:$C80,$C81,BA$8:BA80)),0),0)</f>
        <v>0</v>
      </c>
      <c r="BB81" s="93">
        <f>IF((BB$7&gt;IFERROR(MAX(IFERROR(INDEX(Tbl_Project_List[Start Date],MATCH($A81,Tbl_Project_List[Project Name],0),1)-1,0),IFERROR(INDEX($K$9:$K$158,MATCH($E81,$G$9:$G$158,0),1),0),IFERROR(INDEX($K$9:$K$158,MATCH($F81,$G$9:$G$158,0),1),0)),0)), IFERROR(MIN($D81-SUM($O81:BA81), INDEX(Tbl_Resource_List[Hours Available per Day], MATCH($C81,Tbl_Resource_List[Resource Name],0),1)-SUMIF($C$8:$C80,$C81,BB$8:BB80)),0),0)</f>
        <v>0</v>
      </c>
      <c r="BC81" s="93">
        <f>IF((BC$7&gt;IFERROR(MAX(IFERROR(INDEX(Tbl_Project_List[Start Date],MATCH($A81,Tbl_Project_List[Project Name],0),1)-1,0),IFERROR(INDEX($K$9:$K$158,MATCH($E81,$G$9:$G$158,0),1),0),IFERROR(INDEX($K$9:$K$158,MATCH($F81,$G$9:$G$158,0),1),0)),0)), IFERROR(MIN($D81-SUM($O81:BB81), INDEX(Tbl_Resource_List[Hours Available per Day], MATCH($C81,Tbl_Resource_List[Resource Name],0),1)-SUMIF($C$8:$C80,$C81,BC$8:BC80)),0),0)</f>
        <v>0</v>
      </c>
      <c r="BD81" s="93">
        <f>IF((BD$7&gt;IFERROR(MAX(IFERROR(INDEX(Tbl_Project_List[Start Date],MATCH($A81,Tbl_Project_List[Project Name],0),1)-1,0),IFERROR(INDEX($K$9:$K$158,MATCH($E81,$G$9:$G$158,0),1),0),IFERROR(INDEX($K$9:$K$158,MATCH($F81,$G$9:$G$158,0),1),0)),0)), IFERROR(MIN($D81-SUM($O81:BC81), INDEX(Tbl_Resource_List[Hours Available per Day], MATCH($C81,Tbl_Resource_List[Resource Name],0),1)-SUMIF($C$8:$C80,$C81,BD$8:BD80)),0),0)</f>
        <v>0</v>
      </c>
      <c r="BE81" s="93">
        <f>IF((BE$7&gt;IFERROR(MAX(IFERROR(INDEX(Tbl_Project_List[Start Date],MATCH($A81,Tbl_Project_List[Project Name],0),1)-1,0),IFERROR(INDEX($K$9:$K$158,MATCH($E81,$G$9:$G$158,0),1),0),IFERROR(INDEX($K$9:$K$158,MATCH($F81,$G$9:$G$158,0),1),0)),0)), IFERROR(MIN($D81-SUM($O81:BD81), INDEX(Tbl_Resource_List[Hours Available per Day], MATCH($C81,Tbl_Resource_List[Resource Name],0),1)-SUMIF($C$8:$C80,$C81,BE$8:BE80)),0),0)</f>
        <v>0</v>
      </c>
      <c r="BF81" s="93">
        <f>IF((BF$7&gt;IFERROR(MAX(IFERROR(INDEX(Tbl_Project_List[Start Date],MATCH($A81,Tbl_Project_List[Project Name],0),1)-1,0),IFERROR(INDEX($K$9:$K$158,MATCH($E81,$G$9:$G$158,0),1),0),IFERROR(INDEX($K$9:$K$158,MATCH($F81,$G$9:$G$158,0),1),0)),0)), IFERROR(MIN($D81-SUM($O81:BE81), INDEX(Tbl_Resource_List[Hours Available per Day], MATCH($C81,Tbl_Resource_List[Resource Name],0),1)-SUMIF($C$8:$C80,$C81,BF$8:BF80)),0),0)</f>
        <v>0</v>
      </c>
      <c r="BG81" s="93">
        <f>IF((BG$7&gt;IFERROR(MAX(IFERROR(INDEX(Tbl_Project_List[Start Date],MATCH($A81,Tbl_Project_List[Project Name],0),1)-1,0),IFERROR(INDEX($K$9:$K$158,MATCH($E81,$G$9:$G$158,0),1),0),IFERROR(INDEX($K$9:$K$158,MATCH($F81,$G$9:$G$158,0),1),0)),0)), IFERROR(MIN($D81-SUM($O81:BF81), INDEX(Tbl_Resource_List[Hours Available per Day], MATCH($C81,Tbl_Resource_List[Resource Name],0),1)-SUMIF($C$8:$C80,$C81,BG$8:BG80)),0),0)</f>
        <v>0</v>
      </c>
      <c r="BH81" s="93">
        <f>IF((BH$7&gt;IFERROR(MAX(IFERROR(INDEX(Tbl_Project_List[Start Date],MATCH($A81,Tbl_Project_List[Project Name],0),1)-1,0),IFERROR(INDEX($K$9:$K$158,MATCH($E81,$G$9:$G$158,0),1),0),IFERROR(INDEX($K$9:$K$158,MATCH($F81,$G$9:$G$158,0),1),0)),0)), IFERROR(MIN($D81-SUM($O81:BG81), INDEX(Tbl_Resource_List[Hours Available per Day], MATCH($C81,Tbl_Resource_List[Resource Name],0),1)-SUMIF($C$8:$C80,$C81,BH$8:BH80)),0),0)</f>
        <v>0</v>
      </c>
      <c r="BI81" s="93">
        <f>IF((BI$7&gt;IFERROR(MAX(IFERROR(INDEX(Tbl_Project_List[Start Date],MATCH($A81,Tbl_Project_List[Project Name],0),1)-1,0),IFERROR(INDEX($K$9:$K$158,MATCH($E81,$G$9:$G$158,0),1),0),IFERROR(INDEX($K$9:$K$158,MATCH($F81,$G$9:$G$158,0),1),0)),0)), IFERROR(MIN($D81-SUM($O81:BH81), INDEX(Tbl_Resource_List[Hours Available per Day], MATCH($C81,Tbl_Resource_List[Resource Name],0),1)-SUMIF($C$8:$C80,$C81,BI$8:BI80)),0),0)</f>
        <v>0</v>
      </c>
      <c r="BJ81" s="93">
        <f>IF((BJ$7&gt;IFERROR(MAX(IFERROR(INDEX(Tbl_Project_List[Start Date],MATCH($A81,Tbl_Project_List[Project Name],0),1)-1,0),IFERROR(INDEX($K$9:$K$158,MATCH($E81,$G$9:$G$158,0),1),0),IFERROR(INDEX($K$9:$K$158,MATCH($F81,$G$9:$G$158,0),1),0)),0)), IFERROR(MIN($D81-SUM($O81:BI81), INDEX(Tbl_Resource_List[Hours Available per Day], MATCH($C81,Tbl_Resource_List[Resource Name],0),1)-SUMIF($C$8:$C80,$C81,BJ$8:BJ80)),0),0)</f>
        <v>0</v>
      </c>
      <c r="BK81" s="93">
        <f>IF((BK$7&gt;IFERROR(MAX(IFERROR(INDEX(Tbl_Project_List[Start Date],MATCH($A81,Tbl_Project_List[Project Name],0),1)-1,0),IFERROR(INDEX($K$9:$K$158,MATCH($E81,$G$9:$G$158,0),1),0),IFERROR(INDEX($K$9:$K$158,MATCH($F81,$G$9:$G$158,0),1),0)),0)), IFERROR(MIN($D81-SUM($O81:BJ81), INDEX(Tbl_Resource_List[Hours Available per Day], MATCH($C81,Tbl_Resource_List[Resource Name],0),1)-SUMIF($C$8:$C80,$C81,BK$8:BK80)),0),0)</f>
        <v>0</v>
      </c>
      <c r="BL81" s="93">
        <f>IF((BL$7&gt;IFERROR(MAX(IFERROR(INDEX(Tbl_Project_List[Start Date],MATCH($A81,Tbl_Project_List[Project Name],0),1)-1,0),IFERROR(INDEX($K$9:$K$158,MATCH($E81,$G$9:$G$158,0),1),0),IFERROR(INDEX($K$9:$K$158,MATCH($F81,$G$9:$G$158,0),1),0)),0)), IFERROR(MIN($D81-SUM($O81:BK81), INDEX(Tbl_Resource_List[Hours Available per Day], MATCH($C81,Tbl_Resource_List[Resource Name],0),1)-SUMIF($C$8:$C80,$C81,BL$8:BL80)),0),0)</f>
        <v>0</v>
      </c>
      <c r="BM81" s="93">
        <f>IF((BM$7&gt;IFERROR(MAX(IFERROR(INDEX(Tbl_Project_List[Start Date],MATCH($A81,Tbl_Project_List[Project Name],0),1)-1,0),IFERROR(INDEX($K$9:$K$158,MATCH($E81,$G$9:$G$158,0),1),0),IFERROR(INDEX($K$9:$K$158,MATCH($F81,$G$9:$G$158,0),1),0)),0)), IFERROR(MIN($D81-SUM($O81:BL81), INDEX(Tbl_Resource_List[Hours Available per Day], MATCH($C81,Tbl_Resource_List[Resource Name],0),1)-SUMIF($C$8:$C80,$C81,BM$8:BM80)),0),0)</f>
        <v>0</v>
      </c>
      <c r="BN81" s="93">
        <f>IF((BN$7&gt;IFERROR(MAX(IFERROR(INDEX(Tbl_Project_List[Start Date],MATCH($A81,Tbl_Project_List[Project Name],0),1)-1,0),IFERROR(INDEX($K$9:$K$158,MATCH($E81,$G$9:$G$158,0),1),0),IFERROR(INDEX($K$9:$K$158,MATCH($F81,$G$9:$G$158,0),1),0)),0)), IFERROR(MIN($D81-SUM($O81:BM81), INDEX(Tbl_Resource_List[Hours Available per Day], MATCH($C81,Tbl_Resource_List[Resource Name],0),1)-SUMIF($C$8:$C80,$C81,BN$8:BN80)),0),0)</f>
        <v>0</v>
      </c>
      <c r="BO81" s="93">
        <f>IF((BO$7&gt;IFERROR(MAX(IFERROR(INDEX(Tbl_Project_List[Start Date],MATCH($A81,Tbl_Project_List[Project Name],0),1)-1,0),IFERROR(INDEX($K$9:$K$158,MATCH($E81,$G$9:$G$158,0),1),0),IFERROR(INDEX($K$9:$K$158,MATCH($F81,$G$9:$G$158,0),1),0)),0)), IFERROR(MIN($D81-SUM($O81:BN81), INDEX(Tbl_Resource_List[Hours Available per Day], MATCH($C81,Tbl_Resource_List[Resource Name],0),1)-SUMIF($C$8:$C80,$C81,BO$8:BO80)),0),0)</f>
        <v>0</v>
      </c>
      <c r="BP81" s="93">
        <f>IF((BP$7&gt;IFERROR(MAX(IFERROR(INDEX(Tbl_Project_List[Start Date],MATCH($A81,Tbl_Project_List[Project Name],0),1)-1,0),IFERROR(INDEX($K$9:$K$158,MATCH($E81,$G$9:$G$158,0),1),0),IFERROR(INDEX($K$9:$K$158,MATCH($F81,$G$9:$G$158,0),1),0)),0)), IFERROR(MIN($D81-SUM($O81:BO81), INDEX(Tbl_Resource_List[Hours Available per Day], MATCH($C81,Tbl_Resource_List[Resource Name],0),1)-SUMIF($C$8:$C80,$C81,BP$8:BP80)),0),0)</f>
        <v>0</v>
      </c>
      <c r="BQ81" s="93">
        <f>IF((BQ$7&gt;IFERROR(MAX(IFERROR(INDEX(Tbl_Project_List[Start Date],MATCH($A81,Tbl_Project_List[Project Name],0),1)-1,0),IFERROR(INDEX($K$9:$K$158,MATCH($E81,$G$9:$G$158,0),1),0),IFERROR(INDEX($K$9:$K$158,MATCH($F81,$G$9:$G$158,0),1),0)),0)), IFERROR(MIN($D81-SUM($O81:BP81), INDEX(Tbl_Resource_List[Hours Available per Day], MATCH($C81,Tbl_Resource_List[Resource Name],0),1)-SUMIF($C$8:$C80,$C81,BQ$8:BQ80)),0),0)</f>
        <v>0</v>
      </c>
      <c r="BR81" s="93">
        <f>IF((BR$7&gt;IFERROR(MAX(IFERROR(INDEX(Tbl_Project_List[Start Date],MATCH($A81,Tbl_Project_List[Project Name],0),1)-1,0),IFERROR(INDEX($K$9:$K$158,MATCH($E81,$G$9:$G$158,0),1),0),IFERROR(INDEX($K$9:$K$158,MATCH($F81,$G$9:$G$158,0),1),0)),0)), IFERROR(MIN($D81-SUM($O81:BQ81), INDEX(Tbl_Resource_List[Hours Available per Day], MATCH($C81,Tbl_Resource_List[Resource Name],0),1)-SUMIF($C$8:$C80,$C81,BR$8:BR80)),0),0)</f>
        <v>0</v>
      </c>
      <c r="BS81" s="93">
        <f>IF((BS$7&gt;IFERROR(MAX(IFERROR(INDEX(Tbl_Project_List[Start Date],MATCH($A81,Tbl_Project_List[Project Name],0),1)-1,0),IFERROR(INDEX($K$9:$K$158,MATCH($E81,$G$9:$G$158,0),1),0),IFERROR(INDEX($K$9:$K$158,MATCH($F81,$G$9:$G$158,0),1),0)),0)), IFERROR(MIN($D81-SUM($O81:BR81), INDEX(Tbl_Resource_List[Hours Available per Day], MATCH($C81,Tbl_Resource_List[Resource Name],0),1)-SUMIF($C$8:$C80,$C81,BS$8:BS80)),0),0)</f>
        <v>0</v>
      </c>
      <c r="BT81" s="93">
        <f>IF((BT$7&gt;IFERROR(MAX(IFERROR(INDEX(Tbl_Project_List[Start Date],MATCH($A81,Tbl_Project_List[Project Name],0),1)-1,0),IFERROR(INDEX($K$9:$K$158,MATCH($E81,$G$9:$G$158,0),1),0),IFERROR(INDEX($K$9:$K$158,MATCH($F81,$G$9:$G$158,0),1),0)),0)), IFERROR(MIN($D81-SUM($O81:BS81), INDEX(Tbl_Resource_List[Hours Available per Day], MATCH($C81,Tbl_Resource_List[Resource Name],0),1)-SUMIF($C$8:$C80,$C81,BT$8:BT80)),0),0)</f>
        <v>0</v>
      </c>
      <c r="BU81" s="93">
        <f>IF((BU$7&gt;IFERROR(MAX(IFERROR(INDEX(Tbl_Project_List[Start Date],MATCH($A81,Tbl_Project_List[Project Name],0),1)-1,0),IFERROR(INDEX($K$9:$K$158,MATCH($E81,$G$9:$G$158,0),1),0),IFERROR(INDEX($K$9:$K$158,MATCH($F81,$G$9:$G$158,0),1),0)),0)), IFERROR(MIN($D81-SUM($O81:BT81), INDEX(Tbl_Resource_List[Hours Available per Day], MATCH($C81,Tbl_Resource_List[Resource Name],0),1)-SUMIF($C$8:$C80,$C81,BU$8:BU80)),0),0)</f>
        <v>0</v>
      </c>
      <c r="BV81" s="93">
        <f>IF((BV$7&gt;IFERROR(MAX(IFERROR(INDEX(Tbl_Project_List[Start Date],MATCH($A81,Tbl_Project_List[Project Name],0),1)-1,0),IFERROR(INDEX($K$9:$K$158,MATCH($E81,$G$9:$G$158,0),1),0),IFERROR(INDEX($K$9:$K$158,MATCH($F81,$G$9:$G$158,0),1),0)),0)), IFERROR(MIN($D81-SUM($O81:BU81), INDEX(Tbl_Resource_List[Hours Available per Day], MATCH($C81,Tbl_Resource_List[Resource Name],0),1)-SUMIF($C$8:$C80,$C81,BV$8:BV80)),0),0)</f>
        <v>0</v>
      </c>
      <c r="BW81" s="94">
        <f>IF((BW$7&gt;IFERROR(MAX(IFERROR(INDEX(Tbl_Project_List[Start Date],MATCH($A81,Tbl_Project_List[Project Name],0),1)-1,0),IFERROR(INDEX($K$9:$K$158,MATCH($E81,$G$9:$G$158,0),1),0),IFERROR(INDEX($K$9:$K$158,MATCH($F81,$G$9:$G$158,0),1),0)),0)), IFERROR(MIN($D81-SUM($O81:BV81), INDEX(Tbl_Resource_List[Hours Available per Day], MATCH($C81,Tbl_Resource_List[Resource Name],0),1)-SUMIF($C$8:$C80,$C81,BW$8:BW80)),0),0)</f>
        <v>0</v>
      </c>
      <c r="BX81" s="95"/>
      <c r="BY81" s="95"/>
      <c r="BZ81" s="95"/>
      <c r="CA81" s="95"/>
      <c r="CB81" s="95"/>
      <c r="CC81" s="95"/>
      <c r="CD81" s="95"/>
      <c r="CE81" s="95"/>
      <c r="CF81" s="95"/>
      <c r="CG81" s="95"/>
      <c r="CH81" s="95"/>
      <c r="CI81" s="95"/>
      <c r="CJ81" s="95"/>
      <c r="CK81" s="95"/>
      <c r="CL81" s="95"/>
      <c r="CM81" s="95"/>
      <c r="CN81" s="95"/>
      <c r="CO81" s="95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</row>
    <row r="82" spans="1:105" x14ac:dyDescent="0.25">
      <c r="A82" s="89" t="str">
        <f>IFERROR(IF(ROW(A81)-ROW($A$8)&gt;=COUNTA(Tbl_Task_List[Task Name]),"",INDEX(Tbl_Project_List[],MATCH(SMALL(Tbl_Project_List[[#Data],[Priority]],ROUND(SUMPRODUCT(1/COUNTIF($A$9:A81,$A$9:A81)),0)+((COUNTIF(Tbl_Task_List[[#Data],[Project Name]],A81)=COUNTIF($A$9:$A81,A81))*1)),Tbl_Project_List[[#Data],[Priority]],0),1)),"")</f>
        <v/>
      </c>
      <c r="B82" s="89" t="str">
        <f t="array" ref="B82">IFERROR(INDEX((Tbl_Task_List[[#Data],[Task Name]]), SMALL(IF(A82=(Tbl_Task_List[[#Data],[Project Name]]),ROW(Tbl_Task_List[[#Data],[Project Name]]),""),COUNTIF($A$9:$A82,A82))-ROW(Tbl_Task_List[[#Headers],[Task Name]]),1),"")</f>
        <v/>
      </c>
      <c r="C82" s="90" t="str">
        <f t="array" ref="C82">IFERROR(INDEX((Tbl_Task_List[[#Data],[Resource Name]]), SMALL(IF(A82=(Tbl_Task_List[[#Data],[Project Name]]),ROW(Tbl_Task_List[[#Data],[Project Name]]),""),COUNTIF($A$9:$A82,A82))-ROW(Tbl_Task_List[[#Headers],[Resource Name]]),1),"")</f>
        <v/>
      </c>
      <c r="D82" s="91" t="str">
        <f t="array" ref="D82">IFERROR(INDEX((Tbl_Task_List[[#Data],[Planned Duration (Hours)]]), SMALL(IF(A82=(Tbl_Task_List[[#Data],[Project Name]]),ROW(Tbl_Task_List[[#Data],[Project Name]]),""),COUNTIF($A$9:$A82,A82))-ROW(Tbl_Task_List[[#Headers],[Planned Duration (Hours)]]),1),"")</f>
        <v/>
      </c>
      <c r="E82" s="70" t="str">
        <f t="array" ref="E82">IFERROR(INDEX((Tbl_Task_List[[#Data],[Predecessor 1]]), SMALL(IF(A82=(Tbl_Task_List[[#Data],[Project Name]]),ROW(Tbl_Task_List[[#Data],[Project Name]]),""),COUNTIF($A$9:$A82,A82))-ROW(Tbl_Task_List[[#Headers],[Predecessor 1]]),1),"")</f>
        <v/>
      </c>
      <c r="F82" s="70" t="str">
        <f t="array" ref="F82">IFERROR(INDEX((Tbl_Task_List[[#Data],[Predecessor 2]]), SMALL(IF(A82=(Tbl_Task_List[[#Data],[Project Name]]),ROW(Tbl_Task_List[[#Data],[Project Name]]),""),COUNTIF($A$9:$A82,A82))-ROW(Tbl_Task_List[[#Headers],[Predecessor 2]]),1),"")</f>
        <v/>
      </c>
      <c r="G82" s="70" t="str">
        <f t="shared" si="8"/>
        <v xml:space="preserve"> </v>
      </c>
      <c r="H82" s="75" t="str">
        <f>IFERROR(MAX(INDEX(Tbl_Project_List[Start Date],MATCH($A82,Tbl_Project_List[Project Name],0),1), StartDate, IFERROR(WORKDAY(INDEX($K$9:$K$158,MATCH($E82,$G$9:$G$158,0),1),1,Holidays),0),IFERROR(WORKDAY( INDEX($K$9:$K$158,MATCH($F82,$G$9:$G$158,0),1),1,Holidays),0)),"")</f>
        <v/>
      </c>
      <c r="I82" s="92" t="str">
        <f t="shared" si="9"/>
        <v/>
      </c>
      <c r="J82" s="75" t="str">
        <f t="array" ref="J82">IF(ISNUMBER(D82),IFERROR(INDEX($A$7:$BW$7,1,SMALL(IF(P82:BW82&gt;0,COLUMN(P82:BW82),""),1)),WORKDAY($BW$7,2,Holidays)),"")</f>
        <v/>
      </c>
      <c r="K82" s="75" t="str">
        <f t="array" ref="K82">IF(ISNUMBER(D82),IF(SUM(P82:BW82)=D82,IFERROR(INDEX($A$7:$BW$7,1,LARGE(IF(P82:BW82&gt;0,COLUMN(P82:BW82),""),1)),""),WORKDAY($BW$7,1,Holidays)),"")</f>
        <v/>
      </c>
      <c r="L82" s="92" t="str">
        <f ca="1">IFERROR(COUNTIF(INDIRECT(ADDRESS(ROW($L82),MATCH($J82,$A$7:$BW$7,0),1,1,)):INDIRECT(ADDRESS(ROW($L82),MATCH(MIN($K82,$BW$7),$A$7:$BW$7,0),1,1,)),0),"")</f>
        <v/>
      </c>
      <c r="M82" s="92" t="str">
        <f t="shared" si="10"/>
        <v/>
      </c>
      <c r="N82" s="93" t="str">
        <f t="shared" si="11"/>
        <v/>
      </c>
      <c r="O82" s="86"/>
      <c r="P82" s="93">
        <f>IF((P$7&gt;IFERROR(MAX(IFERROR(INDEX(Tbl_Project_List[Start Date],MATCH($A82,Tbl_Project_List[Project Name],0),1)-1,0),IFERROR(INDEX($K$9:$K$158,MATCH($E82,$G$9:$G$158,0),1),0),IFERROR(INDEX($K$9:$K$158,MATCH($F82,$G$9:$G$158,0),1),0)),0)), IFERROR(MIN($D82-SUM($O82:O82), INDEX(Tbl_Resource_List[Hours Available per Day], MATCH($C82,Tbl_Resource_List[Resource Name],0),1)-SUMIF($C$8:$C81,$C82,P$8:P81)),0),0)</f>
        <v>0</v>
      </c>
      <c r="Q82" s="93">
        <f>IF((Q$7&gt;IFERROR(MAX(IFERROR(INDEX(Tbl_Project_List[Start Date],MATCH($A82,Tbl_Project_List[Project Name],0),1)-1,0),IFERROR(INDEX($K$9:$K$158,MATCH($E82,$G$9:$G$158,0),1),0),IFERROR(INDEX($K$9:$K$158,MATCH($F82,$G$9:$G$158,0),1),0)),0)), IFERROR(MIN($D82-SUM($O82:P82), INDEX(Tbl_Resource_List[Hours Available per Day], MATCH($C82,Tbl_Resource_List[Resource Name],0),1)-SUMIF($C$8:$C81,$C82,Q$8:Q81)),0),0)</f>
        <v>0</v>
      </c>
      <c r="R82" s="93">
        <f>IF((R$7&gt;IFERROR(MAX(IFERROR(INDEX(Tbl_Project_List[Start Date],MATCH($A82,Tbl_Project_List[Project Name],0),1)-1,0),IFERROR(INDEX($K$9:$K$158,MATCH($E82,$G$9:$G$158,0),1),0),IFERROR(INDEX($K$9:$K$158,MATCH($F82,$G$9:$G$158,0),1),0)),0)), IFERROR(MIN($D82-SUM($O82:Q82), INDEX(Tbl_Resource_List[Hours Available per Day], MATCH($C82,Tbl_Resource_List[Resource Name],0),1)-SUMIF($C$8:$C81,$C82,R$8:R81)),0),0)</f>
        <v>0</v>
      </c>
      <c r="S82" s="93">
        <f>IF((S$7&gt;IFERROR(MAX(IFERROR(INDEX(Tbl_Project_List[Start Date],MATCH($A82,Tbl_Project_List[Project Name],0),1)-1,0),IFERROR(INDEX($K$9:$K$158,MATCH($E82,$G$9:$G$158,0),1),0),IFERROR(INDEX($K$9:$K$158,MATCH($F82,$G$9:$G$158,0),1),0)),0)), IFERROR(MIN($D82-SUM($O82:R82), INDEX(Tbl_Resource_List[Hours Available per Day], MATCH($C82,Tbl_Resource_List[Resource Name],0),1)-SUMIF($C$8:$C81,$C82,S$8:S81)),0),0)</f>
        <v>0</v>
      </c>
      <c r="T82" s="93">
        <f>IF((T$7&gt;IFERROR(MAX(IFERROR(INDEX(Tbl_Project_List[Start Date],MATCH($A82,Tbl_Project_List[Project Name],0),1)-1,0),IFERROR(INDEX($K$9:$K$158,MATCH($E82,$G$9:$G$158,0),1),0),IFERROR(INDEX($K$9:$K$158,MATCH($F82,$G$9:$G$158,0),1),0)),0)), IFERROR(MIN($D82-SUM($O82:S82), INDEX(Tbl_Resource_List[Hours Available per Day], MATCH($C82,Tbl_Resource_List[Resource Name],0),1)-SUMIF($C$8:$C81,$C82,T$8:T81)),0),0)</f>
        <v>0</v>
      </c>
      <c r="U82" s="93">
        <f>IF((U$7&gt;IFERROR(MAX(IFERROR(INDEX(Tbl_Project_List[Start Date],MATCH($A82,Tbl_Project_List[Project Name],0),1)-1,0),IFERROR(INDEX($K$9:$K$158,MATCH($E82,$G$9:$G$158,0),1),0),IFERROR(INDEX($K$9:$K$158,MATCH($F82,$G$9:$G$158,0),1),0)),0)), IFERROR(MIN($D82-SUM($O82:T82), INDEX(Tbl_Resource_List[Hours Available per Day], MATCH($C82,Tbl_Resource_List[Resource Name],0),1)-SUMIF($C$8:$C81,$C82,U$8:U81)),0),0)</f>
        <v>0</v>
      </c>
      <c r="V82" s="93">
        <f>IF((V$7&gt;IFERROR(MAX(IFERROR(INDEX(Tbl_Project_List[Start Date],MATCH($A82,Tbl_Project_List[Project Name],0),1)-1,0),IFERROR(INDEX($K$9:$K$158,MATCH($E82,$G$9:$G$158,0),1),0),IFERROR(INDEX($K$9:$K$158,MATCH($F82,$G$9:$G$158,0),1),0)),0)), IFERROR(MIN($D82-SUM($O82:U82), INDEX(Tbl_Resource_List[Hours Available per Day], MATCH($C82,Tbl_Resource_List[Resource Name],0),1)-SUMIF($C$8:$C81,$C82,V$8:V81)),0),0)</f>
        <v>0</v>
      </c>
      <c r="W82" s="93">
        <f>IF((W$7&gt;IFERROR(MAX(IFERROR(INDEX(Tbl_Project_List[Start Date],MATCH($A82,Tbl_Project_List[Project Name],0),1)-1,0),IFERROR(INDEX($K$9:$K$158,MATCH($E82,$G$9:$G$158,0),1),0),IFERROR(INDEX($K$9:$K$158,MATCH($F82,$G$9:$G$158,0),1),0)),0)), IFERROR(MIN($D82-SUM($O82:V82), INDEX(Tbl_Resource_List[Hours Available per Day], MATCH($C82,Tbl_Resource_List[Resource Name],0),1)-SUMIF($C$8:$C81,$C82,W$8:W81)),0),0)</f>
        <v>0</v>
      </c>
      <c r="X82" s="93">
        <f>IF((X$7&gt;IFERROR(MAX(IFERROR(INDEX(Tbl_Project_List[Start Date],MATCH($A82,Tbl_Project_List[Project Name],0),1)-1,0),IFERROR(INDEX($K$9:$K$158,MATCH($E82,$G$9:$G$158,0),1),0),IFERROR(INDEX($K$9:$K$158,MATCH($F82,$G$9:$G$158,0),1),0)),0)), IFERROR(MIN($D82-SUM($O82:W82), INDEX(Tbl_Resource_List[Hours Available per Day], MATCH($C82,Tbl_Resource_List[Resource Name],0),1)-SUMIF($C$8:$C81,$C82,X$8:X81)),0),0)</f>
        <v>0</v>
      </c>
      <c r="Y82" s="93">
        <f>IF((Y$7&gt;IFERROR(MAX(IFERROR(INDEX(Tbl_Project_List[Start Date],MATCH($A82,Tbl_Project_List[Project Name],0),1)-1,0),IFERROR(INDEX($K$9:$K$158,MATCH($E82,$G$9:$G$158,0),1),0),IFERROR(INDEX($K$9:$K$158,MATCH($F82,$G$9:$G$158,0),1),0)),0)), IFERROR(MIN($D82-SUM($O82:X82), INDEX(Tbl_Resource_List[Hours Available per Day], MATCH($C82,Tbl_Resource_List[Resource Name],0),1)-SUMIF($C$8:$C81,$C82,Y$8:Y81)),0),0)</f>
        <v>0</v>
      </c>
      <c r="Z82" s="93">
        <f>IF((Z$7&gt;IFERROR(MAX(IFERROR(INDEX(Tbl_Project_List[Start Date],MATCH($A82,Tbl_Project_List[Project Name],0),1)-1,0),IFERROR(INDEX($K$9:$K$158,MATCH($E82,$G$9:$G$158,0),1),0),IFERROR(INDEX($K$9:$K$158,MATCH($F82,$G$9:$G$158,0),1),0)),0)), IFERROR(MIN($D82-SUM($O82:Y82), INDEX(Tbl_Resource_List[Hours Available per Day], MATCH($C82,Tbl_Resource_List[Resource Name],0),1)-SUMIF($C$8:$C81,$C82,Z$8:Z81)),0),0)</f>
        <v>0</v>
      </c>
      <c r="AA82" s="93">
        <f>IF((AA$7&gt;IFERROR(MAX(IFERROR(INDEX(Tbl_Project_List[Start Date],MATCH($A82,Tbl_Project_List[Project Name],0),1)-1,0),IFERROR(INDEX($K$9:$K$158,MATCH($E82,$G$9:$G$158,0),1),0),IFERROR(INDEX($K$9:$K$158,MATCH($F82,$G$9:$G$158,0),1),0)),0)), IFERROR(MIN($D82-SUM($O82:Z82), INDEX(Tbl_Resource_List[Hours Available per Day], MATCH($C82,Tbl_Resource_List[Resource Name],0),1)-SUMIF($C$8:$C81,$C82,AA$8:AA81)),0),0)</f>
        <v>0</v>
      </c>
      <c r="AB82" s="93">
        <f>IF((AB$7&gt;IFERROR(MAX(IFERROR(INDEX(Tbl_Project_List[Start Date],MATCH($A82,Tbl_Project_List[Project Name],0),1)-1,0),IFERROR(INDEX($K$9:$K$158,MATCH($E82,$G$9:$G$158,0),1),0),IFERROR(INDEX($K$9:$K$158,MATCH($F82,$G$9:$G$158,0),1),0)),0)), IFERROR(MIN($D82-SUM($O82:AA82), INDEX(Tbl_Resource_List[Hours Available per Day], MATCH($C82,Tbl_Resource_List[Resource Name],0),1)-SUMIF($C$8:$C81,$C82,AB$8:AB81)),0),0)</f>
        <v>0</v>
      </c>
      <c r="AC82" s="93">
        <f>IF((AC$7&gt;IFERROR(MAX(IFERROR(INDEX(Tbl_Project_List[Start Date],MATCH($A82,Tbl_Project_List[Project Name],0),1)-1,0),IFERROR(INDEX($K$9:$K$158,MATCH($E82,$G$9:$G$158,0),1),0),IFERROR(INDEX($K$9:$K$158,MATCH($F82,$G$9:$G$158,0),1),0)),0)), IFERROR(MIN($D82-SUM($O82:AB82), INDEX(Tbl_Resource_List[Hours Available per Day], MATCH($C82,Tbl_Resource_List[Resource Name],0),1)-SUMIF($C$8:$C81,$C82,AC$8:AC81)),0),0)</f>
        <v>0</v>
      </c>
      <c r="AD82" s="93">
        <f>IF((AD$7&gt;IFERROR(MAX(IFERROR(INDEX(Tbl_Project_List[Start Date],MATCH($A82,Tbl_Project_List[Project Name],0),1)-1,0),IFERROR(INDEX($K$9:$K$158,MATCH($E82,$G$9:$G$158,0),1),0),IFERROR(INDEX($K$9:$K$158,MATCH($F82,$G$9:$G$158,0),1),0)),0)), IFERROR(MIN($D82-SUM($O82:AC82), INDEX(Tbl_Resource_List[Hours Available per Day], MATCH($C82,Tbl_Resource_List[Resource Name],0),1)-SUMIF($C$8:$C81,$C82,AD$8:AD81)),0),0)</f>
        <v>0</v>
      </c>
      <c r="AE82" s="93">
        <f>IF((AE$7&gt;IFERROR(MAX(IFERROR(INDEX(Tbl_Project_List[Start Date],MATCH($A82,Tbl_Project_List[Project Name],0),1)-1,0),IFERROR(INDEX($K$9:$K$158,MATCH($E82,$G$9:$G$158,0),1),0),IFERROR(INDEX($K$9:$K$158,MATCH($F82,$G$9:$G$158,0),1),0)),0)), IFERROR(MIN($D82-SUM($O82:AD82), INDEX(Tbl_Resource_List[Hours Available per Day], MATCH($C82,Tbl_Resource_List[Resource Name],0),1)-SUMIF($C$8:$C81,$C82,AE$8:AE81)),0),0)</f>
        <v>0</v>
      </c>
      <c r="AF82" s="93">
        <f>IF((AF$7&gt;IFERROR(MAX(IFERROR(INDEX(Tbl_Project_List[Start Date],MATCH($A82,Tbl_Project_List[Project Name],0),1)-1,0),IFERROR(INDEX($K$9:$K$158,MATCH($E82,$G$9:$G$158,0),1),0),IFERROR(INDEX($K$9:$K$158,MATCH($F82,$G$9:$G$158,0),1),0)),0)), IFERROR(MIN($D82-SUM($O82:AE82), INDEX(Tbl_Resource_List[Hours Available per Day], MATCH($C82,Tbl_Resource_List[Resource Name],0),1)-SUMIF($C$8:$C81,$C82,AF$8:AF81)),0),0)</f>
        <v>0</v>
      </c>
      <c r="AG82" s="93">
        <f>IF((AG$7&gt;IFERROR(MAX(IFERROR(INDEX(Tbl_Project_List[Start Date],MATCH($A82,Tbl_Project_List[Project Name],0),1)-1,0),IFERROR(INDEX($K$9:$K$158,MATCH($E82,$G$9:$G$158,0),1),0),IFERROR(INDEX($K$9:$K$158,MATCH($F82,$G$9:$G$158,0),1),0)),0)), IFERROR(MIN($D82-SUM($O82:AF82), INDEX(Tbl_Resource_List[Hours Available per Day], MATCH($C82,Tbl_Resource_List[Resource Name],0),1)-SUMIF($C$8:$C81,$C82,AG$8:AG81)),0),0)</f>
        <v>0</v>
      </c>
      <c r="AH82" s="93">
        <f>IF((AH$7&gt;IFERROR(MAX(IFERROR(INDEX(Tbl_Project_List[Start Date],MATCH($A82,Tbl_Project_List[Project Name],0),1)-1,0),IFERROR(INDEX($K$9:$K$158,MATCH($E82,$G$9:$G$158,0),1),0),IFERROR(INDEX($K$9:$K$158,MATCH($F82,$G$9:$G$158,0),1),0)),0)), IFERROR(MIN($D82-SUM($O82:AG82), INDEX(Tbl_Resource_List[Hours Available per Day], MATCH($C82,Tbl_Resource_List[Resource Name],0),1)-SUMIF($C$8:$C81,$C82,AH$8:AH81)),0),0)</f>
        <v>0</v>
      </c>
      <c r="AI82" s="93">
        <f>IF((AI$7&gt;IFERROR(MAX(IFERROR(INDEX(Tbl_Project_List[Start Date],MATCH($A82,Tbl_Project_List[Project Name],0),1)-1,0),IFERROR(INDEX($K$9:$K$158,MATCH($E82,$G$9:$G$158,0),1),0),IFERROR(INDEX($K$9:$K$158,MATCH($F82,$G$9:$G$158,0),1),0)),0)), IFERROR(MIN($D82-SUM($O82:AH82), INDEX(Tbl_Resource_List[Hours Available per Day], MATCH($C82,Tbl_Resource_List[Resource Name],0),1)-SUMIF($C$8:$C81,$C82,AI$8:AI81)),0),0)</f>
        <v>0</v>
      </c>
      <c r="AJ82" s="93">
        <f>IF((AJ$7&gt;IFERROR(MAX(IFERROR(INDEX(Tbl_Project_List[Start Date],MATCH($A82,Tbl_Project_List[Project Name],0),1)-1,0),IFERROR(INDEX($K$9:$K$158,MATCH($E82,$G$9:$G$158,0),1),0),IFERROR(INDEX($K$9:$K$158,MATCH($F82,$G$9:$G$158,0),1),0)),0)), IFERROR(MIN($D82-SUM($O82:AI82), INDEX(Tbl_Resource_List[Hours Available per Day], MATCH($C82,Tbl_Resource_List[Resource Name],0),1)-SUMIF($C$8:$C81,$C82,AJ$8:AJ81)),0),0)</f>
        <v>0</v>
      </c>
      <c r="AK82" s="93">
        <f>IF((AK$7&gt;IFERROR(MAX(IFERROR(INDEX(Tbl_Project_List[Start Date],MATCH($A82,Tbl_Project_List[Project Name],0),1)-1,0),IFERROR(INDEX($K$9:$K$158,MATCH($E82,$G$9:$G$158,0),1),0),IFERROR(INDEX($K$9:$K$158,MATCH($F82,$G$9:$G$158,0),1),0)),0)), IFERROR(MIN($D82-SUM($O82:AJ82), INDEX(Tbl_Resource_List[Hours Available per Day], MATCH($C82,Tbl_Resource_List[Resource Name],0),1)-SUMIF($C$8:$C81,$C82,AK$8:AK81)),0),0)</f>
        <v>0</v>
      </c>
      <c r="AL82" s="93">
        <f>IF((AL$7&gt;IFERROR(MAX(IFERROR(INDEX(Tbl_Project_List[Start Date],MATCH($A82,Tbl_Project_List[Project Name],0),1)-1,0),IFERROR(INDEX($K$9:$K$158,MATCH($E82,$G$9:$G$158,0),1),0),IFERROR(INDEX($K$9:$K$158,MATCH($F82,$G$9:$G$158,0),1),0)),0)), IFERROR(MIN($D82-SUM($O82:AK82), INDEX(Tbl_Resource_List[Hours Available per Day], MATCH($C82,Tbl_Resource_List[Resource Name],0),1)-SUMIF($C$8:$C81,$C82,AL$8:AL81)),0),0)</f>
        <v>0</v>
      </c>
      <c r="AM82" s="93">
        <f>IF((AM$7&gt;IFERROR(MAX(IFERROR(INDEX(Tbl_Project_List[Start Date],MATCH($A82,Tbl_Project_List[Project Name],0),1)-1,0),IFERROR(INDEX($K$9:$K$158,MATCH($E82,$G$9:$G$158,0),1),0),IFERROR(INDEX($K$9:$K$158,MATCH($F82,$G$9:$G$158,0),1),0)),0)), IFERROR(MIN($D82-SUM($O82:AL82), INDEX(Tbl_Resource_List[Hours Available per Day], MATCH($C82,Tbl_Resource_List[Resource Name],0),1)-SUMIF($C$8:$C81,$C82,AM$8:AM81)),0),0)</f>
        <v>0</v>
      </c>
      <c r="AN82" s="93">
        <f>IF((AN$7&gt;IFERROR(MAX(IFERROR(INDEX(Tbl_Project_List[Start Date],MATCH($A82,Tbl_Project_List[Project Name],0),1)-1,0),IFERROR(INDEX($K$9:$K$158,MATCH($E82,$G$9:$G$158,0),1),0),IFERROR(INDEX($K$9:$K$158,MATCH($F82,$G$9:$G$158,0),1),0)),0)), IFERROR(MIN($D82-SUM($O82:AM82), INDEX(Tbl_Resource_List[Hours Available per Day], MATCH($C82,Tbl_Resource_List[Resource Name],0),1)-SUMIF($C$8:$C81,$C82,AN$8:AN81)),0),0)</f>
        <v>0</v>
      </c>
      <c r="AO82" s="93">
        <f>IF((AO$7&gt;IFERROR(MAX(IFERROR(INDEX(Tbl_Project_List[Start Date],MATCH($A82,Tbl_Project_List[Project Name],0),1)-1,0),IFERROR(INDEX($K$9:$K$158,MATCH($E82,$G$9:$G$158,0),1),0),IFERROR(INDEX($K$9:$K$158,MATCH($F82,$G$9:$G$158,0),1),0)),0)), IFERROR(MIN($D82-SUM($O82:AN82), INDEX(Tbl_Resource_List[Hours Available per Day], MATCH($C82,Tbl_Resource_List[Resource Name],0),1)-SUMIF($C$8:$C81,$C82,AO$8:AO81)),0),0)</f>
        <v>0</v>
      </c>
      <c r="AP82" s="93">
        <f>IF((AP$7&gt;IFERROR(MAX(IFERROR(INDEX(Tbl_Project_List[Start Date],MATCH($A82,Tbl_Project_List[Project Name],0),1)-1,0),IFERROR(INDEX($K$9:$K$158,MATCH($E82,$G$9:$G$158,0),1),0),IFERROR(INDEX($K$9:$K$158,MATCH($F82,$G$9:$G$158,0),1),0)),0)), IFERROR(MIN($D82-SUM($O82:AO82), INDEX(Tbl_Resource_List[Hours Available per Day], MATCH($C82,Tbl_Resource_List[Resource Name],0),1)-SUMIF($C$8:$C81,$C82,AP$8:AP81)),0),0)</f>
        <v>0</v>
      </c>
      <c r="AQ82" s="93">
        <f>IF((AQ$7&gt;IFERROR(MAX(IFERROR(INDEX(Tbl_Project_List[Start Date],MATCH($A82,Tbl_Project_List[Project Name],0),1)-1,0),IFERROR(INDEX($K$9:$K$158,MATCH($E82,$G$9:$G$158,0),1),0),IFERROR(INDEX($K$9:$K$158,MATCH($F82,$G$9:$G$158,0),1),0)),0)), IFERROR(MIN($D82-SUM($O82:AP82), INDEX(Tbl_Resource_List[Hours Available per Day], MATCH($C82,Tbl_Resource_List[Resource Name],0),1)-SUMIF($C$8:$C81,$C82,AQ$8:AQ81)),0),0)</f>
        <v>0</v>
      </c>
      <c r="AR82" s="93">
        <f>IF((AR$7&gt;IFERROR(MAX(IFERROR(INDEX(Tbl_Project_List[Start Date],MATCH($A82,Tbl_Project_List[Project Name],0),1)-1,0),IFERROR(INDEX($K$9:$K$158,MATCH($E82,$G$9:$G$158,0),1),0),IFERROR(INDEX($K$9:$K$158,MATCH($F82,$G$9:$G$158,0),1),0)),0)), IFERROR(MIN($D82-SUM($O82:AQ82), INDEX(Tbl_Resource_List[Hours Available per Day], MATCH($C82,Tbl_Resource_List[Resource Name],0),1)-SUMIF($C$8:$C81,$C82,AR$8:AR81)),0),0)</f>
        <v>0</v>
      </c>
      <c r="AS82" s="93">
        <f>IF((AS$7&gt;IFERROR(MAX(IFERROR(INDEX(Tbl_Project_List[Start Date],MATCH($A82,Tbl_Project_List[Project Name],0),1)-1,0),IFERROR(INDEX($K$9:$K$158,MATCH($E82,$G$9:$G$158,0),1),0),IFERROR(INDEX($K$9:$K$158,MATCH($F82,$G$9:$G$158,0),1),0)),0)), IFERROR(MIN($D82-SUM($O82:AR82), INDEX(Tbl_Resource_List[Hours Available per Day], MATCH($C82,Tbl_Resource_List[Resource Name],0),1)-SUMIF($C$8:$C81,$C82,AS$8:AS81)),0),0)</f>
        <v>0</v>
      </c>
      <c r="AT82" s="93">
        <f>IF((AT$7&gt;IFERROR(MAX(IFERROR(INDEX(Tbl_Project_List[Start Date],MATCH($A82,Tbl_Project_List[Project Name],0),1)-1,0),IFERROR(INDEX($K$9:$K$158,MATCH($E82,$G$9:$G$158,0),1),0),IFERROR(INDEX($K$9:$K$158,MATCH($F82,$G$9:$G$158,0),1),0)),0)), IFERROR(MIN($D82-SUM($O82:AS82), INDEX(Tbl_Resource_List[Hours Available per Day], MATCH($C82,Tbl_Resource_List[Resource Name],0),1)-SUMIF($C$8:$C81,$C82,AT$8:AT81)),0),0)</f>
        <v>0</v>
      </c>
      <c r="AU82" s="93">
        <f>IF((AU$7&gt;IFERROR(MAX(IFERROR(INDEX(Tbl_Project_List[Start Date],MATCH($A82,Tbl_Project_List[Project Name],0),1)-1,0),IFERROR(INDEX($K$9:$K$158,MATCH($E82,$G$9:$G$158,0),1),0),IFERROR(INDEX($K$9:$K$158,MATCH($F82,$G$9:$G$158,0),1),0)),0)), IFERROR(MIN($D82-SUM($O82:AT82), INDEX(Tbl_Resource_List[Hours Available per Day], MATCH($C82,Tbl_Resource_List[Resource Name],0),1)-SUMIF($C$8:$C81,$C82,AU$8:AU81)),0),0)</f>
        <v>0</v>
      </c>
      <c r="AV82" s="93">
        <f>IF((AV$7&gt;IFERROR(MAX(IFERROR(INDEX(Tbl_Project_List[Start Date],MATCH($A82,Tbl_Project_List[Project Name],0),1)-1,0),IFERROR(INDEX($K$9:$K$158,MATCH($E82,$G$9:$G$158,0),1),0),IFERROR(INDEX($K$9:$K$158,MATCH($F82,$G$9:$G$158,0),1),0)),0)), IFERROR(MIN($D82-SUM($O82:AU82), INDEX(Tbl_Resource_List[Hours Available per Day], MATCH($C82,Tbl_Resource_List[Resource Name],0),1)-SUMIF($C$8:$C81,$C82,AV$8:AV81)),0),0)</f>
        <v>0</v>
      </c>
      <c r="AW82" s="93">
        <f>IF((AW$7&gt;IFERROR(MAX(IFERROR(INDEX(Tbl_Project_List[Start Date],MATCH($A82,Tbl_Project_List[Project Name],0),1)-1,0),IFERROR(INDEX($K$9:$K$158,MATCH($E82,$G$9:$G$158,0),1),0),IFERROR(INDEX($K$9:$K$158,MATCH($F82,$G$9:$G$158,0),1),0)),0)), IFERROR(MIN($D82-SUM($O82:AV82), INDEX(Tbl_Resource_List[Hours Available per Day], MATCH($C82,Tbl_Resource_List[Resource Name],0),1)-SUMIF($C$8:$C81,$C82,AW$8:AW81)),0),0)</f>
        <v>0</v>
      </c>
      <c r="AX82" s="93">
        <f>IF((AX$7&gt;IFERROR(MAX(IFERROR(INDEX(Tbl_Project_List[Start Date],MATCH($A82,Tbl_Project_List[Project Name],0),1)-1,0),IFERROR(INDEX($K$9:$K$158,MATCH($E82,$G$9:$G$158,0),1),0),IFERROR(INDEX($K$9:$K$158,MATCH($F82,$G$9:$G$158,0),1),0)),0)), IFERROR(MIN($D82-SUM($O82:AW82), INDEX(Tbl_Resource_List[Hours Available per Day], MATCH($C82,Tbl_Resource_List[Resource Name],0),1)-SUMIF($C$8:$C81,$C82,AX$8:AX81)),0),0)</f>
        <v>0</v>
      </c>
      <c r="AY82" s="93">
        <f>IF((AY$7&gt;IFERROR(MAX(IFERROR(INDEX(Tbl_Project_List[Start Date],MATCH($A82,Tbl_Project_List[Project Name],0),1)-1,0),IFERROR(INDEX($K$9:$K$158,MATCH($E82,$G$9:$G$158,0),1),0),IFERROR(INDEX($K$9:$K$158,MATCH($F82,$G$9:$G$158,0),1),0)),0)), IFERROR(MIN($D82-SUM($O82:AX82), INDEX(Tbl_Resource_List[Hours Available per Day], MATCH($C82,Tbl_Resource_List[Resource Name],0),1)-SUMIF($C$8:$C81,$C82,AY$8:AY81)),0),0)</f>
        <v>0</v>
      </c>
      <c r="AZ82" s="93">
        <f>IF((AZ$7&gt;IFERROR(MAX(IFERROR(INDEX(Tbl_Project_List[Start Date],MATCH($A82,Tbl_Project_List[Project Name],0),1)-1,0),IFERROR(INDEX($K$9:$K$158,MATCH($E82,$G$9:$G$158,0),1),0),IFERROR(INDEX($K$9:$K$158,MATCH($F82,$G$9:$G$158,0),1),0)),0)), IFERROR(MIN($D82-SUM($O82:AY82), INDEX(Tbl_Resource_List[Hours Available per Day], MATCH($C82,Tbl_Resource_List[Resource Name],0),1)-SUMIF($C$8:$C81,$C82,AZ$8:AZ81)),0),0)</f>
        <v>0</v>
      </c>
      <c r="BA82" s="93">
        <f>IF((BA$7&gt;IFERROR(MAX(IFERROR(INDEX(Tbl_Project_List[Start Date],MATCH($A82,Tbl_Project_List[Project Name],0),1)-1,0),IFERROR(INDEX($K$9:$K$158,MATCH($E82,$G$9:$G$158,0),1),0),IFERROR(INDEX($K$9:$K$158,MATCH($F82,$G$9:$G$158,0),1),0)),0)), IFERROR(MIN($D82-SUM($O82:AZ82), INDEX(Tbl_Resource_List[Hours Available per Day], MATCH($C82,Tbl_Resource_List[Resource Name],0),1)-SUMIF($C$8:$C81,$C82,BA$8:BA81)),0),0)</f>
        <v>0</v>
      </c>
      <c r="BB82" s="93">
        <f>IF((BB$7&gt;IFERROR(MAX(IFERROR(INDEX(Tbl_Project_List[Start Date],MATCH($A82,Tbl_Project_List[Project Name],0),1)-1,0),IFERROR(INDEX($K$9:$K$158,MATCH($E82,$G$9:$G$158,0),1),0),IFERROR(INDEX($K$9:$K$158,MATCH($F82,$G$9:$G$158,0),1),0)),0)), IFERROR(MIN($D82-SUM($O82:BA82), INDEX(Tbl_Resource_List[Hours Available per Day], MATCH($C82,Tbl_Resource_List[Resource Name],0),1)-SUMIF($C$8:$C81,$C82,BB$8:BB81)),0),0)</f>
        <v>0</v>
      </c>
      <c r="BC82" s="93">
        <f>IF((BC$7&gt;IFERROR(MAX(IFERROR(INDEX(Tbl_Project_List[Start Date],MATCH($A82,Tbl_Project_List[Project Name],0),1)-1,0),IFERROR(INDEX($K$9:$K$158,MATCH($E82,$G$9:$G$158,0),1),0),IFERROR(INDEX($K$9:$K$158,MATCH($F82,$G$9:$G$158,0),1),0)),0)), IFERROR(MIN($D82-SUM($O82:BB82), INDEX(Tbl_Resource_List[Hours Available per Day], MATCH($C82,Tbl_Resource_List[Resource Name],0),1)-SUMIF($C$8:$C81,$C82,BC$8:BC81)),0),0)</f>
        <v>0</v>
      </c>
      <c r="BD82" s="93">
        <f>IF((BD$7&gt;IFERROR(MAX(IFERROR(INDEX(Tbl_Project_List[Start Date],MATCH($A82,Tbl_Project_List[Project Name],0),1)-1,0),IFERROR(INDEX($K$9:$K$158,MATCH($E82,$G$9:$G$158,0),1),0),IFERROR(INDEX($K$9:$K$158,MATCH($F82,$G$9:$G$158,0),1),0)),0)), IFERROR(MIN($D82-SUM($O82:BC82), INDEX(Tbl_Resource_List[Hours Available per Day], MATCH($C82,Tbl_Resource_List[Resource Name],0),1)-SUMIF($C$8:$C81,$C82,BD$8:BD81)),0),0)</f>
        <v>0</v>
      </c>
      <c r="BE82" s="93">
        <f>IF((BE$7&gt;IFERROR(MAX(IFERROR(INDEX(Tbl_Project_List[Start Date],MATCH($A82,Tbl_Project_List[Project Name],0),1)-1,0),IFERROR(INDEX($K$9:$K$158,MATCH($E82,$G$9:$G$158,0),1),0),IFERROR(INDEX($K$9:$K$158,MATCH($F82,$G$9:$G$158,0),1),0)),0)), IFERROR(MIN($D82-SUM($O82:BD82), INDEX(Tbl_Resource_List[Hours Available per Day], MATCH($C82,Tbl_Resource_List[Resource Name],0),1)-SUMIF($C$8:$C81,$C82,BE$8:BE81)),0),0)</f>
        <v>0</v>
      </c>
      <c r="BF82" s="93">
        <f>IF((BF$7&gt;IFERROR(MAX(IFERROR(INDEX(Tbl_Project_List[Start Date],MATCH($A82,Tbl_Project_List[Project Name],0),1)-1,0),IFERROR(INDEX($K$9:$K$158,MATCH($E82,$G$9:$G$158,0),1),0),IFERROR(INDEX($K$9:$K$158,MATCH($F82,$G$9:$G$158,0),1),0)),0)), IFERROR(MIN($D82-SUM($O82:BE82), INDEX(Tbl_Resource_List[Hours Available per Day], MATCH($C82,Tbl_Resource_List[Resource Name],0),1)-SUMIF($C$8:$C81,$C82,BF$8:BF81)),0),0)</f>
        <v>0</v>
      </c>
      <c r="BG82" s="93">
        <f>IF((BG$7&gt;IFERROR(MAX(IFERROR(INDEX(Tbl_Project_List[Start Date],MATCH($A82,Tbl_Project_List[Project Name],0),1)-1,0),IFERROR(INDEX($K$9:$K$158,MATCH($E82,$G$9:$G$158,0),1),0),IFERROR(INDEX($K$9:$K$158,MATCH($F82,$G$9:$G$158,0),1),0)),0)), IFERROR(MIN($D82-SUM($O82:BF82), INDEX(Tbl_Resource_List[Hours Available per Day], MATCH($C82,Tbl_Resource_List[Resource Name],0),1)-SUMIF($C$8:$C81,$C82,BG$8:BG81)),0),0)</f>
        <v>0</v>
      </c>
      <c r="BH82" s="93">
        <f>IF((BH$7&gt;IFERROR(MAX(IFERROR(INDEX(Tbl_Project_List[Start Date],MATCH($A82,Tbl_Project_List[Project Name],0),1)-1,0),IFERROR(INDEX($K$9:$K$158,MATCH($E82,$G$9:$G$158,0),1),0),IFERROR(INDEX($K$9:$K$158,MATCH($F82,$G$9:$G$158,0),1),0)),0)), IFERROR(MIN($D82-SUM($O82:BG82), INDEX(Tbl_Resource_List[Hours Available per Day], MATCH($C82,Tbl_Resource_List[Resource Name],0),1)-SUMIF($C$8:$C81,$C82,BH$8:BH81)),0),0)</f>
        <v>0</v>
      </c>
      <c r="BI82" s="93">
        <f>IF((BI$7&gt;IFERROR(MAX(IFERROR(INDEX(Tbl_Project_List[Start Date],MATCH($A82,Tbl_Project_List[Project Name],0),1)-1,0),IFERROR(INDEX($K$9:$K$158,MATCH($E82,$G$9:$G$158,0),1),0),IFERROR(INDEX($K$9:$K$158,MATCH($F82,$G$9:$G$158,0),1),0)),0)), IFERROR(MIN($D82-SUM($O82:BH82), INDEX(Tbl_Resource_List[Hours Available per Day], MATCH($C82,Tbl_Resource_List[Resource Name],0),1)-SUMIF($C$8:$C81,$C82,BI$8:BI81)),0),0)</f>
        <v>0</v>
      </c>
      <c r="BJ82" s="93">
        <f>IF((BJ$7&gt;IFERROR(MAX(IFERROR(INDEX(Tbl_Project_List[Start Date],MATCH($A82,Tbl_Project_List[Project Name],0),1)-1,0),IFERROR(INDEX($K$9:$K$158,MATCH($E82,$G$9:$G$158,0),1),0),IFERROR(INDEX($K$9:$K$158,MATCH($F82,$G$9:$G$158,0),1),0)),0)), IFERROR(MIN($D82-SUM($O82:BI82), INDEX(Tbl_Resource_List[Hours Available per Day], MATCH($C82,Tbl_Resource_List[Resource Name],0),1)-SUMIF($C$8:$C81,$C82,BJ$8:BJ81)),0),0)</f>
        <v>0</v>
      </c>
      <c r="BK82" s="93">
        <f>IF((BK$7&gt;IFERROR(MAX(IFERROR(INDEX(Tbl_Project_List[Start Date],MATCH($A82,Tbl_Project_List[Project Name],0),1)-1,0),IFERROR(INDEX($K$9:$K$158,MATCH($E82,$G$9:$G$158,0),1),0),IFERROR(INDEX($K$9:$K$158,MATCH($F82,$G$9:$G$158,0),1),0)),0)), IFERROR(MIN($D82-SUM($O82:BJ82), INDEX(Tbl_Resource_List[Hours Available per Day], MATCH($C82,Tbl_Resource_List[Resource Name],0),1)-SUMIF($C$8:$C81,$C82,BK$8:BK81)),0),0)</f>
        <v>0</v>
      </c>
      <c r="BL82" s="93">
        <f>IF((BL$7&gt;IFERROR(MAX(IFERROR(INDEX(Tbl_Project_List[Start Date],MATCH($A82,Tbl_Project_List[Project Name],0),1)-1,0),IFERROR(INDEX($K$9:$K$158,MATCH($E82,$G$9:$G$158,0),1),0),IFERROR(INDEX($K$9:$K$158,MATCH($F82,$G$9:$G$158,0),1),0)),0)), IFERROR(MIN($D82-SUM($O82:BK82), INDEX(Tbl_Resource_List[Hours Available per Day], MATCH($C82,Tbl_Resource_List[Resource Name],0),1)-SUMIF($C$8:$C81,$C82,BL$8:BL81)),0),0)</f>
        <v>0</v>
      </c>
      <c r="BM82" s="93">
        <f>IF((BM$7&gt;IFERROR(MAX(IFERROR(INDEX(Tbl_Project_List[Start Date],MATCH($A82,Tbl_Project_List[Project Name],0),1)-1,0),IFERROR(INDEX($K$9:$K$158,MATCH($E82,$G$9:$G$158,0),1),0),IFERROR(INDEX($K$9:$K$158,MATCH($F82,$G$9:$G$158,0),1),0)),0)), IFERROR(MIN($D82-SUM($O82:BL82), INDEX(Tbl_Resource_List[Hours Available per Day], MATCH($C82,Tbl_Resource_List[Resource Name],0),1)-SUMIF($C$8:$C81,$C82,BM$8:BM81)),0),0)</f>
        <v>0</v>
      </c>
      <c r="BN82" s="93">
        <f>IF((BN$7&gt;IFERROR(MAX(IFERROR(INDEX(Tbl_Project_List[Start Date],MATCH($A82,Tbl_Project_List[Project Name],0),1)-1,0),IFERROR(INDEX($K$9:$K$158,MATCH($E82,$G$9:$G$158,0),1),0),IFERROR(INDEX($K$9:$K$158,MATCH($F82,$G$9:$G$158,0),1),0)),0)), IFERROR(MIN($D82-SUM($O82:BM82), INDEX(Tbl_Resource_List[Hours Available per Day], MATCH($C82,Tbl_Resource_List[Resource Name],0),1)-SUMIF($C$8:$C81,$C82,BN$8:BN81)),0),0)</f>
        <v>0</v>
      </c>
      <c r="BO82" s="93">
        <f>IF((BO$7&gt;IFERROR(MAX(IFERROR(INDEX(Tbl_Project_List[Start Date],MATCH($A82,Tbl_Project_List[Project Name],0),1)-1,0),IFERROR(INDEX($K$9:$K$158,MATCH($E82,$G$9:$G$158,0),1),0),IFERROR(INDEX($K$9:$K$158,MATCH($F82,$G$9:$G$158,0),1),0)),0)), IFERROR(MIN($D82-SUM($O82:BN82), INDEX(Tbl_Resource_List[Hours Available per Day], MATCH($C82,Tbl_Resource_List[Resource Name],0),1)-SUMIF($C$8:$C81,$C82,BO$8:BO81)),0),0)</f>
        <v>0</v>
      </c>
      <c r="BP82" s="93">
        <f>IF((BP$7&gt;IFERROR(MAX(IFERROR(INDEX(Tbl_Project_List[Start Date],MATCH($A82,Tbl_Project_List[Project Name],0),1)-1,0),IFERROR(INDEX($K$9:$K$158,MATCH($E82,$G$9:$G$158,0),1),0),IFERROR(INDEX($K$9:$K$158,MATCH($F82,$G$9:$G$158,0),1),0)),0)), IFERROR(MIN($D82-SUM($O82:BO82), INDEX(Tbl_Resource_List[Hours Available per Day], MATCH($C82,Tbl_Resource_List[Resource Name],0),1)-SUMIF($C$8:$C81,$C82,BP$8:BP81)),0),0)</f>
        <v>0</v>
      </c>
      <c r="BQ82" s="93">
        <f>IF((BQ$7&gt;IFERROR(MAX(IFERROR(INDEX(Tbl_Project_List[Start Date],MATCH($A82,Tbl_Project_List[Project Name],0),1)-1,0),IFERROR(INDEX($K$9:$K$158,MATCH($E82,$G$9:$G$158,0),1),0),IFERROR(INDEX($K$9:$K$158,MATCH($F82,$G$9:$G$158,0),1),0)),0)), IFERROR(MIN($D82-SUM($O82:BP82), INDEX(Tbl_Resource_List[Hours Available per Day], MATCH($C82,Tbl_Resource_List[Resource Name],0),1)-SUMIF($C$8:$C81,$C82,BQ$8:BQ81)),0),0)</f>
        <v>0</v>
      </c>
      <c r="BR82" s="93">
        <f>IF((BR$7&gt;IFERROR(MAX(IFERROR(INDEX(Tbl_Project_List[Start Date],MATCH($A82,Tbl_Project_List[Project Name],0),1)-1,0),IFERROR(INDEX($K$9:$K$158,MATCH($E82,$G$9:$G$158,0),1),0),IFERROR(INDEX($K$9:$K$158,MATCH($F82,$G$9:$G$158,0),1),0)),0)), IFERROR(MIN($D82-SUM($O82:BQ82), INDEX(Tbl_Resource_List[Hours Available per Day], MATCH($C82,Tbl_Resource_List[Resource Name],0),1)-SUMIF($C$8:$C81,$C82,BR$8:BR81)),0),0)</f>
        <v>0</v>
      </c>
      <c r="BS82" s="93">
        <f>IF((BS$7&gt;IFERROR(MAX(IFERROR(INDEX(Tbl_Project_List[Start Date],MATCH($A82,Tbl_Project_List[Project Name],0),1)-1,0),IFERROR(INDEX($K$9:$K$158,MATCH($E82,$G$9:$G$158,0),1),0),IFERROR(INDEX($K$9:$K$158,MATCH($F82,$G$9:$G$158,0),1),0)),0)), IFERROR(MIN($D82-SUM($O82:BR82), INDEX(Tbl_Resource_List[Hours Available per Day], MATCH($C82,Tbl_Resource_List[Resource Name],0),1)-SUMIF($C$8:$C81,$C82,BS$8:BS81)),0),0)</f>
        <v>0</v>
      </c>
      <c r="BT82" s="93">
        <f>IF((BT$7&gt;IFERROR(MAX(IFERROR(INDEX(Tbl_Project_List[Start Date],MATCH($A82,Tbl_Project_List[Project Name],0),1)-1,0),IFERROR(INDEX($K$9:$K$158,MATCH($E82,$G$9:$G$158,0),1),0),IFERROR(INDEX($K$9:$K$158,MATCH($F82,$G$9:$G$158,0),1),0)),0)), IFERROR(MIN($D82-SUM($O82:BS82), INDEX(Tbl_Resource_List[Hours Available per Day], MATCH($C82,Tbl_Resource_List[Resource Name],0),1)-SUMIF($C$8:$C81,$C82,BT$8:BT81)),0),0)</f>
        <v>0</v>
      </c>
      <c r="BU82" s="93">
        <f>IF((BU$7&gt;IFERROR(MAX(IFERROR(INDEX(Tbl_Project_List[Start Date],MATCH($A82,Tbl_Project_List[Project Name],0),1)-1,0),IFERROR(INDEX($K$9:$K$158,MATCH($E82,$G$9:$G$158,0),1),0),IFERROR(INDEX($K$9:$K$158,MATCH($F82,$G$9:$G$158,0),1),0)),0)), IFERROR(MIN($D82-SUM($O82:BT82), INDEX(Tbl_Resource_List[Hours Available per Day], MATCH($C82,Tbl_Resource_List[Resource Name],0),1)-SUMIF($C$8:$C81,$C82,BU$8:BU81)),0),0)</f>
        <v>0</v>
      </c>
      <c r="BV82" s="93">
        <f>IF((BV$7&gt;IFERROR(MAX(IFERROR(INDEX(Tbl_Project_List[Start Date],MATCH($A82,Tbl_Project_List[Project Name],0),1)-1,0),IFERROR(INDEX($K$9:$K$158,MATCH($E82,$G$9:$G$158,0),1),0),IFERROR(INDEX($K$9:$K$158,MATCH($F82,$G$9:$G$158,0),1),0)),0)), IFERROR(MIN($D82-SUM($O82:BU82), INDEX(Tbl_Resource_List[Hours Available per Day], MATCH($C82,Tbl_Resource_List[Resource Name],0),1)-SUMIF($C$8:$C81,$C82,BV$8:BV81)),0),0)</f>
        <v>0</v>
      </c>
      <c r="BW82" s="94">
        <f>IF((BW$7&gt;IFERROR(MAX(IFERROR(INDEX(Tbl_Project_List[Start Date],MATCH($A82,Tbl_Project_List[Project Name],0),1)-1,0),IFERROR(INDEX($K$9:$K$158,MATCH($E82,$G$9:$G$158,0),1),0),IFERROR(INDEX($K$9:$K$158,MATCH($F82,$G$9:$G$158,0),1),0)),0)), IFERROR(MIN($D82-SUM($O82:BV82), INDEX(Tbl_Resource_List[Hours Available per Day], MATCH($C82,Tbl_Resource_List[Resource Name],0),1)-SUMIF($C$8:$C81,$C82,BW$8:BW81)),0),0)</f>
        <v>0</v>
      </c>
      <c r="BX82" s="95"/>
      <c r="BY82" s="95"/>
      <c r="BZ82" s="95"/>
      <c r="CA82" s="95"/>
      <c r="CB82" s="95"/>
      <c r="CC82" s="95"/>
      <c r="CD82" s="95"/>
      <c r="CE82" s="95"/>
      <c r="CF82" s="95"/>
      <c r="CG82" s="95"/>
      <c r="CH82" s="95"/>
      <c r="CI82" s="95"/>
      <c r="CJ82" s="95"/>
      <c r="CK82" s="95"/>
      <c r="CL82" s="95"/>
      <c r="CM82" s="95"/>
      <c r="CN82" s="95"/>
      <c r="CO82" s="95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</row>
    <row r="83" spans="1:105" x14ac:dyDescent="0.25">
      <c r="A83" s="89" t="str">
        <f>IFERROR(IF(ROW(A82)-ROW($A$8)&gt;=COUNTA(Tbl_Task_List[Task Name]),"",INDEX(Tbl_Project_List[],MATCH(SMALL(Tbl_Project_List[[#Data],[Priority]],ROUND(SUMPRODUCT(1/COUNTIF($A$9:A82,$A$9:A82)),0)+((COUNTIF(Tbl_Task_List[[#Data],[Project Name]],A82)=COUNTIF($A$9:$A82,A82))*1)),Tbl_Project_List[[#Data],[Priority]],0),1)),"")</f>
        <v/>
      </c>
      <c r="B83" s="89" t="str">
        <f t="array" ref="B83">IFERROR(INDEX((Tbl_Task_List[[#Data],[Task Name]]), SMALL(IF(A83=(Tbl_Task_List[[#Data],[Project Name]]),ROW(Tbl_Task_List[[#Data],[Project Name]]),""),COUNTIF($A$9:$A83,A83))-ROW(Tbl_Task_List[[#Headers],[Task Name]]),1),"")</f>
        <v/>
      </c>
      <c r="C83" s="90" t="str">
        <f t="array" ref="C83">IFERROR(INDEX((Tbl_Task_List[[#Data],[Resource Name]]), SMALL(IF(A83=(Tbl_Task_List[[#Data],[Project Name]]),ROW(Tbl_Task_List[[#Data],[Project Name]]),""),COUNTIF($A$9:$A83,A83))-ROW(Tbl_Task_List[[#Headers],[Resource Name]]),1),"")</f>
        <v/>
      </c>
      <c r="D83" s="91" t="str">
        <f t="array" ref="D83">IFERROR(INDEX((Tbl_Task_List[[#Data],[Planned Duration (Hours)]]), SMALL(IF(A83=(Tbl_Task_List[[#Data],[Project Name]]),ROW(Tbl_Task_List[[#Data],[Project Name]]),""),COUNTIF($A$9:$A83,A83))-ROW(Tbl_Task_List[[#Headers],[Planned Duration (Hours)]]),1),"")</f>
        <v/>
      </c>
      <c r="E83" s="70" t="str">
        <f t="array" ref="E83">IFERROR(INDEX((Tbl_Task_List[[#Data],[Predecessor 1]]), SMALL(IF(A83=(Tbl_Task_List[[#Data],[Project Name]]),ROW(Tbl_Task_List[[#Data],[Project Name]]),""),COUNTIF($A$9:$A83,A83))-ROW(Tbl_Task_List[[#Headers],[Predecessor 1]]),1),"")</f>
        <v/>
      </c>
      <c r="F83" s="70" t="str">
        <f t="array" ref="F83">IFERROR(INDEX((Tbl_Task_List[[#Data],[Predecessor 2]]), SMALL(IF(A83=(Tbl_Task_List[[#Data],[Project Name]]),ROW(Tbl_Task_List[[#Data],[Project Name]]),""),COUNTIF($A$9:$A83,A83))-ROW(Tbl_Task_List[[#Headers],[Predecessor 2]]),1),"")</f>
        <v/>
      </c>
      <c r="G83" s="70" t="str">
        <f t="shared" si="8"/>
        <v xml:space="preserve"> </v>
      </c>
      <c r="H83" s="75" t="str">
        <f>IFERROR(MAX(INDEX(Tbl_Project_List[Start Date],MATCH($A83,Tbl_Project_List[Project Name],0),1), StartDate, IFERROR(WORKDAY(INDEX($K$9:$K$158,MATCH($E83,$G$9:$G$158,0),1),1,Holidays),0),IFERROR(WORKDAY( INDEX($K$9:$K$158,MATCH($F83,$G$9:$G$158,0),1),1,Holidays),0)),"")</f>
        <v/>
      </c>
      <c r="I83" s="92" t="str">
        <f t="shared" si="9"/>
        <v/>
      </c>
      <c r="J83" s="75" t="str">
        <f t="array" ref="J83">IF(ISNUMBER(D83),IFERROR(INDEX($A$7:$BW$7,1,SMALL(IF(P83:BW83&gt;0,COLUMN(P83:BW83),""),1)),WORKDAY($BW$7,2,Holidays)),"")</f>
        <v/>
      </c>
      <c r="K83" s="75" t="str">
        <f t="array" ref="K83">IF(ISNUMBER(D83),IF(SUM(P83:BW83)=D83,IFERROR(INDEX($A$7:$BW$7,1,LARGE(IF(P83:BW83&gt;0,COLUMN(P83:BW83),""),1)),""),WORKDAY($BW$7,1,Holidays)),"")</f>
        <v/>
      </c>
      <c r="L83" s="92" t="str">
        <f ca="1">IFERROR(COUNTIF(INDIRECT(ADDRESS(ROW($L83),MATCH($J83,$A$7:$BW$7,0),1,1,)):INDIRECT(ADDRESS(ROW($L83),MATCH(MIN($K83,$BW$7),$A$7:$BW$7,0),1,1,)),0),"")</f>
        <v/>
      </c>
      <c r="M83" s="92" t="str">
        <f t="shared" si="10"/>
        <v/>
      </c>
      <c r="N83" s="93" t="str">
        <f t="shared" si="11"/>
        <v/>
      </c>
      <c r="O83" s="86"/>
      <c r="P83" s="93">
        <f>IF((P$7&gt;IFERROR(MAX(IFERROR(INDEX(Tbl_Project_List[Start Date],MATCH($A83,Tbl_Project_List[Project Name],0),1)-1,0),IFERROR(INDEX($K$9:$K$158,MATCH($E83,$G$9:$G$158,0),1),0),IFERROR(INDEX($K$9:$K$158,MATCH($F83,$G$9:$G$158,0),1),0)),0)), IFERROR(MIN($D83-SUM($O83:O83), INDEX(Tbl_Resource_List[Hours Available per Day], MATCH($C83,Tbl_Resource_List[Resource Name],0),1)-SUMIF($C$8:$C82,$C83,P$8:P82)),0),0)</f>
        <v>0</v>
      </c>
      <c r="Q83" s="93">
        <f>IF((Q$7&gt;IFERROR(MAX(IFERROR(INDEX(Tbl_Project_List[Start Date],MATCH($A83,Tbl_Project_List[Project Name],0),1)-1,0),IFERROR(INDEX($K$9:$K$158,MATCH($E83,$G$9:$G$158,0),1),0),IFERROR(INDEX($K$9:$K$158,MATCH($F83,$G$9:$G$158,0),1),0)),0)), IFERROR(MIN($D83-SUM($O83:P83), INDEX(Tbl_Resource_List[Hours Available per Day], MATCH($C83,Tbl_Resource_List[Resource Name],0),1)-SUMIF($C$8:$C82,$C83,Q$8:Q82)),0),0)</f>
        <v>0</v>
      </c>
      <c r="R83" s="93">
        <f>IF((R$7&gt;IFERROR(MAX(IFERROR(INDEX(Tbl_Project_List[Start Date],MATCH($A83,Tbl_Project_List[Project Name],0),1)-1,0),IFERROR(INDEX($K$9:$K$158,MATCH($E83,$G$9:$G$158,0),1),0),IFERROR(INDEX($K$9:$K$158,MATCH($F83,$G$9:$G$158,0),1),0)),0)), IFERROR(MIN($D83-SUM($O83:Q83), INDEX(Tbl_Resource_List[Hours Available per Day], MATCH($C83,Tbl_Resource_List[Resource Name],0),1)-SUMIF($C$8:$C82,$C83,R$8:R82)),0),0)</f>
        <v>0</v>
      </c>
      <c r="S83" s="93">
        <f>IF((S$7&gt;IFERROR(MAX(IFERROR(INDEX(Tbl_Project_List[Start Date],MATCH($A83,Tbl_Project_List[Project Name],0),1)-1,0),IFERROR(INDEX($K$9:$K$158,MATCH($E83,$G$9:$G$158,0),1),0),IFERROR(INDEX($K$9:$K$158,MATCH($F83,$G$9:$G$158,0),1),0)),0)), IFERROR(MIN($D83-SUM($O83:R83), INDEX(Tbl_Resource_List[Hours Available per Day], MATCH($C83,Tbl_Resource_List[Resource Name],0),1)-SUMIF($C$8:$C82,$C83,S$8:S82)),0),0)</f>
        <v>0</v>
      </c>
      <c r="T83" s="93">
        <f>IF((T$7&gt;IFERROR(MAX(IFERROR(INDEX(Tbl_Project_List[Start Date],MATCH($A83,Tbl_Project_List[Project Name],0),1)-1,0),IFERROR(INDEX($K$9:$K$158,MATCH($E83,$G$9:$G$158,0),1),0),IFERROR(INDEX($K$9:$K$158,MATCH($F83,$G$9:$G$158,0),1),0)),0)), IFERROR(MIN($D83-SUM($O83:S83), INDEX(Tbl_Resource_List[Hours Available per Day], MATCH($C83,Tbl_Resource_List[Resource Name],0),1)-SUMIF($C$8:$C82,$C83,T$8:T82)),0),0)</f>
        <v>0</v>
      </c>
      <c r="U83" s="93">
        <f>IF((U$7&gt;IFERROR(MAX(IFERROR(INDEX(Tbl_Project_List[Start Date],MATCH($A83,Tbl_Project_List[Project Name],0),1)-1,0),IFERROR(INDEX($K$9:$K$158,MATCH($E83,$G$9:$G$158,0),1),0),IFERROR(INDEX($K$9:$K$158,MATCH($F83,$G$9:$G$158,0),1),0)),0)), IFERROR(MIN($D83-SUM($O83:T83), INDEX(Tbl_Resource_List[Hours Available per Day], MATCH($C83,Tbl_Resource_List[Resource Name],0),1)-SUMIF($C$8:$C82,$C83,U$8:U82)),0),0)</f>
        <v>0</v>
      </c>
      <c r="V83" s="93">
        <f>IF((V$7&gt;IFERROR(MAX(IFERROR(INDEX(Tbl_Project_List[Start Date],MATCH($A83,Tbl_Project_List[Project Name],0),1)-1,0),IFERROR(INDEX($K$9:$K$158,MATCH($E83,$G$9:$G$158,0),1),0),IFERROR(INDEX($K$9:$K$158,MATCH($F83,$G$9:$G$158,0),1),0)),0)), IFERROR(MIN($D83-SUM($O83:U83), INDEX(Tbl_Resource_List[Hours Available per Day], MATCH($C83,Tbl_Resource_List[Resource Name],0),1)-SUMIF($C$8:$C82,$C83,V$8:V82)),0),0)</f>
        <v>0</v>
      </c>
      <c r="W83" s="93">
        <f>IF((W$7&gt;IFERROR(MAX(IFERROR(INDEX(Tbl_Project_List[Start Date],MATCH($A83,Tbl_Project_List[Project Name],0),1)-1,0),IFERROR(INDEX($K$9:$K$158,MATCH($E83,$G$9:$G$158,0),1),0),IFERROR(INDEX($K$9:$K$158,MATCH($F83,$G$9:$G$158,0),1),0)),0)), IFERROR(MIN($D83-SUM($O83:V83), INDEX(Tbl_Resource_List[Hours Available per Day], MATCH($C83,Tbl_Resource_List[Resource Name],0),1)-SUMIF($C$8:$C82,$C83,W$8:W82)),0),0)</f>
        <v>0</v>
      </c>
      <c r="X83" s="93">
        <f>IF((X$7&gt;IFERROR(MAX(IFERROR(INDEX(Tbl_Project_List[Start Date],MATCH($A83,Tbl_Project_List[Project Name],0),1)-1,0),IFERROR(INDEX($K$9:$K$158,MATCH($E83,$G$9:$G$158,0),1),0),IFERROR(INDEX($K$9:$K$158,MATCH($F83,$G$9:$G$158,0),1),0)),0)), IFERROR(MIN($D83-SUM($O83:W83), INDEX(Tbl_Resource_List[Hours Available per Day], MATCH($C83,Tbl_Resource_List[Resource Name],0),1)-SUMIF($C$8:$C82,$C83,X$8:X82)),0),0)</f>
        <v>0</v>
      </c>
      <c r="Y83" s="93">
        <f>IF((Y$7&gt;IFERROR(MAX(IFERROR(INDEX(Tbl_Project_List[Start Date],MATCH($A83,Tbl_Project_List[Project Name],0),1)-1,0),IFERROR(INDEX($K$9:$K$158,MATCH($E83,$G$9:$G$158,0),1),0),IFERROR(INDEX($K$9:$K$158,MATCH($F83,$G$9:$G$158,0),1),0)),0)), IFERROR(MIN($D83-SUM($O83:X83), INDEX(Tbl_Resource_List[Hours Available per Day], MATCH($C83,Tbl_Resource_List[Resource Name],0),1)-SUMIF($C$8:$C82,$C83,Y$8:Y82)),0),0)</f>
        <v>0</v>
      </c>
      <c r="Z83" s="93">
        <f>IF((Z$7&gt;IFERROR(MAX(IFERROR(INDEX(Tbl_Project_List[Start Date],MATCH($A83,Tbl_Project_List[Project Name],0),1)-1,0),IFERROR(INDEX($K$9:$K$158,MATCH($E83,$G$9:$G$158,0),1),0),IFERROR(INDEX($K$9:$K$158,MATCH($F83,$G$9:$G$158,0),1),0)),0)), IFERROR(MIN($D83-SUM($O83:Y83), INDEX(Tbl_Resource_List[Hours Available per Day], MATCH($C83,Tbl_Resource_List[Resource Name],0),1)-SUMIF($C$8:$C82,$C83,Z$8:Z82)),0),0)</f>
        <v>0</v>
      </c>
      <c r="AA83" s="93">
        <f>IF((AA$7&gt;IFERROR(MAX(IFERROR(INDEX(Tbl_Project_List[Start Date],MATCH($A83,Tbl_Project_List[Project Name],0),1)-1,0),IFERROR(INDEX($K$9:$K$158,MATCH($E83,$G$9:$G$158,0),1),0),IFERROR(INDEX($K$9:$K$158,MATCH($F83,$G$9:$G$158,0),1),0)),0)), IFERROR(MIN($D83-SUM($O83:Z83), INDEX(Tbl_Resource_List[Hours Available per Day], MATCH($C83,Tbl_Resource_List[Resource Name],0),1)-SUMIF($C$8:$C82,$C83,AA$8:AA82)),0),0)</f>
        <v>0</v>
      </c>
      <c r="AB83" s="93">
        <f>IF((AB$7&gt;IFERROR(MAX(IFERROR(INDEX(Tbl_Project_List[Start Date],MATCH($A83,Tbl_Project_List[Project Name],0),1)-1,0),IFERROR(INDEX($K$9:$K$158,MATCH($E83,$G$9:$G$158,0),1),0),IFERROR(INDEX($K$9:$K$158,MATCH($F83,$G$9:$G$158,0),1),0)),0)), IFERROR(MIN($D83-SUM($O83:AA83), INDEX(Tbl_Resource_List[Hours Available per Day], MATCH($C83,Tbl_Resource_List[Resource Name],0),1)-SUMIF($C$8:$C82,$C83,AB$8:AB82)),0),0)</f>
        <v>0</v>
      </c>
      <c r="AC83" s="93">
        <f>IF((AC$7&gt;IFERROR(MAX(IFERROR(INDEX(Tbl_Project_List[Start Date],MATCH($A83,Tbl_Project_List[Project Name],0),1)-1,0),IFERROR(INDEX($K$9:$K$158,MATCH($E83,$G$9:$G$158,0),1),0),IFERROR(INDEX($K$9:$K$158,MATCH($F83,$G$9:$G$158,0),1),0)),0)), IFERROR(MIN($D83-SUM($O83:AB83), INDEX(Tbl_Resource_List[Hours Available per Day], MATCH($C83,Tbl_Resource_List[Resource Name],0),1)-SUMIF($C$8:$C82,$C83,AC$8:AC82)),0),0)</f>
        <v>0</v>
      </c>
      <c r="AD83" s="93">
        <f>IF((AD$7&gt;IFERROR(MAX(IFERROR(INDEX(Tbl_Project_List[Start Date],MATCH($A83,Tbl_Project_List[Project Name],0),1)-1,0),IFERROR(INDEX($K$9:$K$158,MATCH($E83,$G$9:$G$158,0),1),0),IFERROR(INDEX($K$9:$K$158,MATCH($F83,$G$9:$G$158,0),1),0)),0)), IFERROR(MIN($D83-SUM($O83:AC83), INDEX(Tbl_Resource_List[Hours Available per Day], MATCH($C83,Tbl_Resource_List[Resource Name],0),1)-SUMIF($C$8:$C82,$C83,AD$8:AD82)),0),0)</f>
        <v>0</v>
      </c>
      <c r="AE83" s="93">
        <f>IF((AE$7&gt;IFERROR(MAX(IFERROR(INDEX(Tbl_Project_List[Start Date],MATCH($A83,Tbl_Project_List[Project Name],0),1)-1,0),IFERROR(INDEX($K$9:$K$158,MATCH($E83,$G$9:$G$158,0),1),0),IFERROR(INDEX($K$9:$K$158,MATCH($F83,$G$9:$G$158,0),1),0)),0)), IFERROR(MIN($D83-SUM($O83:AD83), INDEX(Tbl_Resource_List[Hours Available per Day], MATCH($C83,Tbl_Resource_List[Resource Name],0),1)-SUMIF($C$8:$C82,$C83,AE$8:AE82)),0),0)</f>
        <v>0</v>
      </c>
      <c r="AF83" s="93">
        <f>IF((AF$7&gt;IFERROR(MAX(IFERROR(INDEX(Tbl_Project_List[Start Date],MATCH($A83,Tbl_Project_List[Project Name],0),1)-1,0),IFERROR(INDEX($K$9:$K$158,MATCH($E83,$G$9:$G$158,0),1),0),IFERROR(INDEX($K$9:$K$158,MATCH($F83,$G$9:$G$158,0),1),0)),0)), IFERROR(MIN($D83-SUM($O83:AE83), INDEX(Tbl_Resource_List[Hours Available per Day], MATCH($C83,Tbl_Resource_List[Resource Name],0),1)-SUMIF($C$8:$C82,$C83,AF$8:AF82)),0),0)</f>
        <v>0</v>
      </c>
      <c r="AG83" s="93">
        <f>IF((AG$7&gt;IFERROR(MAX(IFERROR(INDEX(Tbl_Project_List[Start Date],MATCH($A83,Tbl_Project_List[Project Name],0),1)-1,0),IFERROR(INDEX($K$9:$K$158,MATCH($E83,$G$9:$G$158,0),1),0),IFERROR(INDEX($K$9:$K$158,MATCH($F83,$G$9:$G$158,0),1),0)),0)), IFERROR(MIN($D83-SUM($O83:AF83), INDEX(Tbl_Resource_List[Hours Available per Day], MATCH($C83,Tbl_Resource_List[Resource Name],0),1)-SUMIF($C$8:$C82,$C83,AG$8:AG82)),0),0)</f>
        <v>0</v>
      </c>
      <c r="AH83" s="93">
        <f>IF((AH$7&gt;IFERROR(MAX(IFERROR(INDEX(Tbl_Project_List[Start Date],MATCH($A83,Tbl_Project_List[Project Name],0),1)-1,0),IFERROR(INDEX($K$9:$K$158,MATCH($E83,$G$9:$G$158,0),1),0),IFERROR(INDEX($K$9:$K$158,MATCH($F83,$G$9:$G$158,0),1),0)),0)), IFERROR(MIN($D83-SUM($O83:AG83), INDEX(Tbl_Resource_List[Hours Available per Day], MATCH($C83,Tbl_Resource_List[Resource Name],0),1)-SUMIF($C$8:$C82,$C83,AH$8:AH82)),0),0)</f>
        <v>0</v>
      </c>
      <c r="AI83" s="93">
        <f>IF((AI$7&gt;IFERROR(MAX(IFERROR(INDEX(Tbl_Project_List[Start Date],MATCH($A83,Tbl_Project_List[Project Name],0),1)-1,0),IFERROR(INDEX($K$9:$K$158,MATCH($E83,$G$9:$G$158,0),1),0),IFERROR(INDEX($K$9:$K$158,MATCH($F83,$G$9:$G$158,0),1),0)),0)), IFERROR(MIN($D83-SUM($O83:AH83), INDEX(Tbl_Resource_List[Hours Available per Day], MATCH($C83,Tbl_Resource_List[Resource Name],0),1)-SUMIF($C$8:$C82,$C83,AI$8:AI82)),0),0)</f>
        <v>0</v>
      </c>
      <c r="AJ83" s="93">
        <f>IF((AJ$7&gt;IFERROR(MAX(IFERROR(INDEX(Tbl_Project_List[Start Date],MATCH($A83,Tbl_Project_List[Project Name],0),1)-1,0),IFERROR(INDEX($K$9:$K$158,MATCH($E83,$G$9:$G$158,0),1),0),IFERROR(INDEX($K$9:$K$158,MATCH($F83,$G$9:$G$158,0),1),0)),0)), IFERROR(MIN($D83-SUM($O83:AI83), INDEX(Tbl_Resource_List[Hours Available per Day], MATCH($C83,Tbl_Resource_List[Resource Name],0),1)-SUMIF($C$8:$C82,$C83,AJ$8:AJ82)),0),0)</f>
        <v>0</v>
      </c>
      <c r="AK83" s="93">
        <f>IF((AK$7&gt;IFERROR(MAX(IFERROR(INDEX(Tbl_Project_List[Start Date],MATCH($A83,Tbl_Project_List[Project Name],0),1)-1,0),IFERROR(INDEX($K$9:$K$158,MATCH($E83,$G$9:$G$158,0),1),0),IFERROR(INDEX($K$9:$K$158,MATCH($F83,$G$9:$G$158,0),1),0)),0)), IFERROR(MIN($D83-SUM($O83:AJ83), INDEX(Tbl_Resource_List[Hours Available per Day], MATCH($C83,Tbl_Resource_List[Resource Name],0),1)-SUMIF($C$8:$C82,$C83,AK$8:AK82)),0),0)</f>
        <v>0</v>
      </c>
      <c r="AL83" s="93">
        <f>IF((AL$7&gt;IFERROR(MAX(IFERROR(INDEX(Tbl_Project_List[Start Date],MATCH($A83,Tbl_Project_List[Project Name],0),1)-1,0),IFERROR(INDEX($K$9:$K$158,MATCH($E83,$G$9:$G$158,0),1),0),IFERROR(INDEX($K$9:$K$158,MATCH($F83,$G$9:$G$158,0),1),0)),0)), IFERROR(MIN($D83-SUM($O83:AK83), INDEX(Tbl_Resource_List[Hours Available per Day], MATCH($C83,Tbl_Resource_List[Resource Name],0),1)-SUMIF($C$8:$C82,$C83,AL$8:AL82)),0),0)</f>
        <v>0</v>
      </c>
      <c r="AM83" s="93">
        <f>IF((AM$7&gt;IFERROR(MAX(IFERROR(INDEX(Tbl_Project_List[Start Date],MATCH($A83,Tbl_Project_List[Project Name],0),1)-1,0),IFERROR(INDEX($K$9:$K$158,MATCH($E83,$G$9:$G$158,0),1),0),IFERROR(INDEX($K$9:$K$158,MATCH($F83,$G$9:$G$158,0),1),0)),0)), IFERROR(MIN($D83-SUM($O83:AL83), INDEX(Tbl_Resource_List[Hours Available per Day], MATCH($C83,Tbl_Resource_List[Resource Name],0),1)-SUMIF($C$8:$C82,$C83,AM$8:AM82)),0),0)</f>
        <v>0</v>
      </c>
      <c r="AN83" s="93">
        <f>IF((AN$7&gt;IFERROR(MAX(IFERROR(INDEX(Tbl_Project_List[Start Date],MATCH($A83,Tbl_Project_List[Project Name],0),1)-1,0),IFERROR(INDEX($K$9:$K$158,MATCH($E83,$G$9:$G$158,0),1),0),IFERROR(INDEX($K$9:$K$158,MATCH($F83,$G$9:$G$158,0),1),0)),0)), IFERROR(MIN($D83-SUM($O83:AM83), INDEX(Tbl_Resource_List[Hours Available per Day], MATCH($C83,Tbl_Resource_List[Resource Name],0),1)-SUMIF($C$8:$C82,$C83,AN$8:AN82)),0),0)</f>
        <v>0</v>
      </c>
      <c r="AO83" s="93">
        <f>IF((AO$7&gt;IFERROR(MAX(IFERROR(INDEX(Tbl_Project_List[Start Date],MATCH($A83,Tbl_Project_List[Project Name],0),1)-1,0),IFERROR(INDEX($K$9:$K$158,MATCH($E83,$G$9:$G$158,0),1),0),IFERROR(INDEX($K$9:$K$158,MATCH($F83,$G$9:$G$158,0),1),0)),0)), IFERROR(MIN($D83-SUM($O83:AN83), INDEX(Tbl_Resource_List[Hours Available per Day], MATCH($C83,Tbl_Resource_List[Resource Name],0),1)-SUMIF($C$8:$C82,$C83,AO$8:AO82)),0),0)</f>
        <v>0</v>
      </c>
      <c r="AP83" s="93">
        <f>IF((AP$7&gt;IFERROR(MAX(IFERROR(INDEX(Tbl_Project_List[Start Date],MATCH($A83,Tbl_Project_List[Project Name],0),1)-1,0),IFERROR(INDEX($K$9:$K$158,MATCH($E83,$G$9:$G$158,0),1),0),IFERROR(INDEX($K$9:$K$158,MATCH($F83,$G$9:$G$158,0),1),0)),0)), IFERROR(MIN($D83-SUM($O83:AO83), INDEX(Tbl_Resource_List[Hours Available per Day], MATCH($C83,Tbl_Resource_List[Resource Name],0),1)-SUMIF($C$8:$C82,$C83,AP$8:AP82)),0),0)</f>
        <v>0</v>
      </c>
      <c r="AQ83" s="93">
        <f>IF((AQ$7&gt;IFERROR(MAX(IFERROR(INDEX(Tbl_Project_List[Start Date],MATCH($A83,Tbl_Project_List[Project Name],0),1)-1,0),IFERROR(INDEX($K$9:$K$158,MATCH($E83,$G$9:$G$158,0),1),0),IFERROR(INDEX($K$9:$K$158,MATCH($F83,$G$9:$G$158,0),1),0)),0)), IFERROR(MIN($D83-SUM($O83:AP83), INDEX(Tbl_Resource_List[Hours Available per Day], MATCH($C83,Tbl_Resource_List[Resource Name],0),1)-SUMIF($C$8:$C82,$C83,AQ$8:AQ82)),0),0)</f>
        <v>0</v>
      </c>
      <c r="AR83" s="93">
        <f>IF((AR$7&gt;IFERROR(MAX(IFERROR(INDEX(Tbl_Project_List[Start Date],MATCH($A83,Tbl_Project_List[Project Name],0),1)-1,0),IFERROR(INDEX($K$9:$K$158,MATCH($E83,$G$9:$G$158,0),1),0),IFERROR(INDEX($K$9:$K$158,MATCH($F83,$G$9:$G$158,0),1),0)),0)), IFERROR(MIN($D83-SUM($O83:AQ83), INDEX(Tbl_Resource_List[Hours Available per Day], MATCH($C83,Tbl_Resource_List[Resource Name],0),1)-SUMIF($C$8:$C82,$C83,AR$8:AR82)),0),0)</f>
        <v>0</v>
      </c>
      <c r="AS83" s="93">
        <f>IF((AS$7&gt;IFERROR(MAX(IFERROR(INDEX(Tbl_Project_List[Start Date],MATCH($A83,Tbl_Project_List[Project Name],0),1)-1,0),IFERROR(INDEX($K$9:$K$158,MATCH($E83,$G$9:$G$158,0),1),0),IFERROR(INDEX($K$9:$K$158,MATCH($F83,$G$9:$G$158,0),1),0)),0)), IFERROR(MIN($D83-SUM($O83:AR83), INDEX(Tbl_Resource_List[Hours Available per Day], MATCH($C83,Tbl_Resource_List[Resource Name],0),1)-SUMIF($C$8:$C82,$C83,AS$8:AS82)),0),0)</f>
        <v>0</v>
      </c>
      <c r="AT83" s="93">
        <f>IF((AT$7&gt;IFERROR(MAX(IFERROR(INDEX(Tbl_Project_List[Start Date],MATCH($A83,Tbl_Project_List[Project Name],0),1)-1,0),IFERROR(INDEX($K$9:$K$158,MATCH($E83,$G$9:$G$158,0),1),0),IFERROR(INDEX($K$9:$K$158,MATCH($F83,$G$9:$G$158,0),1),0)),0)), IFERROR(MIN($D83-SUM($O83:AS83), INDEX(Tbl_Resource_List[Hours Available per Day], MATCH($C83,Tbl_Resource_List[Resource Name],0),1)-SUMIF($C$8:$C82,$C83,AT$8:AT82)),0),0)</f>
        <v>0</v>
      </c>
      <c r="AU83" s="93">
        <f>IF((AU$7&gt;IFERROR(MAX(IFERROR(INDEX(Tbl_Project_List[Start Date],MATCH($A83,Tbl_Project_List[Project Name],0),1)-1,0),IFERROR(INDEX($K$9:$K$158,MATCH($E83,$G$9:$G$158,0),1),0),IFERROR(INDEX($K$9:$K$158,MATCH($F83,$G$9:$G$158,0),1),0)),0)), IFERROR(MIN($D83-SUM($O83:AT83), INDEX(Tbl_Resource_List[Hours Available per Day], MATCH($C83,Tbl_Resource_List[Resource Name],0),1)-SUMIF($C$8:$C82,$C83,AU$8:AU82)),0),0)</f>
        <v>0</v>
      </c>
      <c r="AV83" s="93">
        <f>IF((AV$7&gt;IFERROR(MAX(IFERROR(INDEX(Tbl_Project_List[Start Date],MATCH($A83,Tbl_Project_List[Project Name],0),1)-1,0),IFERROR(INDEX($K$9:$K$158,MATCH($E83,$G$9:$G$158,0),1),0),IFERROR(INDEX($K$9:$K$158,MATCH($F83,$G$9:$G$158,0),1),0)),0)), IFERROR(MIN($D83-SUM($O83:AU83), INDEX(Tbl_Resource_List[Hours Available per Day], MATCH($C83,Tbl_Resource_List[Resource Name],0),1)-SUMIF($C$8:$C82,$C83,AV$8:AV82)),0),0)</f>
        <v>0</v>
      </c>
      <c r="AW83" s="93">
        <f>IF((AW$7&gt;IFERROR(MAX(IFERROR(INDEX(Tbl_Project_List[Start Date],MATCH($A83,Tbl_Project_List[Project Name],0),1)-1,0),IFERROR(INDEX($K$9:$K$158,MATCH($E83,$G$9:$G$158,0),1),0),IFERROR(INDEX($K$9:$K$158,MATCH($F83,$G$9:$G$158,0),1),0)),0)), IFERROR(MIN($D83-SUM($O83:AV83), INDEX(Tbl_Resource_List[Hours Available per Day], MATCH($C83,Tbl_Resource_List[Resource Name],0),1)-SUMIF($C$8:$C82,$C83,AW$8:AW82)),0),0)</f>
        <v>0</v>
      </c>
      <c r="AX83" s="93">
        <f>IF((AX$7&gt;IFERROR(MAX(IFERROR(INDEX(Tbl_Project_List[Start Date],MATCH($A83,Tbl_Project_List[Project Name],0),1)-1,0),IFERROR(INDEX($K$9:$K$158,MATCH($E83,$G$9:$G$158,0),1),0),IFERROR(INDEX($K$9:$K$158,MATCH($F83,$G$9:$G$158,0),1),0)),0)), IFERROR(MIN($D83-SUM($O83:AW83), INDEX(Tbl_Resource_List[Hours Available per Day], MATCH($C83,Tbl_Resource_List[Resource Name],0),1)-SUMIF($C$8:$C82,$C83,AX$8:AX82)),0),0)</f>
        <v>0</v>
      </c>
      <c r="AY83" s="93">
        <f>IF((AY$7&gt;IFERROR(MAX(IFERROR(INDEX(Tbl_Project_List[Start Date],MATCH($A83,Tbl_Project_List[Project Name],0),1)-1,0),IFERROR(INDEX($K$9:$K$158,MATCH($E83,$G$9:$G$158,0),1),0),IFERROR(INDEX($K$9:$K$158,MATCH($F83,$G$9:$G$158,0),1),0)),0)), IFERROR(MIN($D83-SUM($O83:AX83), INDEX(Tbl_Resource_List[Hours Available per Day], MATCH($C83,Tbl_Resource_List[Resource Name],0),1)-SUMIF($C$8:$C82,$C83,AY$8:AY82)),0),0)</f>
        <v>0</v>
      </c>
      <c r="AZ83" s="93">
        <f>IF((AZ$7&gt;IFERROR(MAX(IFERROR(INDEX(Tbl_Project_List[Start Date],MATCH($A83,Tbl_Project_List[Project Name],0),1)-1,0),IFERROR(INDEX($K$9:$K$158,MATCH($E83,$G$9:$G$158,0),1),0),IFERROR(INDEX($K$9:$K$158,MATCH($F83,$G$9:$G$158,0),1),0)),0)), IFERROR(MIN($D83-SUM($O83:AY83), INDEX(Tbl_Resource_List[Hours Available per Day], MATCH($C83,Tbl_Resource_List[Resource Name],0),1)-SUMIF($C$8:$C82,$C83,AZ$8:AZ82)),0),0)</f>
        <v>0</v>
      </c>
      <c r="BA83" s="93">
        <f>IF((BA$7&gt;IFERROR(MAX(IFERROR(INDEX(Tbl_Project_List[Start Date],MATCH($A83,Tbl_Project_List[Project Name],0),1)-1,0),IFERROR(INDEX($K$9:$K$158,MATCH($E83,$G$9:$G$158,0),1),0),IFERROR(INDEX($K$9:$K$158,MATCH($F83,$G$9:$G$158,0),1),0)),0)), IFERROR(MIN($D83-SUM($O83:AZ83), INDEX(Tbl_Resource_List[Hours Available per Day], MATCH($C83,Tbl_Resource_List[Resource Name],0),1)-SUMIF($C$8:$C82,$C83,BA$8:BA82)),0),0)</f>
        <v>0</v>
      </c>
      <c r="BB83" s="93">
        <f>IF((BB$7&gt;IFERROR(MAX(IFERROR(INDEX(Tbl_Project_List[Start Date],MATCH($A83,Tbl_Project_List[Project Name],0),1)-1,0),IFERROR(INDEX($K$9:$K$158,MATCH($E83,$G$9:$G$158,0),1),0),IFERROR(INDEX($K$9:$K$158,MATCH($F83,$G$9:$G$158,0),1),0)),0)), IFERROR(MIN($D83-SUM($O83:BA83), INDEX(Tbl_Resource_List[Hours Available per Day], MATCH($C83,Tbl_Resource_List[Resource Name],0),1)-SUMIF($C$8:$C82,$C83,BB$8:BB82)),0),0)</f>
        <v>0</v>
      </c>
      <c r="BC83" s="93">
        <f>IF((BC$7&gt;IFERROR(MAX(IFERROR(INDEX(Tbl_Project_List[Start Date],MATCH($A83,Tbl_Project_List[Project Name],0),1)-1,0),IFERROR(INDEX($K$9:$K$158,MATCH($E83,$G$9:$G$158,0),1),0),IFERROR(INDEX($K$9:$K$158,MATCH($F83,$G$9:$G$158,0),1),0)),0)), IFERROR(MIN($D83-SUM($O83:BB83), INDEX(Tbl_Resource_List[Hours Available per Day], MATCH($C83,Tbl_Resource_List[Resource Name],0),1)-SUMIF($C$8:$C82,$C83,BC$8:BC82)),0),0)</f>
        <v>0</v>
      </c>
      <c r="BD83" s="93">
        <f>IF((BD$7&gt;IFERROR(MAX(IFERROR(INDEX(Tbl_Project_List[Start Date],MATCH($A83,Tbl_Project_List[Project Name],0),1)-1,0),IFERROR(INDEX($K$9:$K$158,MATCH($E83,$G$9:$G$158,0),1),0),IFERROR(INDEX($K$9:$K$158,MATCH($F83,$G$9:$G$158,0),1),0)),0)), IFERROR(MIN($D83-SUM($O83:BC83), INDEX(Tbl_Resource_List[Hours Available per Day], MATCH($C83,Tbl_Resource_List[Resource Name],0),1)-SUMIF($C$8:$C82,$C83,BD$8:BD82)),0),0)</f>
        <v>0</v>
      </c>
      <c r="BE83" s="93">
        <f>IF((BE$7&gt;IFERROR(MAX(IFERROR(INDEX(Tbl_Project_List[Start Date],MATCH($A83,Tbl_Project_List[Project Name],0),1)-1,0),IFERROR(INDEX($K$9:$K$158,MATCH($E83,$G$9:$G$158,0),1),0),IFERROR(INDEX($K$9:$K$158,MATCH($F83,$G$9:$G$158,0),1),0)),0)), IFERROR(MIN($D83-SUM($O83:BD83), INDEX(Tbl_Resource_List[Hours Available per Day], MATCH($C83,Tbl_Resource_List[Resource Name],0),1)-SUMIF($C$8:$C82,$C83,BE$8:BE82)),0),0)</f>
        <v>0</v>
      </c>
      <c r="BF83" s="93">
        <f>IF((BF$7&gt;IFERROR(MAX(IFERROR(INDEX(Tbl_Project_List[Start Date],MATCH($A83,Tbl_Project_List[Project Name],0),1)-1,0),IFERROR(INDEX($K$9:$K$158,MATCH($E83,$G$9:$G$158,0),1),0),IFERROR(INDEX($K$9:$K$158,MATCH($F83,$G$9:$G$158,0),1),0)),0)), IFERROR(MIN($D83-SUM($O83:BE83), INDEX(Tbl_Resource_List[Hours Available per Day], MATCH($C83,Tbl_Resource_List[Resource Name],0),1)-SUMIF($C$8:$C82,$C83,BF$8:BF82)),0),0)</f>
        <v>0</v>
      </c>
      <c r="BG83" s="93">
        <f>IF((BG$7&gt;IFERROR(MAX(IFERROR(INDEX(Tbl_Project_List[Start Date],MATCH($A83,Tbl_Project_List[Project Name],0),1)-1,0),IFERROR(INDEX($K$9:$K$158,MATCH($E83,$G$9:$G$158,0),1),0),IFERROR(INDEX($K$9:$K$158,MATCH($F83,$G$9:$G$158,0),1),0)),0)), IFERROR(MIN($D83-SUM($O83:BF83), INDEX(Tbl_Resource_List[Hours Available per Day], MATCH($C83,Tbl_Resource_List[Resource Name],0),1)-SUMIF($C$8:$C82,$C83,BG$8:BG82)),0),0)</f>
        <v>0</v>
      </c>
      <c r="BH83" s="93">
        <f>IF((BH$7&gt;IFERROR(MAX(IFERROR(INDEX(Tbl_Project_List[Start Date],MATCH($A83,Tbl_Project_List[Project Name],0),1)-1,0),IFERROR(INDEX($K$9:$K$158,MATCH($E83,$G$9:$G$158,0),1),0),IFERROR(INDEX($K$9:$K$158,MATCH($F83,$G$9:$G$158,0),1),0)),0)), IFERROR(MIN($D83-SUM($O83:BG83), INDEX(Tbl_Resource_List[Hours Available per Day], MATCH($C83,Tbl_Resource_List[Resource Name],0),1)-SUMIF($C$8:$C82,$C83,BH$8:BH82)),0),0)</f>
        <v>0</v>
      </c>
      <c r="BI83" s="93">
        <f>IF((BI$7&gt;IFERROR(MAX(IFERROR(INDEX(Tbl_Project_List[Start Date],MATCH($A83,Tbl_Project_List[Project Name],0),1)-1,0),IFERROR(INDEX($K$9:$K$158,MATCH($E83,$G$9:$G$158,0),1),0),IFERROR(INDEX($K$9:$K$158,MATCH($F83,$G$9:$G$158,0),1),0)),0)), IFERROR(MIN($D83-SUM($O83:BH83), INDEX(Tbl_Resource_List[Hours Available per Day], MATCH($C83,Tbl_Resource_List[Resource Name],0),1)-SUMIF($C$8:$C82,$C83,BI$8:BI82)),0),0)</f>
        <v>0</v>
      </c>
      <c r="BJ83" s="93">
        <f>IF((BJ$7&gt;IFERROR(MAX(IFERROR(INDEX(Tbl_Project_List[Start Date],MATCH($A83,Tbl_Project_List[Project Name],0),1)-1,0),IFERROR(INDEX($K$9:$K$158,MATCH($E83,$G$9:$G$158,0),1),0),IFERROR(INDEX($K$9:$K$158,MATCH($F83,$G$9:$G$158,0),1),0)),0)), IFERROR(MIN($D83-SUM($O83:BI83), INDEX(Tbl_Resource_List[Hours Available per Day], MATCH($C83,Tbl_Resource_List[Resource Name],0),1)-SUMIF($C$8:$C82,$C83,BJ$8:BJ82)),0),0)</f>
        <v>0</v>
      </c>
      <c r="BK83" s="93">
        <f>IF((BK$7&gt;IFERROR(MAX(IFERROR(INDEX(Tbl_Project_List[Start Date],MATCH($A83,Tbl_Project_List[Project Name],0),1)-1,0),IFERROR(INDEX($K$9:$K$158,MATCH($E83,$G$9:$G$158,0),1),0),IFERROR(INDEX($K$9:$K$158,MATCH($F83,$G$9:$G$158,0),1),0)),0)), IFERROR(MIN($D83-SUM($O83:BJ83), INDEX(Tbl_Resource_List[Hours Available per Day], MATCH($C83,Tbl_Resource_List[Resource Name],0),1)-SUMIF($C$8:$C82,$C83,BK$8:BK82)),0),0)</f>
        <v>0</v>
      </c>
      <c r="BL83" s="93">
        <f>IF((BL$7&gt;IFERROR(MAX(IFERROR(INDEX(Tbl_Project_List[Start Date],MATCH($A83,Tbl_Project_List[Project Name],0),1)-1,0),IFERROR(INDEX($K$9:$K$158,MATCH($E83,$G$9:$G$158,0),1),0),IFERROR(INDEX($K$9:$K$158,MATCH($F83,$G$9:$G$158,0),1),0)),0)), IFERROR(MIN($D83-SUM($O83:BK83), INDEX(Tbl_Resource_List[Hours Available per Day], MATCH($C83,Tbl_Resource_List[Resource Name],0),1)-SUMIF($C$8:$C82,$C83,BL$8:BL82)),0),0)</f>
        <v>0</v>
      </c>
      <c r="BM83" s="93">
        <f>IF((BM$7&gt;IFERROR(MAX(IFERROR(INDEX(Tbl_Project_List[Start Date],MATCH($A83,Tbl_Project_List[Project Name],0),1)-1,0),IFERROR(INDEX($K$9:$K$158,MATCH($E83,$G$9:$G$158,0),1),0),IFERROR(INDEX($K$9:$K$158,MATCH($F83,$G$9:$G$158,0),1),0)),0)), IFERROR(MIN($D83-SUM($O83:BL83), INDEX(Tbl_Resource_List[Hours Available per Day], MATCH($C83,Tbl_Resource_List[Resource Name],0),1)-SUMIF($C$8:$C82,$C83,BM$8:BM82)),0),0)</f>
        <v>0</v>
      </c>
      <c r="BN83" s="93">
        <f>IF((BN$7&gt;IFERROR(MAX(IFERROR(INDEX(Tbl_Project_List[Start Date],MATCH($A83,Tbl_Project_List[Project Name],0),1)-1,0),IFERROR(INDEX($K$9:$K$158,MATCH($E83,$G$9:$G$158,0),1),0),IFERROR(INDEX($K$9:$K$158,MATCH($F83,$G$9:$G$158,0),1),0)),0)), IFERROR(MIN($D83-SUM($O83:BM83), INDEX(Tbl_Resource_List[Hours Available per Day], MATCH($C83,Tbl_Resource_List[Resource Name],0),1)-SUMIF($C$8:$C82,$C83,BN$8:BN82)),0),0)</f>
        <v>0</v>
      </c>
      <c r="BO83" s="93">
        <f>IF((BO$7&gt;IFERROR(MAX(IFERROR(INDEX(Tbl_Project_List[Start Date],MATCH($A83,Tbl_Project_List[Project Name],0),1)-1,0),IFERROR(INDEX($K$9:$K$158,MATCH($E83,$G$9:$G$158,0),1),0),IFERROR(INDEX($K$9:$K$158,MATCH($F83,$G$9:$G$158,0),1),0)),0)), IFERROR(MIN($D83-SUM($O83:BN83), INDEX(Tbl_Resource_List[Hours Available per Day], MATCH($C83,Tbl_Resource_List[Resource Name],0),1)-SUMIF($C$8:$C82,$C83,BO$8:BO82)),0),0)</f>
        <v>0</v>
      </c>
      <c r="BP83" s="93">
        <f>IF((BP$7&gt;IFERROR(MAX(IFERROR(INDEX(Tbl_Project_List[Start Date],MATCH($A83,Tbl_Project_List[Project Name],0),1)-1,0),IFERROR(INDEX($K$9:$K$158,MATCH($E83,$G$9:$G$158,0),1),0),IFERROR(INDEX($K$9:$K$158,MATCH($F83,$G$9:$G$158,0),1),0)),0)), IFERROR(MIN($D83-SUM($O83:BO83), INDEX(Tbl_Resource_List[Hours Available per Day], MATCH($C83,Tbl_Resource_List[Resource Name],0),1)-SUMIF($C$8:$C82,$C83,BP$8:BP82)),0),0)</f>
        <v>0</v>
      </c>
      <c r="BQ83" s="93">
        <f>IF((BQ$7&gt;IFERROR(MAX(IFERROR(INDEX(Tbl_Project_List[Start Date],MATCH($A83,Tbl_Project_List[Project Name],0),1)-1,0),IFERROR(INDEX($K$9:$K$158,MATCH($E83,$G$9:$G$158,0),1),0),IFERROR(INDEX($K$9:$K$158,MATCH($F83,$G$9:$G$158,0),1),0)),0)), IFERROR(MIN($D83-SUM($O83:BP83), INDEX(Tbl_Resource_List[Hours Available per Day], MATCH($C83,Tbl_Resource_List[Resource Name],0),1)-SUMIF($C$8:$C82,$C83,BQ$8:BQ82)),0),0)</f>
        <v>0</v>
      </c>
      <c r="BR83" s="93">
        <f>IF((BR$7&gt;IFERROR(MAX(IFERROR(INDEX(Tbl_Project_List[Start Date],MATCH($A83,Tbl_Project_List[Project Name],0),1)-1,0),IFERROR(INDEX($K$9:$K$158,MATCH($E83,$G$9:$G$158,0),1),0),IFERROR(INDEX($K$9:$K$158,MATCH($F83,$G$9:$G$158,0),1),0)),0)), IFERROR(MIN($D83-SUM($O83:BQ83), INDEX(Tbl_Resource_List[Hours Available per Day], MATCH($C83,Tbl_Resource_List[Resource Name],0),1)-SUMIF($C$8:$C82,$C83,BR$8:BR82)),0),0)</f>
        <v>0</v>
      </c>
      <c r="BS83" s="93">
        <f>IF((BS$7&gt;IFERROR(MAX(IFERROR(INDEX(Tbl_Project_List[Start Date],MATCH($A83,Tbl_Project_List[Project Name],0),1)-1,0),IFERROR(INDEX($K$9:$K$158,MATCH($E83,$G$9:$G$158,0),1),0),IFERROR(INDEX($K$9:$K$158,MATCH($F83,$G$9:$G$158,0),1),0)),0)), IFERROR(MIN($D83-SUM($O83:BR83), INDEX(Tbl_Resource_List[Hours Available per Day], MATCH($C83,Tbl_Resource_List[Resource Name],0),1)-SUMIF($C$8:$C82,$C83,BS$8:BS82)),0),0)</f>
        <v>0</v>
      </c>
      <c r="BT83" s="93">
        <f>IF((BT$7&gt;IFERROR(MAX(IFERROR(INDEX(Tbl_Project_List[Start Date],MATCH($A83,Tbl_Project_List[Project Name],0),1)-1,0),IFERROR(INDEX($K$9:$K$158,MATCH($E83,$G$9:$G$158,0),1),0),IFERROR(INDEX($K$9:$K$158,MATCH($F83,$G$9:$G$158,0),1),0)),0)), IFERROR(MIN($D83-SUM($O83:BS83), INDEX(Tbl_Resource_List[Hours Available per Day], MATCH($C83,Tbl_Resource_List[Resource Name],0),1)-SUMIF($C$8:$C82,$C83,BT$8:BT82)),0),0)</f>
        <v>0</v>
      </c>
      <c r="BU83" s="93">
        <f>IF((BU$7&gt;IFERROR(MAX(IFERROR(INDEX(Tbl_Project_List[Start Date],MATCH($A83,Tbl_Project_List[Project Name],0),1)-1,0),IFERROR(INDEX($K$9:$K$158,MATCH($E83,$G$9:$G$158,0),1),0),IFERROR(INDEX($K$9:$K$158,MATCH($F83,$G$9:$G$158,0),1),0)),0)), IFERROR(MIN($D83-SUM($O83:BT83), INDEX(Tbl_Resource_List[Hours Available per Day], MATCH($C83,Tbl_Resource_List[Resource Name],0),1)-SUMIF($C$8:$C82,$C83,BU$8:BU82)),0),0)</f>
        <v>0</v>
      </c>
      <c r="BV83" s="93">
        <f>IF((BV$7&gt;IFERROR(MAX(IFERROR(INDEX(Tbl_Project_List[Start Date],MATCH($A83,Tbl_Project_List[Project Name],0),1)-1,0),IFERROR(INDEX($K$9:$K$158,MATCH($E83,$G$9:$G$158,0),1),0),IFERROR(INDEX($K$9:$K$158,MATCH($F83,$G$9:$G$158,0),1),0)),0)), IFERROR(MIN($D83-SUM($O83:BU83), INDEX(Tbl_Resource_List[Hours Available per Day], MATCH($C83,Tbl_Resource_List[Resource Name],0),1)-SUMIF($C$8:$C82,$C83,BV$8:BV82)),0),0)</f>
        <v>0</v>
      </c>
      <c r="BW83" s="94">
        <f>IF((BW$7&gt;IFERROR(MAX(IFERROR(INDEX(Tbl_Project_List[Start Date],MATCH($A83,Tbl_Project_List[Project Name],0),1)-1,0),IFERROR(INDEX($K$9:$K$158,MATCH($E83,$G$9:$G$158,0),1),0),IFERROR(INDEX($K$9:$K$158,MATCH($F83,$G$9:$G$158,0),1),0)),0)), IFERROR(MIN($D83-SUM($O83:BV83), INDEX(Tbl_Resource_List[Hours Available per Day], MATCH($C83,Tbl_Resource_List[Resource Name],0),1)-SUMIF($C$8:$C82,$C83,BW$8:BW82)),0),0)</f>
        <v>0</v>
      </c>
      <c r="BX83" s="95"/>
      <c r="BY83" s="95"/>
      <c r="BZ83" s="95"/>
      <c r="CA83" s="95"/>
      <c r="CB83" s="95"/>
      <c r="CC83" s="95"/>
      <c r="CD83" s="95"/>
      <c r="CE83" s="95"/>
      <c r="CF83" s="95"/>
      <c r="CG83" s="95"/>
      <c r="CH83" s="95"/>
      <c r="CI83" s="95"/>
      <c r="CJ83" s="95"/>
      <c r="CK83" s="95"/>
      <c r="CL83" s="95"/>
      <c r="CM83" s="95"/>
      <c r="CN83" s="95"/>
      <c r="CO83" s="95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</row>
    <row r="84" spans="1:105" x14ac:dyDescent="0.25">
      <c r="A84" s="89" t="str">
        <f>IFERROR(IF(ROW(A83)-ROW($A$8)&gt;=COUNTA(Tbl_Task_List[Task Name]),"",INDEX(Tbl_Project_List[],MATCH(SMALL(Tbl_Project_List[[#Data],[Priority]],ROUND(SUMPRODUCT(1/COUNTIF($A$9:A83,$A$9:A83)),0)+((COUNTIF(Tbl_Task_List[[#Data],[Project Name]],A83)=COUNTIF($A$9:$A83,A83))*1)),Tbl_Project_List[[#Data],[Priority]],0),1)),"")</f>
        <v/>
      </c>
      <c r="B84" s="89" t="str">
        <f t="array" ref="B84">IFERROR(INDEX((Tbl_Task_List[[#Data],[Task Name]]), SMALL(IF(A84=(Tbl_Task_List[[#Data],[Project Name]]),ROW(Tbl_Task_List[[#Data],[Project Name]]),""),COUNTIF($A$9:$A84,A84))-ROW(Tbl_Task_List[[#Headers],[Task Name]]),1),"")</f>
        <v/>
      </c>
      <c r="C84" s="90" t="str">
        <f t="array" ref="C84">IFERROR(INDEX((Tbl_Task_List[[#Data],[Resource Name]]), SMALL(IF(A84=(Tbl_Task_List[[#Data],[Project Name]]),ROW(Tbl_Task_List[[#Data],[Project Name]]),""),COUNTIF($A$9:$A84,A84))-ROW(Tbl_Task_List[[#Headers],[Resource Name]]),1),"")</f>
        <v/>
      </c>
      <c r="D84" s="91" t="str">
        <f t="array" ref="D84">IFERROR(INDEX((Tbl_Task_List[[#Data],[Planned Duration (Hours)]]), SMALL(IF(A84=(Tbl_Task_List[[#Data],[Project Name]]),ROW(Tbl_Task_List[[#Data],[Project Name]]),""),COUNTIF($A$9:$A84,A84))-ROW(Tbl_Task_List[[#Headers],[Planned Duration (Hours)]]),1),"")</f>
        <v/>
      </c>
      <c r="E84" s="70" t="str">
        <f t="array" ref="E84">IFERROR(INDEX((Tbl_Task_List[[#Data],[Predecessor 1]]), SMALL(IF(A84=(Tbl_Task_List[[#Data],[Project Name]]),ROW(Tbl_Task_List[[#Data],[Project Name]]),""),COUNTIF($A$9:$A84,A84))-ROW(Tbl_Task_List[[#Headers],[Predecessor 1]]),1),"")</f>
        <v/>
      </c>
      <c r="F84" s="70" t="str">
        <f t="array" ref="F84">IFERROR(INDEX((Tbl_Task_List[[#Data],[Predecessor 2]]), SMALL(IF(A84=(Tbl_Task_List[[#Data],[Project Name]]),ROW(Tbl_Task_List[[#Data],[Project Name]]),""),COUNTIF($A$9:$A84,A84))-ROW(Tbl_Task_List[[#Headers],[Predecessor 2]]),1),"")</f>
        <v/>
      </c>
      <c r="G84" s="70" t="str">
        <f t="shared" si="8"/>
        <v xml:space="preserve"> </v>
      </c>
      <c r="H84" s="75" t="str">
        <f>IFERROR(MAX(INDEX(Tbl_Project_List[Start Date],MATCH($A84,Tbl_Project_List[Project Name],0),1), StartDate, IFERROR(WORKDAY(INDEX($K$9:$K$158,MATCH($E84,$G$9:$G$158,0),1),1,Holidays),0),IFERROR(WORKDAY( INDEX($K$9:$K$158,MATCH($F84,$G$9:$G$158,0),1),1,Holidays),0)),"")</f>
        <v/>
      </c>
      <c r="I84" s="92" t="str">
        <f t="shared" si="9"/>
        <v/>
      </c>
      <c r="J84" s="75" t="str">
        <f t="array" ref="J84">IF(ISNUMBER(D84),IFERROR(INDEX($A$7:$BW$7,1,SMALL(IF(P84:BW84&gt;0,COLUMN(P84:BW84),""),1)),WORKDAY($BW$7,2,Holidays)),"")</f>
        <v/>
      </c>
      <c r="K84" s="75" t="str">
        <f t="array" ref="K84">IF(ISNUMBER(D84),IF(SUM(P84:BW84)=D84,IFERROR(INDEX($A$7:$BW$7,1,LARGE(IF(P84:BW84&gt;0,COLUMN(P84:BW84),""),1)),""),WORKDAY($BW$7,1,Holidays)),"")</f>
        <v/>
      </c>
      <c r="L84" s="92" t="str">
        <f ca="1">IFERROR(COUNTIF(INDIRECT(ADDRESS(ROW($L84),MATCH($J84,$A$7:$BW$7,0),1,1,)):INDIRECT(ADDRESS(ROW($L84),MATCH(MIN($K84,$BW$7),$A$7:$BW$7,0),1,1,)),0),"")</f>
        <v/>
      </c>
      <c r="M84" s="92" t="str">
        <f t="shared" si="10"/>
        <v/>
      </c>
      <c r="N84" s="93" t="str">
        <f t="shared" si="11"/>
        <v/>
      </c>
      <c r="O84" s="86"/>
      <c r="P84" s="93">
        <f>IF((P$7&gt;IFERROR(MAX(IFERROR(INDEX(Tbl_Project_List[Start Date],MATCH($A84,Tbl_Project_List[Project Name],0),1)-1,0),IFERROR(INDEX($K$9:$K$158,MATCH($E84,$G$9:$G$158,0),1),0),IFERROR(INDEX($K$9:$K$158,MATCH($F84,$G$9:$G$158,0),1),0)),0)), IFERROR(MIN($D84-SUM($O84:O84), INDEX(Tbl_Resource_List[Hours Available per Day], MATCH($C84,Tbl_Resource_List[Resource Name],0),1)-SUMIF($C$8:$C83,$C84,P$8:P83)),0),0)</f>
        <v>0</v>
      </c>
      <c r="Q84" s="93">
        <f>IF((Q$7&gt;IFERROR(MAX(IFERROR(INDEX(Tbl_Project_List[Start Date],MATCH($A84,Tbl_Project_List[Project Name],0),1)-1,0),IFERROR(INDEX($K$9:$K$158,MATCH($E84,$G$9:$G$158,0),1),0),IFERROR(INDEX($K$9:$K$158,MATCH($F84,$G$9:$G$158,0),1),0)),0)), IFERROR(MIN($D84-SUM($O84:P84), INDEX(Tbl_Resource_List[Hours Available per Day], MATCH($C84,Tbl_Resource_List[Resource Name],0),1)-SUMIF($C$8:$C83,$C84,Q$8:Q83)),0),0)</f>
        <v>0</v>
      </c>
      <c r="R84" s="93">
        <f>IF((R$7&gt;IFERROR(MAX(IFERROR(INDEX(Tbl_Project_List[Start Date],MATCH($A84,Tbl_Project_List[Project Name],0),1)-1,0),IFERROR(INDEX($K$9:$K$158,MATCH($E84,$G$9:$G$158,0),1),0),IFERROR(INDEX($K$9:$K$158,MATCH($F84,$G$9:$G$158,0),1),0)),0)), IFERROR(MIN($D84-SUM($O84:Q84), INDEX(Tbl_Resource_List[Hours Available per Day], MATCH($C84,Tbl_Resource_List[Resource Name],0),1)-SUMIF($C$8:$C83,$C84,R$8:R83)),0),0)</f>
        <v>0</v>
      </c>
      <c r="S84" s="93">
        <f>IF((S$7&gt;IFERROR(MAX(IFERROR(INDEX(Tbl_Project_List[Start Date],MATCH($A84,Tbl_Project_List[Project Name],0),1)-1,0),IFERROR(INDEX($K$9:$K$158,MATCH($E84,$G$9:$G$158,0),1),0),IFERROR(INDEX($K$9:$K$158,MATCH($F84,$G$9:$G$158,0),1),0)),0)), IFERROR(MIN($D84-SUM($O84:R84), INDEX(Tbl_Resource_List[Hours Available per Day], MATCH($C84,Tbl_Resource_List[Resource Name],0),1)-SUMIF($C$8:$C83,$C84,S$8:S83)),0),0)</f>
        <v>0</v>
      </c>
      <c r="T84" s="93">
        <f>IF((T$7&gt;IFERROR(MAX(IFERROR(INDEX(Tbl_Project_List[Start Date],MATCH($A84,Tbl_Project_List[Project Name],0),1)-1,0),IFERROR(INDEX($K$9:$K$158,MATCH($E84,$G$9:$G$158,0),1),0),IFERROR(INDEX($K$9:$K$158,MATCH($F84,$G$9:$G$158,0),1),0)),0)), IFERROR(MIN($D84-SUM($O84:S84), INDEX(Tbl_Resource_List[Hours Available per Day], MATCH($C84,Tbl_Resource_List[Resource Name],0),1)-SUMIF($C$8:$C83,$C84,T$8:T83)),0),0)</f>
        <v>0</v>
      </c>
      <c r="U84" s="93">
        <f>IF((U$7&gt;IFERROR(MAX(IFERROR(INDEX(Tbl_Project_List[Start Date],MATCH($A84,Tbl_Project_List[Project Name],0),1)-1,0),IFERROR(INDEX($K$9:$K$158,MATCH($E84,$G$9:$G$158,0),1),0),IFERROR(INDEX($K$9:$K$158,MATCH($F84,$G$9:$G$158,0),1),0)),0)), IFERROR(MIN($D84-SUM($O84:T84), INDEX(Tbl_Resource_List[Hours Available per Day], MATCH($C84,Tbl_Resource_List[Resource Name],0),1)-SUMIF($C$8:$C83,$C84,U$8:U83)),0),0)</f>
        <v>0</v>
      </c>
      <c r="V84" s="93">
        <f>IF((V$7&gt;IFERROR(MAX(IFERROR(INDEX(Tbl_Project_List[Start Date],MATCH($A84,Tbl_Project_List[Project Name],0),1)-1,0),IFERROR(INDEX($K$9:$K$158,MATCH($E84,$G$9:$G$158,0),1),0),IFERROR(INDEX($K$9:$K$158,MATCH($F84,$G$9:$G$158,0),1),0)),0)), IFERROR(MIN($D84-SUM($O84:U84), INDEX(Tbl_Resource_List[Hours Available per Day], MATCH($C84,Tbl_Resource_List[Resource Name],0),1)-SUMIF($C$8:$C83,$C84,V$8:V83)),0),0)</f>
        <v>0</v>
      </c>
      <c r="W84" s="93">
        <f>IF((W$7&gt;IFERROR(MAX(IFERROR(INDEX(Tbl_Project_List[Start Date],MATCH($A84,Tbl_Project_List[Project Name],0),1)-1,0),IFERROR(INDEX($K$9:$K$158,MATCH($E84,$G$9:$G$158,0),1),0),IFERROR(INDEX($K$9:$K$158,MATCH($F84,$G$9:$G$158,0),1),0)),0)), IFERROR(MIN($D84-SUM($O84:V84), INDEX(Tbl_Resource_List[Hours Available per Day], MATCH($C84,Tbl_Resource_List[Resource Name],0),1)-SUMIF($C$8:$C83,$C84,W$8:W83)),0),0)</f>
        <v>0</v>
      </c>
      <c r="X84" s="93">
        <f>IF((X$7&gt;IFERROR(MAX(IFERROR(INDEX(Tbl_Project_List[Start Date],MATCH($A84,Tbl_Project_List[Project Name],0),1)-1,0),IFERROR(INDEX($K$9:$K$158,MATCH($E84,$G$9:$G$158,0),1),0),IFERROR(INDEX($K$9:$K$158,MATCH($F84,$G$9:$G$158,0),1),0)),0)), IFERROR(MIN($D84-SUM($O84:W84), INDEX(Tbl_Resource_List[Hours Available per Day], MATCH($C84,Tbl_Resource_List[Resource Name],0),1)-SUMIF($C$8:$C83,$C84,X$8:X83)),0),0)</f>
        <v>0</v>
      </c>
      <c r="Y84" s="93">
        <f>IF((Y$7&gt;IFERROR(MAX(IFERROR(INDEX(Tbl_Project_List[Start Date],MATCH($A84,Tbl_Project_List[Project Name],0),1)-1,0),IFERROR(INDEX($K$9:$K$158,MATCH($E84,$G$9:$G$158,0),1),0),IFERROR(INDEX($K$9:$K$158,MATCH($F84,$G$9:$G$158,0),1),0)),0)), IFERROR(MIN($D84-SUM($O84:X84), INDEX(Tbl_Resource_List[Hours Available per Day], MATCH($C84,Tbl_Resource_List[Resource Name],0),1)-SUMIF($C$8:$C83,$C84,Y$8:Y83)),0),0)</f>
        <v>0</v>
      </c>
      <c r="Z84" s="93">
        <f>IF((Z$7&gt;IFERROR(MAX(IFERROR(INDEX(Tbl_Project_List[Start Date],MATCH($A84,Tbl_Project_List[Project Name],0),1)-1,0),IFERROR(INDEX($K$9:$K$158,MATCH($E84,$G$9:$G$158,0),1),0),IFERROR(INDEX($K$9:$K$158,MATCH($F84,$G$9:$G$158,0),1),0)),0)), IFERROR(MIN($D84-SUM($O84:Y84), INDEX(Tbl_Resource_List[Hours Available per Day], MATCH($C84,Tbl_Resource_List[Resource Name],0),1)-SUMIF($C$8:$C83,$C84,Z$8:Z83)),0),0)</f>
        <v>0</v>
      </c>
      <c r="AA84" s="93">
        <f>IF((AA$7&gt;IFERROR(MAX(IFERROR(INDEX(Tbl_Project_List[Start Date],MATCH($A84,Tbl_Project_List[Project Name],0),1)-1,0),IFERROR(INDEX($K$9:$K$158,MATCH($E84,$G$9:$G$158,0),1),0),IFERROR(INDEX($K$9:$K$158,MATCH($F84,$G$9:$G$158,0),1),0)),0)), IFERROR(MIN($D84-SUM($O84:Z84), INDEX(Tbl_Resource_List[Hours Available per Day], MATCH($C84,Tbl_Resource_List[Resource Name],0),1)-SUMIF($C$8:$C83,$C84,AA$8:AA83)),0),0)</f>
        <v>0</v>
      </c>
      <c r="AB84" s="93">
        <f>IF((AB$7&gt;IFERROR(MAX(IFERROR(INDEX(Tbl_Project_List[Start Date],MATCH($A84,Tbl_Project_List[Project Name],0),1)-1,0),IFERROR(INDEX($K$9:$K$158,MATCH($E84,$G$9:$G$158,0),1),0),IFERROR(INDEX($K$9:$K$158,MATCH($F84,$G$9:$G$158,0),1),0)),0)), IFERROR(MIN($D84-SUM($O84:AA84), INDEX(Tbl_Resource_List[Hours Available per Day], MATCH($C84,Tbl_Resource_List[Resource Name],0),1)-SUMIF($C$8:$C83,$C84,AB$8:AB83)),0),0)</f>
        <v>0</v>
      </c>
      <c r="AC84" s="93">
        <f>IF((AC$7&gt;IFERROR(MAX(IFERROR(INDEX(Tbl_Project_List[Start Date],MATCH($A84,Tbl_Project_List[Project Name],0),1)-1,0),IFERROR(INDEX($K$9:$K$158,MATCH($E84,$G$9:$G$158,0),1),0),IFERROR(INDEX($K$9:$K$158,MATCH($F84,$G$9:$G$158,0),1),0)),0)), IFERROR(MIN($D84-SUM($O84:AB84), INDEX(Tbl_Resource_List[Hours Available per Day], MATCH($C84,Tbl_Resource_List[Resource Name],0),1)-SUMIF($C$8:$C83,$C84,AC$8:AC83)),0),0)</f>
        <v>0</v>
      </c>
      <c r="AD84" s="93">
        <f>IF((AD$7&gt;IFERROR(MAX(IFERROR(INDEX(Tbl_Project_List[Start Date],MATCH($A84,Tbl_Project_List[Project Name],0),1)-1,0),IFERROR(INDEX($K$9:$K$158,MATCH($E84,$G$9:$G$158,0),1),0),IFERROR(INDEX($K$9:$K$158,MATCH($F84,$G$9:$G$158,0),1),0)),0)), IFERROR(MIN($D84-SUM($O84:AC84), INDEX(Tbl_Resource_List[Hours Available per Day], MATCH($C84,Tbl_Resource_List[Resource Name],0),1)-SUMIF($C$8:$C83,$C84,AD$8:AD83)),0),0)</f>
        <v>0</v>
      </c>
      <c r="AE84" s="93">
        <f>IF((AE$7&gt;IFERROR(MAX(IFERROR(INDEX(Tbl_Project_List[Start Date],MATCH($A84,Tbl_Project_List[Project Name],0),1)-1,0),IFERROR(INDEX($K$9:$K$158,MATCH($E84,$G$9:$G$158,0),1),0),IFERROR(INDEX($K$9:$K$158,MATCH($F84,$G$9:$G$158,0),1),0)),0)), IFERROR(MIN($D84-SUM($O84:AD84), INDEX(Tbl_Resource_List[Hours Available per Day], MATCH($C84,Tbl_Resource_List[Resource Name],0),1)-SUMIF($C$8:$C83,$C84,AE$8:AE83)),0),0)</f>
        <v>0</v>
      </c>
      <c r="AF84" s="93">
        <f>IF((AF$7&gt;IFERROR(MAX(IFERROR(INDEX(Tbl_Project_List[Start Date],MATCH($A84,Tbl_Project_List[Project Name],0),1)-1,0),IFERROR(INDEX($K$9:$K$158,MATCH($E84,$G$9:$G$158,0),1),0),IFERROR(INDEX($K$9:$K$158,MATCH($F84,$G$9:$G$158,0),1),0)),0)), IFERROR(MIN($D84-SUM($O84:AE84), INDEX(Tbl_Resource_List[Hours Available per Day], MATCH($C84,Tbl_Resource_List[Resource Name],0),1)-SUMIF($C$8:$C83,$C84,AF$8:AF83)),0),0)</f>
        <v>0</v>
      </c>
      <c r="AG84" s="93">
        <f>IF((AG$7&gt;IFERROR(MAX(IFERROR(INDEX(Tbl_Project_List[Start Date],MATCH($A84,Tbl_Project_List[Project Name],0),1)-1,0),IFERROR(INDEX($K$9:$K$158,MATCH($E84,$G$9:$G$158,0),1),0),IFERROR(INDEX($K$9:$K$158,MATCH($F84,$G$9:$G$158,0),1),0)),0)), IFERROR(MIN($D84-SUM($O84:AF84), INDEX(Tbl_Resource_List[Hours Available per Day], MATCH($C84,Tbl_Resource_List[Resource Name],0),1)-SUMIF($C$8:$C83,$C84,AG$8:AG83)),0),0)</f>
        <v>0</v>
      </c>
      <c r="AH84" s="93">
        <f>IF((AH$7&gt;IFERROR(MAX(IFERROR(INDEX(Tbl_Project_List[Start Date],MATCH($A84,Tbl_Project_List[Project Name],0),1)-1,0),IFERROR(INDEX($K$9:$K$158,MATCH($E84,$G$9:$G$158,0),1),0),IFERROR(INDEX($K$9:$K$158,MATCH($F84,$G$9:$G$158,0),1),0)),0)), IFERROR(MIN($D84-SUM($O84:AG84), INDEX(Tbl_Resource_List[Hours Available per Day], MATCH($C84,Tbl_Resource_List[Resource Name],0),1)-SUMIF($C$8:$C83,$C84,AH$8:AH83)),0),0)</f>
        <v>0</v>
      </c>
      <c r="AI84" s="93">
        <f>IF((AI$7&gt;IFERROR(MAX(IFERROR(INDEX(Tbl_Project_List[Start Date],MATCH($A84,Tbl_Project_List[Project Name],0),1)-1,0),IFERROR(INDEX($K$9:$K$158,MATCH($E84,$G$9:$G$158,0),1),0),IFERROR(INDEX($K$9:$K$158,MATCH($F84,$G$9:$G$158,0),1),0)),0)), IFERROR(MIN($D84-SUM($O84:AH84), INDEX(Tbl_Resource_List[Hours Available per Day], MATCH($C84,Tbl_Resource_List[Resource Name],0),1)-SUMIF($C$8:$C83,$C84,AI$8:AI83)),0),0)</f>
        <v>0</v>
      </c>
      <c r="AJ84" s="93">
        <f>IF((AJ$7&gt;IFERROR(MAX(IFERROR(INDEX(Tbl_Project_List[Start Date],MATCH($A84,Tbl_Project_List[Project Name],0),1)-1,0),IFERROR(INDEX($K$9:$K$158,MATCH($E84,$G$9:$G$158,0),1),0),IFERROR(INDEX($K$9:$K$158,MATCH($F84,$G$9:$G$158,0),1),0)),0)), IFERROR(MIN($D84-SUM($O84:AI84), INDEX(Tbl_Resource_List[Hours Available per Day], MATCH($C84,Tbl_Resource_List[Resource Name],0),1)-SUMIF($C$8:$C83,$C84,AJ$8:AJ83)),0),0)</f>
        <v>0</v>
      </c>
      <c r="AK84" s="93">
        <f>IF((AK$7&gt;IFERROR(MAX(IFERROR(INDEX(Tbl_Project_List[Start Date],MATCH($A84,Tbl_Project_List[Project Name],0),1)-1,0),IFERROR(INDEX($K$9:$K$158,MATCH($E84,$G$9:$G$158,0),1),0),IFERROR(INDEX($K$9:$K$158,MATCH($F84,$G$9:$G$158,0),1),0)),0)), IFERROR(MIN($D84-SUM($O84:AJ84), INDEX(Tbl_Resource_List[Hours Available per Day], MATCH($C84,Tbl_Resource_List[Resource Name],0),1)-SUMIF($C$8:$C83,$C84,AK$8:AK83)),0),0)</f>
        <v>0</v>
      </c>
      <c r="AL84" s="93">
        <f>IF((AL$7&gt;IFERROR(MAX(IFERROR(INDEX(Tbl_Project_List[Start Date],MATCH($A84,Tbl_Project_List[Project Name],0),1)-1,0),IFERROR(INDEX($K$9:$K$158,MATCH($E84,$G$9:$G$158,0),1),0),IFERROR(INDEX($K$9:$K$158,MATCH($F84,$G$9:$G$158,0),1),0)),0)), IFERROR(MIN($D84-SUM($O84:AK84), INDEX(Tbl_Resource_List[Hours Available per Day], MATCH($C84,Tbl_Resource_List[Resource Name],0),1)-SUMIF($C$8:$C83,$C84,AL$8:AL83)),0),0)</f>
        <v>0</v>
      </c>
      <c r="AM84" s="93">
        <f>IF((AM$7&gt;IFERROR(MAX(IFERROR(INDEX(Tbl_Project_List[Start Date],MATCH($A84,Tbl_Project_List[Project Name],0),1)-1,0),IFERROR(INDEX($K$9:$K$158,MATCH($E84,$G$9:$G$158,0),1),0),IFERROR(INDEX($K$9:$K$158,MATCH($F84,$G$9:$G$158,0),1),0)),0)), IFERROR(MIN($D84-SUM($O84:AL84), INDEX(Tbl_Resource_List[Hours Available per Day], MATCH($C84,Tbl_Resource_List[Resource Name],0),1)-SUMIF($C$8:$C83,$C84,AM$8:AM83)),0),0)</f>
        <v>0</v>
      </c>
      <c r="AN84" s="93">
        <f>IF((AN$7&gt;IFERROR(MAX(IFERROR(INDEX(Tbl_Project_List[Start Date],MATCH($A84,Tbl_Project_List[Project Name],0),1)-1,0),IFERROR(INDEX($K$9:$K$158,MATCH($E84,$G$9:$G$158,0),1),0),IFERROR(INDEX($K$9:$K$158,MATCH($F84,$G$9:$G$158,0),1),0)),0)), IFERROR(MIN($D84-SUM($O84:AM84), INDEX(Tbl_Resource_List[Hours Available per Day], MATCH($C84,Tbl_Resource_List[Resource Name],0),1)-SUMIF($C$8:$C83,$C84,AN$8:AN83)),0),0)</f>
        <v>0</v>
      </c>
      <c r="AO84" s="93">
        <f>IF((AO$7&gt;IFERROR(MAX(IFERROR(INDEX(Tbl_Project_List[Start Date],MATCH($A84,Tbl_Project_List[Project Name],0),1)-1,0),IFERROR(INDEX($K$9:$K$158,MATCH($E84,$G$9:$G$158,0),1),0),IFERROR(INDEX($K$9:$K$158,MATCH($F84,$G$9:$G$158,0),1),0)),0)), IFERROR(MIN($D84-SUM($O84:AN84), INDEX(Tbl_Resource_List[Hours Available per Day], MATCH($C84,Tbl_Resource_List[Resource Name],0),1)-SUMIF($C$8:$C83,$C84,AO$8:AO83)),0),0)</f>
        <v>0</v>
      </c>
      <c r="AP84" s="93">
        <f>IF((AP$7&gt;IFERROR(MAX(IFERROR(INDEX(Tbl_Project_List[Start Date],MATCH($A84,Tbl_Project_List[Project Name],0),1)-1,0),IFERROR(INDEX($K$9:$K$158,MATCH($E84,$G$9:$G$158,0),1),0),IFERROR(INDEX($K$9:$K$158,MATCH($F84,$G$9:$G$158,0),1),0)),0)), IFERROR(MIN($D84-SUM($O84:AO84), INDEX(Tbl_Resource_List[Hours Available per Day], MATCH($C84,Tbl_Resource_List[Resource Name],0),1)-SUMIF($C$8:$C83,$C84,AP$8:AP83)),0),0)</f>
        <v>0</v>
      </c>
      <c r="AQ84" s="93">
        <f>IF((AQ$7&gt;IFERROR(MAX(IFERROR(INDEX(Tbl_Project_List[Start Date],MATCH($A84,Tbl_Project_List[Project Name],0),1)-1,0),IFERROR(INDEX($K$9:$K$158,MATCH($E84,$G$9:$G$158,0),1),0),IFERROR(INDEX($K$9:$K$158,MATCH($F84,$G$9:$G$158,0),1),0)),0)), IFERROR(MIN($D84-SUM($O84:AP84), INDEX(Tbl_Resource_List[Hours Available per Day], MATCH($C84,Tbl_Resource_List[Resource Name],0),1)-SUMIF($C$8:$C83,$C84,AQ$8:AQ83)),0),0)</f>
        <v>0</v>
      </c>
      <c r="AR84" s="93">
        <f>IF((AR$7&gt;IFERROR(MAX(IFERROR(INDEX(Tbl_Project_List[Start Date],MATCH($A84,Tbl_Project_List[Project Name],0),1)-1,0),IFERROR(INDEX($K$9:$K$158,MATCH($E84,$G$9:$G$158,0),1),0),IFERROR(INDEX($K$9:$K$158,MATCH($F84,$G$9:$G$158,0),1),0)),0)), IFERROR(MIN($D84-SUM($O84:AQ84), INDEX(Tbl_Resource_List[Hours Available per Day], MATCH($C84,Tbl_Resource_List[Resource Name],0),1)-SUMIF($C$8:$C83,$C84,AR$8:AR83)),0),0)</f>
        <v>0</v>
      </c>
      <c r="AS84" s="93">
        <f>IF((AS$7&gt;IFERROR(MAX(IFERROR(INDEX(Tbl_Project_List[Start Date],MATCH($A84,Tbl_Project_List[Project Name],0),1)-1,0),IFERROR(INDEX($K$9:$K$158,MATCH($E84,$G$9:$G$158,0),1),0),IFERROR(INDEX($K$9:$K$158,MATCH($F84,$G$9:$G$158,0),1),0)),0)), IFERROR(MIN($D84-SUM($O84:AR84), INDEX(Tbl_Resource_List[Hours Available per Day], MATCH($C84,Tbl_Resource_List[Resource Name],0),1)-SUMIF($C$8:$C83,$C84,AS$8:AS83)),0),0)</f>
        <v>0</v>
      </c>
      <c r="AT84" s="93">
        <f>IF((AT$7&gt;IFERROR(MAX(IFERROR(INDEX(Tbl_Project_List[Start Date],MATCH($A84,Tbl_Project_List[Project Name],0),1)-1,0),IFERROR(INDEX($K$9:$K$158,MATCH($E84,$G$9:$G$158,0),1),0),IFERROR(INDEX($K$9:$K$158,MATCH($F84,$G$9:$G$158,0),1),0)),0)), IFERROR(MIN($D84-SUM($O84:AS84), INDEX(Tbl_Resource_List[Hours Available per Day], MATCH($C84,Tbl_Resource_List[Resource Name],0),1)-SUMIF($C$8:$C83,$C84,AT$8:AT83)),0),0)</f>
        <v>0</v>
      </c>
      <c r="AU84" s="93">
        <f>IF((AU$7&gt;IFERROR(MAX(IFERROR(INDEX(Tbl_Project_List[Start Date],MATCH($A84,Tbl_Project_List[Project Name],0),1)-1,0),IFERROR(INDEX($K$9:$K$158,MATCH($E84,$G$9:$G$158,0),1),0),IFERROR(INDEX($K$9:$K$158,MATCH($F84,$G$9:$G$158,0),1),0)),0)), IFERROR(MIN($D84-SUM($O84:AT84), INDEX(Tbl_Resource_List[Hours Available per Day], MATCH($C84,Tbl_Resource_List[Resource Name],0),1)-SUMIF($C$8:$C83,$C84,AU$8:AU83)),0),0)</f>
        <v>0</v>
      </c>
      <c r="AV84" s="93">
        <f>IF((AV$7&gt;IFERROR(MAX(IFERROR(INDEX(Tbl_Project_List[Start Date],MATCH($A84,Tbl_Project_List[Project Name],0),1)-1,0),IFERROR(INDEX($K$9:$K$158,MATCH($E84,$G$9:$G$158,0),1),0),IFERROR(INDEX($K$9:$K$158,MATCH($F84,$G$9:$G$158,0),1),0)),0)), IFERROR(MIN($D84-SUM($O84:AU84), INDEX(Tbl_Resource_List[Hours Available per Day], MATCH($C84,Tbl_Resource_List[Resource Name],0),1)-SUMIF($C$8:$C83,$C84,AV$8:AV83)),0),0)</f>
        <v>0</v>
      </c>
      <c r="AW84" s="93">
        <f>IF((AW$7&gt;IFERROR(MAX(IFERROR(INDEX(Tbl_Project_List[Start Date],MATCH($A84,Tbl_Project_List[Project Name],0),1)-1,0),IFERROR(INDEX($K$9:$K$158,MATCH($E84,$G$9:$G$158,0),1),0),IFERROR(INDEX($K$9:$K$158,MATCH($F84,$G$9:$G$158,0),1),0)),0)), IFERROR(MIN($D84-SUM($O84:AV84), INDEX(Tbl_Resource_List[Hours Available per Day], MATCH($C84,Tbl_Resource_List[Resource Name],0),1)-SUMIF($C$8:$C83,$C84,AW$8:AW83)),0),0)</f>
        <v>0</v>
      </c>
      <c r="AX84" s="93">
        <f>IF((AX$7&gt;IFERROR(MAX(IFERROR(INDEX(Tbl_Project_List[Start Date],MATCH($A84,Tbl_Project_List[Project Name],0),1)-1,0),IFERROR(INDEX($K$9:$K$158,MATCH($E84,$G$9:$G$158,0),1),0),IFERROR(INDEX($K$9:$K$158,MATCH($F84,$G$9:$G$158,0),1),0)),0)), IFERROR(MIN($D84-SUM($O84:AW84), INDEX(Tbl_Resource_List[Hours Available per Day], MATCH($C84,Tbl_Resource_List[Resource Name],0),1)-SUMIF($C$8:$C83,$C84,AX$8:AX83)),0),0)</f>
        <v>0</v>
      </c>
      <c r="AY84" s="93">
        <f>IF((AY$7&gt;IFERROR(MAX(IFERROR(INDEX(Tbl_Project_List[Start Date],MATCH($A84,Tbl_Project_List[Project Name],0),1)-1,0),IFERROR(INDEX($K$9:$K$158,MATCH($E84,$G$9:$G$158,0),1),0),IFERROR(INDEX($K$9:$K$158,MATCH($F84,$G$9:$G$158,0),1),0)),0)), IFERROR(MIN($D84-SUM($O84:AX84), INDEX(Tbl_Resource_List[Hours Available per Day], MATCH($C84,Tbl_Resource_List[Resource Name],0),1)-SUMIF($C$8:$C83,$C84,AY$8:AY83)),0),0)</f>
        <v>0</v>
      </c>
      <c r="AZ84" s="93">
        <f>IF((AZ$7&gt;IFERROR(MAX(IFERROR(INDEX(Tbl_Project_List[Start Date],MATCH($A84,Tbl_Project_List[Project Name],0),1)-1,0),IFERROR(INDEX($K$9:$K$158,MATCH($E84,$G$9:$G$158,0),1),0),IFERROR(INDEX($K$9:$K$158,MATCH($F84,$G$9:$G$158,0),1),0)),0)), IFERROR(MIN($D84-SUM($O84:AY84), INDEX(Tbl_Resource_List[Hours Available per Day], MATCH($C84,Tbl_Resource_List[Resource Name],0),1)-SUMIF($C$8:$C83,$C84,AZ$8:AZ83)),0),0)</f>
        <v>0</v>
      </c>
      <c r="BA84" s="93">
        <f>IF((BA$7&gt;IFERROR(MAX(IFERROR(INDEX(Tbl_Project_List[Start Date],MATCH($A84,Tbl_Project_List[Project Name],0),1)-1,0),IFERROR(INDEX($K$9:$K$158,MATCH($E84,$G$9:$G$158,0),1),0),IFERROR(INDEX($K$9:$K$158,MATCH($F84,$G$9:$G$158,0),1),0)),0)), IFERROR(MIN($D84-SUM($O84:AZ84), INDEX(Tbl_Resource_List[Hours Available per Day], MATCH($C84,Tbl_Resource_List[Resource Name],0),1)-SUMIF($C$8:$C83,$C84,BA$8:BA83)),0),0)</f>
        <v>0</v>
      </c>
      <c r="BB84" s="93">
        <f>IF((BB$7&gt;IFERROR(MAX(IFERROR(INDEX(Tbl_Project_List[Start Date],MATCH($A84,Tbl_Project_List[Project Name],0),1)-1,0),IFERROR(INDEX($K$9:$K$158,MATCH($E84,$G$9:$G$158,0),1),0),IFERROR(INDEX($K$9:$K$158,MATCH($F84,$G$9:$G$158,0),1),0)),0)), IFERROR(MIN($D84-SUM($O84:BA84), INDEX(Tbl_Resource_List[Hours Available per Day], MATCH($C84,Tbl_Resource_List[Resource Name],0),1)-SUMIF($C$8:$C83,$C84,BB$8:BB83)),0),0)</f>
        <v>0</v>
      </c>
      <c r="BC84" s="93">
        <f>IF((BC$7&gt;IFERROR(MAX(IFERROR(INDEX(Tbl_Project_List[Start Date],MATCH($A84,Tbl_Project_List[Project Name],0),1)-1,0),IFERROR(INDEX($K$9:$K$158,MATCH($E84,$G$9:$G$158,0),1),0),IFERROR(INDEX($K$9:$K$158,MATCH($F84,$G$9:$G$158,0),1),0)),0)), IFERROR(MIN($D84-SUM($O84:BB84), INDEX(Tbl_Resource_List[Hours Available per Day], MATCH($C84,Tbl_Resource_List[Resource Name],0),1)-SUMIF($C$8:$C83,$C84,BC$8:BC83)),0),0)</f>
        <v>0</v>
      </c>
      <c r="BD84" s="93">
        <f>IF((BD$7&gt;IFERROR(MAX(IFERROR(INDEX(Tbl_Project_List[Start Date],MATCH($A84,Tbl_Project_List[Project Name],0),1)-1,0),IFERROR(INDEX($K$9:$K$158,MATCH($E84,$G$9:$G$158,0),1),0),IFERROR(INDEX($K$9:$K$158,MATCH($F84,$G$9:$G$158,0),1),0)),0)), IFERROR(MIN($D84-SUM($O84:BC84), INDEX(Tbl_Resource_List[Hours Available per Day], MATCH($C84,Tbl_Resource_List[Resource Name],0),1)-SUMIF($C$8:$C83,$C84,BD$8:BD83)),0),0)</f>
        <v>0</v>
      </c>
      <c r="BE84" s="93">
        <f>IF((BE$7&gt;IFERROR(MAX(IFERROR(INDEX(Tbl_Project_List[Start Date],MATCH($A84,Tbl_Project_List[Project Name],0),1)-1,0),IFERROR(INDEX($K$9:$K$158,MATCH($E84,$G$9:$G$158,0),1),0),IFERROR(INDEX($K$9:$K$158,MATCH($F84,$G$9:$G$158,0),1),0)),0)), IFERROR(MIN($D84-SUM($O84:BD84), INDEX(Tbl_Resource_List[Hours Available per Day], MATCH($C84,Tbl_Resource_List[Resource Name],0),1)-SUMIF($C$8:$C83,$C84,BE$8:BE83)),0),0)</f>
        <v>0</v>
      </c>
      <c r="BF84" s="93">
        <f>IF((BF$7&gt;IFERROR(MAX(IFERROR(INDEX(Tbl_Project_List[Start Date],MATCH($A84,Tbl_Project_List[Project Name],0),1)-1,0),IFERROR(INDEX($K$9:$K$158,MATCH($E84,$G$9:$G$158,0),1),0),IFERROR(INDEX($K$9:$K$158,MATCH($F84,$G$9:$G$158,0),1),0)),0)), IFERROR(MIN($D84-SUM($O84:BE84), INDEX(Tbl_Resource_List[Hours Available per Day], MATCH($C84,Tbl_Resource_List[Resource Name],0),1)-SUMIF($C$8:$C83,$C84,BF$8:BF83)),0),0)</f>
        <v>0</v>
      </c>
      <c r="BG84" s="93">
        <f>IF((BG$7&gt;IFERROR(MAX(IFERROR(INDEX(Tbl_Project_List[Start Date],MATCH($A84,Tbl_Project_List[Project Name],0),1)-1,0),IFERROR(INDEX($K$9:$K$158,MATCH($E84,$G$9:$G$158,0),1),0),IFERROR(INDEX($K$9:$K$158,MATCH($F84,$G$9:$G$158,0),1),0)),0)), IFERROR(MIN($D84-SUM($O84:BF84), INDEX(Tbl_Resource_List[Hours Available per Day], MATCH($C84,Tbl_Resource_List[Resource Name],0),1)-SUMIF($C$8:$C83,$C84,BG$8:BG83)),0),0)</f>
        <v>0</v>
      </c>
      <c r="BH84" s="93">
        <f>IF((BH$7&gt;IFERROR(MAX(IFERROR(INDEX(Tbl_Project_List[Start Date],MATCH($A84,Tbl_Project_List[Project Name],0),1)-1,0),IFERROR(INDEX($K$9:$K$158,MATCH($E84,$G$9:$G$158,0),1),0),IFERROR(INDEX($K$9:$K$158,MATCH($F84,$G$9:$G$158,0),1),0)),0)), IFERROR(MIN($D84-SUM($O84:BG84), INDEX(Tbl_Resource_List[Hours Available per Day], MATCH($C84,Tbl_Resource_List[Resource Name],0),1)-SUMIF($C$8:$C83,$C84,BH$8:BH83)),0),0)</f>
        <v>0</v>
      </c>
      <c r="BI84" s="93">
        <f>IF((BI$7&gt;IFERROR(MAX(IFERROR(INDEX(Tbl_Project_List[Start Date],MATCH($A84,Tbl_Project_List[Project Name],0),1)-1,0),IFERROR(INDEX($K$9:$K$158,MATCH($E84,$G$9:$G$158,0),1),0),IFERROR(INDEX($K$9:$K$158,MATCH($F84,$G$9:$G$158,0),1),0)),0)), IFERROR(MIN($D84-SUM($O84:BH84), INDEX(Tbl_Resource_List[Hours Available per Day], MATCH($C84,Tbl_Resource_List[Resource Name],0),1)-SUMIF($C$8:$C83,$C84,BI$8:BI83)),0),0)</f>
        <v>0</v>
      </c>
      <c r="BJ84" s="93">
        <f>IF((BJ$7&gt;IFERROR(MAX(IFERROR(INDEX(Tbl_Project_List[Start Date],MATCH($A84,Tbl_Project_List[Project Name],0),1)-1,0),IFERROR(INDEX($K$9:$K$158,MATCH($E84,$G$9:$G$158,0),1),0),IFERROR(INDEX($K$9:$K$158,MATCH($F84,$G$9:$G$158,0),1),0)),0)), IFERROR(MIN($D84-SUM($O84:BI84), INDEX(Tbl_Resource_List[Hours Available per Day], MATCH($C84,Tbl_Resource_List[Resource Name],0),1)-SUMIF($C$8:$C83,$C84,BJ$8:BJ83)),0),0)</f>
        <v>0</v>
      </c>
      <c r="BK84" s="93">
        <f>IF((BK$7&gt;IFERROR(MAX(IFERROR(INDEX(Tbl_Project_List[Start Date],MATCH($A84,Tbl_Project_List[Project Name],0),1)-1,0),IFERROR(INDEX($K$9:$K$158,MATCH($E84,$G$9:$G$158,0),1),0),IFERROR(INDEX($K$9:$K$158,MATCH($F84,$G$9:$G$158,0),1),0)),0)), IFERROR(MIN($D84-SUM($O84:BJ84), INDEX(Tbl_Resource_List[Hours Available per Day], MATCH($C84,Tbl_Resource_List[Resource Name],0),1)-SUMIF($C$8:$C83,$C84,BK$8:BK83)),0),0)</f>
        <v>0</v>
      </c>
      <c r="BL84" s="93">
        <f>IF((BL$7&gt;IFERROR(MAX(IFERROR(INDEX(Tbl_Project_List[Start Date],MATCH($A84,Tbl_Project_List[Project Name],0),1)-1,0),IFERROR(INDEX($K$9:$K$158,MATCH($E84,$G$9:$G$158,0),1),0),IFERROR(INDEX($K$9:$K$158,MATCH($F84,$G$9:$G$158,0),1),0)),0)), IFERROR(MIN($D84-SUM($O84:BK84), INDEX(Tbl_Resource_List[Hours Available per Day], MATCH($C84,Tbl_Resource_List[Resource Name],0),1)-SUMIF($C$8:$C83,$C84,BL$8:BL83)),0),0)</f>
        <v>0</v>
      </c>
      <c r="BM84" s="93">
        <f>IF((BM$7&gt;IFERROR(MAX(IFERROR(INDEX(Tbl_Project_List[Start Date],MATCH($A84,Tbl_Project_List[Project Name],0),1)-1,0),IFERROR(INDEX($K$9:$K$158,MATCH($E84,$G$9:$G$158,0),1),0),IFERROR(INDEX($K$9:$K$158,MATCH($F84,$G$9:$G$158,0),1),0)),0)), IFERROR(MIN($D84-SUM($O84:BL84), INDEX(Tbl_Resource_List[Hours Available per Day], MATCH($C84,Tbl_Resource_List[Resource Name],0),1)-SUMIF($C$8:$C83,$C84,BM$8:BM83)),0),0)</f>
        <v>0</v>
      </c>
      <c r="BN84" s="93">
        <f>IF((BN$7&gt;IFERROR(MAX(IFERROR(INDEX(Tbl_Project_List[Start Date],MATCH($A84,Tbl_Project_List[Project Name],0),1)-1,0),IFERROR(INDEX($K$9:$K$158,MATCH($E84,$G$9:$G$158,0),1),0),IFERROR(INDEX($K$9:$K$158,MATCH($F84,$G$9:$G$158,0),1),0)),0)), IFERROR(MIN($D84-SUM($O84:BM84), INDEX(Tbl_Resource_List[Hours Available per Day], MATCH($C84,Tbl_Resource_List[Resource Name],0),1)-SUMIF($C$8:$C83,$C84,BN$8:BN83)),0),0)</f>
        <v>0</v>
      </c>
      <c r="BO84" s="93">
        <f>IF((BO$7&gt;IFERROR(MAX(IFERROR(INDEX(Tbl_Project_List[Start Date],MATCH($A84,Tbl_Project_List[Project Name],0),1)-1,0),IFERROR(INDEX($K$9:$K$158,MATCH($E84,$G$9:$G$158,0),1),0),IFERROR(INDEX($K$9:$K$158,MATCH($F84,$G$9:$G$158,0),1),0)),0)), IFERROR(MIN($D84-SUM($O84:BN84), INDEX(Tbl_Resource_List[Hours Available per Day], MATCH($C84,Tbl_Resource_List[Resource Name],0),1)-SUMIF($C$8:$C83,$C84,BO$8:BO83)),0),0)</f>
        <v>0</v>
      </c>
      <c r="BP84" s="93">
        <f>IF((BP$7&gt;IFERROR(MAX(IFERROR(INDEX(Tbl_Project_List[Start Date],MATCH($A84,Tbl_Project_List[Project Name],0),1)-1,0),IFERROR(INDEX($K$9:$K$158,MATCH($E84,$G$9:$G$158,0),1),0),IFERROR(INDEX($K$9:$K$158,MATCH($F84,$G$9:$G$158,0),1),0)),0)), IFERROR(MIN($D84-SUM($O84:BO84), INDEX(Tbl_Resource_List[Hours Available per Day], MATCH($C84,Tbl_Resource_List[Resource Name],0),1)-SUMIF($C$8:$C83,$C84,BP$8:BP83)),0),0)</f>
        <v>0</v>
      </c>
      <c r="BQ84" s="93">
        <f>IF((BQ$7&gt;IFERROR(MAX(IFERROR(INDEX(Tbl_Project_List[Start Date],MATCH($A84,Tbl_Project_List[Project Name],0),1)-1,0),IFERROR(INDEX($K$9:$K$158,MATCH($E84,$G$9:$G$158,0),1),0),IFERROR(INDEX($K$9:$K$158,MATCH($F84,$G$9:$G$158,0),1),0)),0)), IFERROR(MIN($D84-SUM($O84:BP84), INDEX(Tbl_Resource_List[Hours Available per Day], MATCH($C84,Tbl_Resource_List[Resource Name],0),1)-SUMIF($C$8:$C83,$C84,BQ$8:BQ83)),0),0)</f>
        <v>0</v>
      </c>
      <c r="BR84" s="93">
        <f>IF((BR$7&gt;IFERROR(MAX(IFERROR(INDEX(Tbl_Project_List[Start Date],MATCH($A84,Tbl_Project_List[Project Name],0),1)-1,0),IFERROR(INDEX($K$9:$K$158,MATCH($E84,$G$9:$G$158,0),1),0),IFERROR(INDEX($K$9:$K$158,MATCH($F84,$G$9:$G$158,0),1),0)),0)), IFERROR(MIN($D84-SUM($O84:BQ84), INDEX(Tbl_Resource_List[Hours Available per Day], MATCH($C84,Tbl_Resource_List[Resource Name],0),1)-SUMIF($C$8:$C83,$C84,BR$8:BR83)),0),0)</f>
        <v>0</v>
      </c>
      <c r="BS84" s="93">
        <f>IF((BS$7&gt;IFERROR(MAX(IFERROR(INDEX(Tbl_Project_List[Start Date],MATCH($A84,Tbl_Project_List[Project Name],0),1)-1,0),IFERROR(INDEX($K$9:$K$158,MATCH($E84,$G$9:$G$158,0),1),0),IFERROR(INDEX($K$9:$K$158,MATCH($F84,$G$9:$G$158,0),1),0)),0)), IFERROR(MIN($D84-SUM($O84:BR84), INDEX(Tbl_Resource_List[Hours Available per Day], MATCH($C84,Tbl_Resource_List[Resource Name],0),1)-SUMIF($C$8:$C83,$C84,BS$8:BS83)),0),0)</f>
        <v>0</v>
      </c>
      <c r="BT84" s="93">
        <f>IF((BT$7&gt;IFERROR(MAX(IFERROR(INDEX(Tbl_Project_List[Start Date],MATCH($A84,Tbl_Project_List[Project Name],0),1)-1,0),IFERROR(INDEX($K$9:$K$158,MATCH($E84,$G$9:$G$158,0),1),0),IFERROR(INDEX($K$9:$K$158,MATCH($F84,$G$9:$G$158,0),1),0)),0)), IFERROR(MIN($D84-SUM($O84:BS84), INDEX(Tbl_Resource_List[Hours Available per Day], MATCH($C84,Tbl_Resource_List[Resource Name],0),1)-SUMIF($C$8:$C83,$C84,BT$8:BT83)),0),0)</f>
        <v>0</v>
      </c>
      <c r="BU84" s="93">
        <f>IF((BU$7&gt;IFERROR(MAX(IFERROR(INDEX(Tbl_Project_List[Start Date],MATCH($A84,Tbl_Project_List[Project Name],0),1)-1,0),IFERROR(INDEX($K$9:$K$158,MATCH($E84,$G$9:$G$158,0),1),0),IFERROR(INDEX($K$9:$K$158,MATCH($F84,$G$9:$G$158,0),1),0)),0)), IFERROR(MIN($D84-SUM($O84:BT84), INDEX(Tbl_Resource_List[Hours Available per Day], MATCH($C84,Tbl_Resource_List[Resource Name],0),1)-SUMIF($C$8:$C83,$C84,BU$8:BU83)),0),0)</f>
        <v>0</v>
      </c>
      <c r="BV84" s="93">
        <f>IF((BV$7&gt;IFERROR(MAX(IFERROR(INDEX(Tbl_Project_List[Start Date],MATCH($A84,Tbl_Project_List[Project Name],0),1)-1,0),IFERROR(INDEX($K$9:$K$158,MATCH($E84,$G$9:$G$158,0),1),0),IFERROR(INDEX($K$9:$K$158,MATCH($F84,$G$9:$G$158,0),1),0)),0)), IFERROR(MIN($D84-SUM($O84:BU84), INDEX(Tbl_Resource_List[Hours Available per Day], MATCH($C84,Tbl_Resource_List[Resource Name],0),1)-SUMIF($C$8:$C83,$C84,BV$8:BV83)),0),0)</f>
        <v>0</v>
      </c>
      <c r="BW84" s="94">
        <f>IF((BW$7&gt;IFERROR(MAX(IFERROR(INDEX(Tbl_Project_List[Start Date],MATCH($A84,Tbl_Project_List[Project Name],0),1)-1,0),IFERROR(INDEX($K$9:$K$158,MATCH($E84,$G$9:$G$158,0),1),0),IFERROR(INDEX($K$9:$K$158,MATCH($F84,$G$9:$G$158,0),1),0)),0)), IFERROR(MIN($D84-SUM($O84:BV84), INDEX(Tbl_Resource_List[Hours Available per Day], MATCH($C84,Tbl_Resource_List[Resource Name],0),1)-SUMIF($C$8:$C83,$C84,BW$8:BW83)),0),0)</f>
        <v>0</v>
      </c>
      <c r="BX84" s="95"/>
      <c r="BY84" s="95"/>
      <c r="BZ84" s="95"/>
      <c r="CA84" s="95"/>
      <c r="CB84" s="95"/>
      <c r="CC84" s="95"/>
      <c r="CD84" s="95"/>
      <c r="CE84" s="95"/>
      <c r="CF84" s="95"/>
      <c r="CG84" s="95"/>
      <c r="CH84" s="95"/>
      <c r="CI84" s="95"/>
      <c r="CJ84" s="95"/>
      <c r="CK84" s="95"/>
      <c r="CL84" s="95"/>
      <c r="CM84" s="95"/>
      <c r="CN84" s="95"/>
      <c r="CO84" s="95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</row>
    <row r="85" spans="1:105" x14ac:dyDescent="0.25">
      <c r="A85" s="89" t="str">
        <f>IFERROR(IF(ROW(A84)-ROW($A$8)&gt;=COUNTA(Tbl_Task_List[Task Name]),"",INDEX(Tbl_Project_List[],MATCH(SMALL(Tbl_Project_List[[#Data],[Priority]],ROUND(SUMPRODUCT(1/COUNTIF($A$9:A84,$A$9:A84)),0)+((COUNTIF(Tbl_Task_List[[#Data],[Project Name]],A84)=COUNTIF($A$9:$A84,A84))*1)),Tbl_Project_List[[#Data],[Priority]],0),1)),"")</f>
        <v/>
      </c>
      <c r="B85" s="89" t="str">
        <f t="array" ref="B85">IFERROR(INDEX((Tbl_Task_List[[#Data],[Task Name]]), SMALL(IF(A85=(Tbl_Task_List[[#Data],[Project Name]]),ROW(Tbl_Task_List[[#Data],[Project Name]]),""),COUNTIF($A$9:$A85,A85))-ROW(Tbl_Task_List[[#Headers],[Task Name]]),1),"")</f>
        <v/>
      </c>
      <c r="C85" s="90" t="str">
        <f t="array" ref="C85">IFERROR(INDEX((Tbl_Task_List[[#Data],[Resource Name]]), SMALL(IF(A85=(Tbl_Task_List[[#Data],[Project Name]]),ROW(Tbl_Task_List[[#Data],[Project Name]]),""),COUNTIF($A$9:$A85,A85))-ROW(Tbl_Task_List[[#Headers],[Resource Name]]),1),"")</f>
        <v/>
      </c>
      <c r="D85" s="91" t="str">
        <f t="array" ref="D85">IFERROR(INDEX((Tbl_Task_List[[#Data],[Planned Duration (Hours)]]), SMALL(IF(A85=(Tbl_Task_List[[#Data],[Project Name]]),ROW(Tbl_Task_List[[#Data],[Project Name]]),""),COUNTIF($A$9:$A85,A85))-ROW(Tbl_Task_List[[#Headers],[Planned Duration (Hours)]]),1),"")</f>
        <v/>
      </c>
      <c r="E85" s="70" t="str">
        <f t="array" ref="E85">IFERROR(INDEX((Tbl_Task_List[[#Data],[Predecessor 1]]), SMALL(IF(A85=(Tbl_Task_List[[#Data],[Project Name]]),ROW(Tbl_Task_List[[#Data],[Project Name]]),""),COUNTIF($A$9:$A85,A85))-ROW(Tbl_Task_List[[#Headers],[Predecessor 1]]),1),"")</f>
        <v/>
      </c>
      <c r="F85" s="70" t="str">
        <f t="array" ref="F85">IFERROR(INDEX((Tbl_Task_List[[#Data],[Predecessor 2]]), SMALL(IF(A85=(Tbl_Task_List[[#Data],[Project Name]]),ROW(Tbl_Task_List[[#Data],[Project Name]]),""),COUNTIF($A$9:$A85,A85))-ROW(Tbl_Task_List[[#Headers],[Predecessor 2]]),1),"")</f>
        <v/>
      </c>
      <c r="G85" s="70" t="str">
        <f t="shared" si="8"/>
        <v xml:space="preserve"> </v>
      </c>
      <c r="H85" s="75" t="str">
        <f>IFERROR(MAX(INDEX(Tbl_Project_List[Start Date],MATCH($A85,Tbl_Project_List[Project Name],0),1), StartDate, IFERROR(WORKDAY(INDEX($K$9:$K$158,MATCH($E85,$G$9:$G$158,0),1),1,Holidays),0),IFERROR(WORKDAY( INDEX($K$9:$K$158,MATCH($F85,$G$9:$G$158,0),1),1,Holidays),0)),"")</f>
        <v/>
      </c>
      <c r="I85" s="92" t="str">
        <f t="shared" si="9"/>
        <v/>
      </c>
      <c r="J85" s="75" t="str">
        <f t="array" ref="J85">IF(ISNUMBER(D85),IFERROR(INDEX($A$7:$BW$7,1,SMALL(IF(P85:BW85&gt;0,COLUMN(P85:BW85),""),1)),WORKDAY($BW$7,2,Holidays)),"")</f>
        <v/>
      </c>
      <c r="K85" s="75" t="str">
        <f t="array" ref="K85">IF(ISNUMBER(D85),IF(SUM(P85:BW85)=D85,IFERROR(INDEX($A$7:$BW$7,1,LARGE(IF(P85:BW85&gt;0,COLUMN(P85:BW85),""),1)),""),WORKDAY($BW$7,1,Holidays)),"")</f>
        <v/>
      </c>
      <c r="L85" s="92" t="str">
        <f ca="1">IFERROR(COUNTIF(INDIRECT(ADDRESS(ROW($L85),MATCH($J85,$A$7:$BW$7,0),1,1,)):INDIRECT(ADDRESS(ROW($L85),MATCH(MIN($K85,$BW$7),$A$7:$BW$7,0),1,1,)),0),"")</f>
        <v/>
      </c>
      <c r="M85" s="92" t="str">
        <f t="shared" si="10"/>
        <v/>
      </c>
      <c r="N85" s="93" t="str">
        <f t="shared" si="11"/>
        <v/>
      </c>
      <c r="O85" s="86"/>
      <c r="P85" s="93">
        <f>IF((P$7&gt;IFERROR(MAX(IFERROR(INDEX(Tbl_Project_List[Start Date],MATCH($A85,Tbl_Project_List[Project Name],0),1)-1,0),IFERROR(INDEX($K$9:$K$158,MATCH($E85,$G$9:$G$158,0),1),0),IFERROR(INDEX($K$9:$K$158,MATCH($F85,$G$9:$G$158,0),1),0)),0)), IFERROR(MIN($D85-SUM($O85:O85), INDEX(Tbl_Resource_List[Hours Available per Day], MATCH($C85,Tbl_Resource_List[Resource Name],0),1)-SUMIF($C$8:$C84,$C85,P$8:P84)),0),0)</f>
        <v>0</v>
      </c>
      <c r="Q85" s="93">
        <f>IF((Q$7&gt;IFERROR(MAX(IFERROR(INDEX(Tbl_Project_List[Start Date],MATCH($A85,Tbl_Project_List[Project Name],0),1)-1,0),IFERROR(INDEX($K$9:$K$158,MATCH($E85,$G$9:$G$158,0),1),0),IFERROR(INDEX($K$9:$K$158,MATCH($F85,$G$9:$G$158,0),1),0)),0)), IFERROR(MIN($D85-SUM($O85:P85), INDEX(Tbl_Resource_List[Hours Available per Day], MATCH($C85,Tbl_Resource_List[Resource Name],0),1)-SUMIF($C$8:$C84,$C85,Q$8:Q84)),0),0)</f>
        <v>0</v>
      </c>
      <c r="R85" s="93">
        <f>IF((R$7&gt;IFERROR(MAX(IFERROR(INDEX(Tbl_Project_List[Start Date],MATCH($A85,Tbl_Project_List[Project Name],0),1)-1,0),IFERROR(INDEX($K$9:$K$158,MATCH($E85,$G$9:$G$158,0),1),0),IFERROR(INDEX($K$9:$K$158,MATCH($F85,$G$9:$G$158,0),1),0)),0)), IFERROR(MIN($D85-SUM($O85:Q85), INDEX(Tbl_Resource_List[Hours Available per Day], MATCH($C85,Tbl_Resource_List[Resource Name],0),1)-SUMIF($C$8:$C84,$C85,R$8:R84)),0),0)</f>
        <v>0</v>
      </c>
      <c r="S85" s="93">
        <f>IF((S$7&gt;IFERROR(MAX(IFERROR(INDEX(Tbl_Project_List[Start Date],MATCH($A85,Tbl_Project_List[Project Name],0),1)-1,0),IFERROR(INDEX($K$9:$K$158,MATCH($E85,$G$9:$G$158,0),1),0),IFERROR(INDEX($K$9:$K$158,MATCH($F85,$G$9:$G$158,0),1),0)),0)), IFERROR(MIN($D85-SUM($O85:R85), INDEX(Tbl_Resource_List[Hours Available per Day], MATCH($C85,Tbl_Resource_List[Resource Name],0),1)-SUMIF($C$8:$C84,$C85,S$8:S84)),0),0)</f>
        <v>0</v>
      </c>
      <c r="T85" s="93">
        <f>IF((T$7&gt;IFERROR(MAX(IFERROR(INDEX(Tbl_Project_List[Start Date],MATCH($A85,Tbl_Project_List[Project Name],0),1)-1,0),IFERROR(INDEX($K$9:$K$158,MATCH($E85,$G$9:$G$158,0),1),0),IFERROR(INDEX($K$9:$K$158,MATCH($F85,$G$9:$G$158,0),1),0)),0)), IFERROR(MIN($D85-SUM($O85:S85), INDEX(Tbl_Resource_List[Hours Available per Day], MATCH($C85,Tbl_Resource_List[Resource Name],0),1)-SUMIF($C$8:$C84,$C85,T$8:T84)),0),0)</f>
        <v>0</v>
      </c>
      <c r="U85" s="93">
        <f>IF((U$7&gt;IFERROR(MAX(IFERROR(INDEX(Tbl_Project_List[Start Date],MATCH($A85,Tbl_Project_List[Project Name],0),1)-1,0),IFERROR(INDEX($K$9:$K$158,MATCH($E85,$G$9:$G$158,0),1),0),IFERROR(INDEX($K$9:$K$158,MATCH($F85,$G$9:$G$158,0),1),0)),0)), IFERROR(MIN($D85-SUM($O85:T85), INDEX(Tbl_Resource_List[Hours Available per Day], MATCH($C85,Tbl_Resource_List[Resource Name],0),1)-SUMIF($C$8:$C84,$C85,U$8:U84)),0),0)</f>
        <v>0</v>
      </c>
      <c r="V85" s="93">
        <f>IF((V$7&gt;IFERROR(MAX(IFERROR(INDEX(Tbl_Project_List[Start Date],MATCH($A85,Tbl_Project_List[Project Name],0),1)-1,0),IFERROR(INDEX($K$9:$K$158,MATCH($E85,$G$9:$G$158,0),1),0),IFERROR(INDEX($K$9:$K$158,MATCH($F85,$G$9:$G$158,0),1),0)),0)), IFERROR(MIN($D85-SUM($O85:U85), INDEX(Tbl_Resource_List[Hours Available per Day], MATCH($C85,Tbl_Resource_List[Resource Name],0),1)-SUMIF($C$8:$C84,$C85,V$8:V84)),0),0)</f>
        <v>0</v>
      </c>
      <c r="W85" s="93">
        <f>IF((W$7&gt;IFERROR(MAX(IFERROR(INDEX(Tbl_Project_List[Start Date],MATCH($A85,Tbl_Project_List[Project Name],0),1)-1,0),IFERROR(INDEX($K$9:$K$158,MATCH($E85,$G$9:$G$158,0),1),0),IFERROR(INDEX($K$9:$K$158,MATCH($F85,$G$9:$G$158,0),1),0)),0)), IFERROR(MIN($D85-SUM($O85:V85), INDEX(Tbl_Resource_List[Hours Available per Day], MATCH($C85,Tbl_Resource_List[Resource Name],0),1)-SUMIF($C$8:$C84,$C85,W$8:W84)),0),0)</f>
        <v>0</v>
      </c>
      <c r="X85" s="93">
        <f>IF((X$7&gt;IFERROR(MAX(IFERROR(INDEX(Tbl_Project_List[Start Date],MATCH($A85,Tbl_Project_List[Project Name],0),1)-1,0),IFERROR(INDEX($K$9:$K$158,MATCH($E85,$G$9:$G$158,0),1),0),IFERROR(INDEX($K$9:$K$158,MATCH($F85,$G$9:$G$158,0),1),0)),0)), IFERROR(MIN($D85-SUM($O85:W85), INDEX(Tbl_Resource_List[Hours Available per Day], MATCH($C85,Tbl_Resource_List[Resource Name],0),1)-SUMIF($C$8:$C84,$C85,X$8:X84)),0),0)</f>
        <v>0</v>
      </c>
      <c r="Y85" s="93">
        <f>IF((Y$7&gt;IFERROR(MAX(IFERROR(INDEX(Tbl_Project_List[Start Date],MATCH($A85,Tbl_Project_List[Project Name],0),1)-1,0),IFERROR(INDEX($K$9:$K$158,MATCH($E85,$G$9:$G$158,0),1),0),IFERROR(INDEX($K$9:$K$158,MATCH($F85,$G$9:$G$158,0),1),0)),0)), IFERROR(MIN($D85-SUM($O85:X85), INDEX(Tbl_Resource_List[Hours Available per Day], MATCH($C85,Tbl_Resource_List[Resource Name],0),1)-SUMIF($C$8:$C84,$C85,Y$8:Y84)),0),0)</f>
        <v>0</v>
      </c>
      <c r="Z85" s="93">
        <f>IF((Z$7&gt;IFERROR(MAX(IFERROR(INDEX(Tbl_Project_List[Start Date],MATCH($A85,Tbl_Project_List[Project Name],0),1)-1,0),IFERROR(INDEX($K$9:$K$158,MATCH($E85,$G$9:$G$158,0),1),0),IFERROR(INDEX($K$9:$K$158,MATCH($F85,$G$9:$G$158,0),1),0)),0)), IFERROR(MIN($D85-SUM($O85:Y85), INDEX(Tbl_Resource_List[Hours Available per Day], MATCH($C85,Tbl_Resource_List[Resource Name],0),1)-SUMIF($C$8:$C84,$C85,Z$8:Z84)),0),0)</f>
        <v>0</v>
      </c>
      <c r="AA85" s="93">
        <f>IF((AA$7&gt;IFERROR(MAX(IFERROR(INDEX(Tbl_Project_List[Start Date],MATCH($A85,Tbl_Project_List[Project Name],0),1)-1,0),IFERROR(INDEX($K$9:$K$158,MATCH($E85,$G$9:$G$158,0),1),0),IFERROR(INDEX($K$9:$K$158,MATCH($F85,$G$9:$G$158,0),1),0)),0)), IFERROR(MIN($D85-SUM($O85:Z85), INDEX(Tbl_Resource_List[Hours Available per Day], MATCH($C85,Tbl_Resource_List[Resource Name],0),1)-SUMIF($C$8:$C84,$C85,AA$8:AA84)),0),0)</f>
        <v>0</v>
      </c>
      <c r="AB85" s="93">
        <f>IF((AB$7&gt;IFERROR(MAX(IFERROR(INDEX(Tbl_Project_List[Start Date],MATCH($A85,Tbl_Project_List[Project Name],0),1)-1,0),IFERROR(INDEX($K$9:$K$158,MATCH($E85,$G$9:$G$158,0),1),0),IFERROR(INDEX($K$9:$K$158,MATCH($F85,$G$9:$G$158,0),1),0)),0)), IFERROR(MIN($D85-SUM($O85:AA85), INDEX(Tbl_Resource_List[Hours Available per Day], MATCH($C85,Tbl_Resource_List[Resource Name],0),1)-SUMIF($C$8:$C84,$C85,AB$8:AB84)),0),0)</f>
        <v>0</v>
      </c>
      <c r="AC85" s="93">
        <f>IF((AC$7&gt;IFERROR(MAX(IFERROR(INDEX(Tbl_Project_List[Start Date],MATCH($A85,Tbl_Project_List[Project Name],0),1)-1,0),IFERROR(INDEX($K$9:$K$158,MATCH($E85,$G$9:$G$158,0),1),0),IFERROR(INDEX($K$9:$K$158,MATCH($F85,$G$9:$G$158,0),1),0)),0)), IFERROR(MIN($D85-SUM($O85:AB85), INDEX(Tbl_Resource_List[Hours Available per Day], MATCH($C85,Tbl_Resource_List[Resource Name],0),1)-SUMIF($C$8:$C84,$C85,AC$8:AC84)),0),0)</f>
        <v>0</v>
      </c>
      <c r="AD85" s="93">
        <f>IF((AD$7&gt;IFERROR(MAX(IFERROR(INDEX(Tbl_Project_List[Start Date],MATCH($A85,Tbl_Project_List[Project Name],0),1)-1,0),IFERROR(INDEX($K$9:$K$158,MATCH($E85,$G$9:$G$158,0),1),0),IFERROR(INDEX($K$9:$K$158,MATCH($F85,$G$9:$G$158,0),1),0)),0)), IFERROR(MIN($D85-SUM($O85:AC85), INDEX(Tbl_Resource_List[Hours Available per Day], MATCH($C85,Tbl_Resource_List[Resource Name],0),1)-SUMIF($C$8:$C84,$C85,AD$8:AD84)),0),0)</f>
        <v>0</v>
      </c>
      <c r="AE85" s="93">
        <f>IF((AE$7&gt;IFERROR(MAX(IFERROR(INDEX(Tbl_Project_List[Start Date],MATCH($A85,Tbl_Project_List[Project Name],0),1)-1,0),IFERROR(INDEX($K$9:$K$158,MATCH($E85,$G$9:$G$158,0),1),0),IFERROR(INDEX($K$9:$K$158,MATCH($F85,$G$9:$G$158,0),1),0)),0)), IFERROR(MIN($D85-SUM($O85:AD85), INDEX(Tbl_Resource_List[Hours Available per Day], MATCH($C85,Tbl_Resource_List[Resource Name],0),1)-SUMIF($C$8:$C84,$C85,AE$8:AE84)),0),0)</f>
        <v>0</v>
      </c>
      <c r="AF85" s="93">
        <f>IF((AF$7&gt;IFERROR(MAX(IFERROR(INDEX(Tbl_Project_List[Start Date],MATCH($A85,Tbl_Project_List[Project Name],0),1)-1,0),IFERROR(INDEX($K$9:$K$158,MATCH($E85,$G$9:$G$158,0),1),0),IFERROR(INDEX($K$9:$K$158,MATCH($F85,$G$9:$G$158,0),1),0)),0)), IFERROR(MIN($D85-SUM($O85:AE85), INDEX(Tbl_Resource_List[Hours Available per Day], MATCH($C85,Tbl_Resource_List[Resource Name],0),1)-SUMIF($C$8:$C84,$C85,AF$8:AF84)),0),0)</f>
        <v>0</v>
      </c>
      <c r="AG85" s="93">
        <f>IF((AG$7&gt;IFERROR(MAX(IFERROR(INDEX(Tbl_Project_List[Start Date],MATCH($A85,Tbl_Project_List[Project Name],0),1)-1,0),IFERROR(INDEX($K$9:$K$158,MATCH($E85,$G$9:$G$158,0),1),0),IFERROR(INDEX($K$9:$K$158,MATCH($F85,$G$9:$G$158,0),1),0)),0)), IFERROR(MIN($D85-SUM($O85:AF85), INDEX(Tbl_Resource_List[Hours Available per Day], MATCH($C85,Tbl_Resource_List[Resource Name],0),1)-SUMIF($C$8:$C84,$C85,AG$8:AG84)),0),0)</f>
        <v>0</v>
      </c>
      <c r="AH85" s="93">
        <f>IF((AH$7&gt;IFERROR(MAX(IFERROR(INDEX(Tbl_Project_List[Start Date],MATCH($A85,Tbl_Project_List[Project Name],0),1)-1,0),IFERROR(INDEX($K$9:$K$158,MATCH($E85,$G$9:$G$158,0),1),0),IFERROR(INDEX($K$9:$K$158,MATCH($F85,$G$9:$G$158,0),1),0)),0)), IFERROR(MIN($D85-SUM($O85:AG85), INDEX(Tbl_Resource_List[Hours Available per Day], MATCH($C85,Tbl_Resource_List[Resource Name],0),1)-SUMIF($C$8:$C84,$C85,AH$8:AH84)),0),0)</f>
        <v>0</v>
      </c>
      <c r="AI85" s="93">
        <f>IF((AI$7&gt;IFERROR(MAX(IFERROR(INDEX(Tbl_Project_List[Start Date],MATCH($A85,Tbl_Project_List[Project Name],0),1)-1,0),IFERROR(INDEX($K$9:$K$158,MATCH($E85,$G$9:$G$158,0),1),0),IFERROR(INDEX($K$9:$K$158,MATCH($F85,$G$9:$G$158,0),1),0)),0)), IFERROR(MIN($D85-SUM($O85:AH85), INDEX(Tbl_Resource_List[Hours Available per Day], MATCH($C85,Tbl_Resource_List[Resource Name],0),1)-SUMIF($C$8:$C84,$C85,AI$8:AI84)),0),0)</f>
        <v>0</v>
      </c>
      <c r="AJ85" s="93">
        <f>IF((AJ$7&gt;IFERROR(MAX(IFERROR(INDEX(Tbl_Project_List[Start Date],MATCH($A85,Tbl_Project_List[Project Name],0),1)-1,0),IFERROR(INDEX($K$9:$K$158,MATCH($E85,$G$9:$G$158,0),1),0),IFERROR(INDEX($K$9:$K$158,MATCH($F85,$G$9:$G$158,0),1),0)),0)), IFERROR(MIN($D85-SUM($O85:AI85), INDEX(Tbl_Resource_List[Hours Available per Day], MATCH($C85,Tbl_Resource_List[Resource Name],0),1)-SUMIF($C$8:$C84,$C85,AJ$8:AJ84)),0),0)</f>
        <v>0</v>
      </c>
      <c r="AK85" s="93">
        <f>IF((AK$7&gt;IFERROR(MAX(IFERROR(INDEX(Tbl_Project_List[Start Date],MATCH($A85,Tbl_Project_List[Project Name],0),1)-1,0),IFERROR(INDEX($K$9:$K$158,MATCH($E85,$G$9:$G$158,0),1),0),IFERROR(INDEX($K$9:$K$158,MATCH($F85,$G$9:$G$158,0),1),0)),0)), IFERROR(MIN($D85-SUM($O85:AJ85), INDEX(Tbl_Resource_List[Hours Available per Day], MATCH($C85,Tbl_Resource_List[Resource Name],0),1)-SUMIF($C$8:$C84,$C85,AK$8:AK84)),0),0)</f>
        <v>0</v>
      </c>
      <c r="AL85" s="93">
        <f>IF((AL$7&gt;IFERROR(MAX(IFERROR(INDEX(Tbl_Project_List[Start Date],MATCH($A85,Tbl_Project_List[Project Name],0),1)-1,0),IFERROR(INDEX($K$9:$K$158,MATCH($E85,$G$9:$G$158,0),1),0),IFERROR(INDEX($K$9:$K$158,MATCH($F85,$G$9:$G$158,0),1),0)),0)), IFERROR(MIN($D85-SUM($O85:AK85), INDEX(Tbl_Resource_List[Hours Available per Day], MATCH($C85,Tbl_Resource_List[Resource Name],0),1)-SUMIF($C$8:$C84,$C85,AL$8:AL84)),0),0)</f>
        <v>0</v>
      </c>
      <c r="AM85" s="93">
        <f>IF((AM$7&gt;IFERROR(MAX(IFERROR(INDEX(Tbl_Project_List[Start Date],MATCH($A85,Tbl_Project_List[Project Name],0),1)-1,0),IFERROR(INDEX($K$9:$K$158,MATCH($E85,$G$9:$G$158,0),1),0),IFERROR(INDEX($K$9:$K$158,MATCH($F85,$G$9:$G$158,0),1),0)),0)), IFERROR(MIN($D85-SUM($O85:AL85), INDEX(Tbl_Resource_List[Hours Available per Day], MATCH($C85,Tbl_Resource_List[Resource Name],0),1)-SUMIF($C$8:$C84,$C85,AM$8:AM84)),0),0)</f>
        <v>0</v>
      </c>
      <c r="AN85" s="93">
        <f>IF((AN$7&gt;IFERROR(MAX(IFERROR(INDEX(Tbl_Project_List[Start Date],MATCH($A85,Tbl_Project_List[Project Name],0),1)-1,0),IFERROR(INDEX($K$9:$K$158,MATCH($E85,$G$9:$G$158,0),1),0),IFERROR(INDEX($K$9:$K$158,MATCH($F85,$G$9:$G$158,0),1),0)),0)), IFERROR(MIN($D85-SUM($O85:AM85), INDEX(Tbl_Resource_List[Hours Available per Day], MATCH($C85,Tbl_Resource_List[Resource Name],0),1)-SUMIF($C$8:$C84,$C85,AN$8:AN84)),0),0)</f>
        <v>0</v>
      </c>
      <c r="AO85" s="93">
        <f>IF((AO$7&gt;IFERROR(MAX(IFERROR(INDEX(Tbl_Project_List[Start Date],MATCH($A85,Tbl_Project_List[Project Name],0),1)-1,0),IFERROR(INDEX($K$9:$K$158,MATCH($E85,$G$9:$G$158,0),1),0),IFERROR(INDEX($K$9:$K$158,MATCH($F85,$G$9:$G$158,0),1),0)),0)), IFERROR(MIN($D85-SUM($O85:AN85), INDEX(Tbl_Resource_List[Hours Available per Day], MATCH($C85,Tbl_Resource_List[Resource Name],0),1)-SUMIF($C$8:$C84,$C85,AO$8:AO84)),0),0)</f>
        <v>0</v>
      </c>
      <c r="AP85" s="93">
        <f>IF((AP$7&gt;IFERROR(MAX(IFERROR(INDEX(Tbl_Project_List[Start Date],MATCH($A85,Tbl_Project_List[Project Name],0),1)-1,0),IFERROR(INDEX($K$9:$K$158,MATCH($E85,$G$9:$G$158,0),1),0),IFERROR(INDEX($K$9:$K$158,MATCH($F85,$G$9:$G$158,0),1),0)),0)), IFERROR(MIN($D85-SUM($O85:AO85), INDEX(Tbl_Resource_List[Hours Available per Day], MATCH($C85,Tbl_Resource_List[Resource Name],0),1)-SUMIF($C$8:$C84,$C85,AP$8:AP84)),0),0)</f>
        <v>0</v>
      </c>
      <c r="AQ85" s="93">
        <f>IF((AQ$7&gt;IFERROR(MAX(IFERROR(INDEX(Tbl_Project_List[Start Date],MATCH($A85,Tbl_Project_List[Project Name],0),1)-1,0),IFERROR(INDEX($K$9:$K$158,MATCH($E85,$G$9:$G$158,0),1),0),IFERROR(INDEX($K$9:$K$158,MATCH($F85,$G$9:$G$158,0),1),0)),0)), IFERROR(MIN($D85-SUM($O85:AP85), INDEX(Tbl_Resource_List[Hours Available per Day], MATCH($C85,Tbl_Resource_List[Resource Name],0),1)-SUMIF($C$8:$C84,$C85,AQ$8:AQ84)),0),0)</f>
        <v>0</v>
      </c>
      <c r="AR85" s="93">
        <f>IF((AR$7&gt;IFERROR(MAX(IFERROR(INDEX(Tbl_Project_List[Start Date],MATCH($A85,Tbl_Project_List[Project Name],0),1)-1,0),IFERROR(INDEX($K$9:$K$158,MATCH($E85,$G$9:$G$158,0),1),0),IFERROR(INDEX($K$9:$K$158,MATCH($F85,$G$9:$G$158,0),1),0)),0)), IFERROR(MIN($D85-SUM($O85:AQ85), INDEX(Tbl_Resource_List[Hours Available per Day], MATCH($C85,Tbl_Resource_List[Resource Name],0),1)-SUMIF($C$8:$C84,$C85,AR$8:AR84)),0),0)</f>
        <v>0</v>
      </c>
      <c r="AS85" s="93">
        <f>IF((AS$7&gt;IFERROR(MAX(IFERROR(INDEX(Tbl_Project_List[Start Date],MATCH($A85,Tbl_Project_List[Project Name],0),1)-1,0),IFERROR(INDEX($K$9:$K$158,MATCH($E85,$G$9:$G$158,0),1),0),IFERROR(INDEX($K$9:$K$158,MATCH($F85,$G$9:$G$158,0),1),0)),0)), IFERROR(MIN($D85-SUM($O85:AR85), INDEX(Tbl_Resource_List[Hours Available per Day], MATCH($C85,Tbl_Resource_List[Resource Name],0),1)-SUMIF($C$8:$C84,$C85,AS$8:AS84)),0),0)</f>
        <v>0</v>
      </c>
      <c r="AT85" s="93">
        <f>IF((AT$7&gt;IFERROR(MAX(IFERROR(INDEX(Tbl_Project_List[Start Date],MATCH($A85,Tbl_Project_List[Project Name],0),1)-1,0),IFERROR(INDEX($K$9:$K$158,MATCH($E85,$G$9:$G$158,0),1),0),IFERROR(INDEX($K$9:$K$158,MATCH($F85,$G$9:$G$158,0),1),0)),0)), IFERROR(MIN($D85-SUM($O85:AS85), INDEX(Tbl_Resource_List[Hours Available per Day], MATCH($C85,Tbl_Resource_List[Resource Name],0),1)-SUMIF($C$8:$C84,$C85,AT$8:AT84)),0),0)</f>
        <v>0</v>
      </c>
      <c r="AU85" s="93">
        <f>IF((AU$7&gt;IFERROR(MAX(IFERROR(INDEX(Tbl_Project_List[Start Date],MATCH($A85,Tbl_Project_List[Project Name],0),1)-1,0),IFERROR(INDEX($K$9:$K$158,MATCH($E85,$G$9:$G$158,0),1),0),IFERROR(INDEX($K$9:$K$158,MATCH($F85,$G$9:$G$158,0),1),0)),0)), IFERROR(MIN($D85-SUM($O85:AT85), INDEX(Tbl_Resource_List[Hours Available per Day], MATCH($C85,Tbl_Resource_List[Resource Name],0),1)-SUMIF($C$8:$C84,$C85,AU$8:AU84)),0),0)</f>
        <v>0</v>
      </c>
      <c r="AV85" s="93">
        <f>IF((AV$7&gt;IFERROR(MAX(IFERROR(INDEX(Tbl_Project_List[Start Date],MATCH($A85,Tbl_Project_List[Project Name],0),1)-1,0),IFERROR(INDEX($K$9:$K$158,MATCH($E85,$G$9:$G$158,0),1),0),IFERROR(INDEX($K$9:$K$158,MATCH($F85,$G$9:$G$158,0),1),0)),0)), IFERROR(MIN($D85-SUM($O85:AU85), INDEX(Tbl_Resource_List[Hours Available per Day], MATCH($C85,Tbl_Resource_List[Resource Name],0),1)-SUMIF($C$8:$C84,$C85,AV$8:AV84)),0),0)</f>
        <v>0</v>
      </c>
      <c r="AW85" s="93">
        <f>IF((AW$7&gt;IFERROR(MAX(IFERROR(INDEX(Tbl_Project_List[Start Date],MATCH($A85,Tbl_Project_List[Project Name],0),1)-1,0),IFERROR(INDEX($K$9:$K$158,MATCH($E85,$G$9:$G$158,0),1),0),IFERROR(INDEX($K$9:$K$158,MATCH($F85,$G$9:$G$158,0),1),0)),0)), IFERROR(MIN($D85-SUM($O85:AV85), INDEX(Tbl_Resource_List[Hours Available per Day], MATCH($C85,Tbl_Resource_List[Resource Name],0),1)-SUMIF($C$8:$C84,$C85,AW$8:AW84)),0),0)</f>
        <v>0</v>
      </c>
      <c r="AX85" s="93">
        <f>IF((AX$7&gt;IFERROR(MAX(IFERROR(INDEX(Tbl_Project_List[Start Date],MATCH($A85,Tbl_Project_List[Project Name],0),1)-1,0),IFERROR(INDEX($K$9:$K$158,MATCH($E85,$G$9:$G$158,0),1),0),IFERROR(INDEX($K$9:$K$158,MATCH($F85,$G$9:$G$158,0),1),0)),0)), IFERROR(MIN($D85-SUM($O85:AW85), INDEX(Tbl_Resource_List[Hours Available per Day], MATCH($C85,Tbl_Resource_List[Resource Name],0),1)-SUMIF($C$8:$C84,$C85,AX$8:AX84)),0),0)</f>
        <v>0</v>
      </c>
      <c r="AY85" s="93">
        <f>IF((AY$7&gt;IFERROR(MAX(IFERROR(INDEX(Tbl_Project_List[Start Date],MATCH($A85,Tbl_Project_List[Project Name],0),1)-1,0),IFERROR(INDEX($K$9:$K$158,MATCH($E85,$G$9:$G$158,0),1),0),IFERROR(INDEX($K$9:$K$158,MATCH($F85,$G$9:$G$158,0),1),0)),0)), IFERROR(MIN($D85-SUM($O85:AX85), INDEX(Tbl_Resource_List[Hours Available per Day], MATCH($C85,Tbl_Resource_List[Resource Name],0),1)-SUMIF($C$8:$C84,$C85,AY$8:AY84)),0),0)</f>
        <v>0</v>
      </c>
      <c r="AZ85" s="93">
        <f>IF((AZ$7&gt;IFERROR(MAX(IFERROR(INDEX(Tbl_Project_List[Start Date],MATCH($A85,Tbl_Project_List[Project Name],0),1)-1,0),IFERROR(INDEX($K$9:$K$158,MATCH($E85,$G$9:$G$158,0),1),0),IFERROR(INDEX($K$9:$K$158,MATCH($F85,$G$9:$G$158,0),1),0)),0)), IFERROR(MIN($D85-SUM($O85:AY85), INDEX(Tbl_Resource_List[Hours Available per Day], MATCH($C85,Tbl_Resource_List[Resource Name],0),1)-SUMIF($C$8:$C84,$C85,AZ$8:AZ84)),0),0)</f>
        <v>0</v>
      </c>
      <c r="BA85" s="93">
        <f>IF((BA$7&gt;IFERROR(MAX(IFERROR(INDEX(Tbl_Project_List[Start Date],MATCH($A85,Tbl_Project_List[Project Name],0),1)-1,0),IFERROR(INDEX($K$9:$K$158,MATCH($E85,$G$9:$G$158,0),1),0),IFERROR(INDEX($K$9:$K$158,MATCH($F85,$G$9:$G$158,0),1),0)),0)), IFERROR(MIN($D85-SUM($O85:AZ85), INDEX(Tbl_Resource_List[Hours Available per Day], MATCH($C85,Tbl_Resource_List[Resource Name],0),1)-SUMIF($C$8:$C84,$C85,BA$8:BA84)),0),0)</f>
        <v>0</v>
      </c>
      <c r="BB85" s="93">
        <f>IF((BB$7&gt;IFERROR(MAX(IFERROR(INDEX(Tbl_Project_List[Start Date],MATCH($A85,Tbl_Project_List[Project Name],0),1)-1,0),IFERROR(INDEX($K$9:$K$158,MATCH($E85,$G$9:$G$158,0),1),0),IFERROR(INDEX($K$9:$K$158,MATCH($F85,$G$9:$G$158,0),1),0)),0)), IFERROR(MIN($D85-SUM($O85:BA85), INDEX(Tbl_Resource_List[Hours Available per Day], MATCH($C85,Tbl_Resource_List[Resource Name],0),1)-SUMIF($C$8:$C84,$C85,BB$8:BB84)),0),0)</f>
        <v>0</v>
      </c>
      <c r="BC85" s="93">
        <f>IF((BC$7&gt;IFERROR(MAX(IFERROR(INDEX(Tbl_Project_List[Start Date],MATCH($A85,Tbl_Project_List[Project Name],0),1)-1,0),IFERROR(INDEX($K$9:$K$158,MATCH($E85,$G$9:$G$158,0),1),0),IFERROR(INDEX($K$9:$K$158,MATCH($F85,$G$9:$G$158,0),1),0)),0)), IFERROR(MIN($D85-SUM($O85:BB85), INDEX(Tbl_Resource_List[Hours Available per Day], MATCH($C85,Tbl_Resource_List[Resource Name],0),1)-SUMIF($C$8:$C84,$C85,BC$8:BC84)),0),0)</f>
        <v>0</v>
      </c>
      <c r="BD85" s="93">
        <f>IF((BD$7&gt;IFERROR(MAX(IFERROR(INDEX(Tbl_Project_List[Start Date],MATCH($A85,Tbl_Project_List[Project Name],0),1)-1,0),IFERROR(INDEX($K$9:$K$158,MATCH($E85,$G$9:$G$158,0),1),0),IFERROR(INDEX($K$9:$K$158,MATCH($F85,$G$9:$G$158,0),1),0)),0)), IFERROR(MIN($D85-SUM($O85:BC85), INDEX(Tbl_Resource_List[Hours Available per Day], MATCH($C85,Tbl_Resource_List[Resource Name],0),1)-SUMIF($C$8:$C84,$C85,BD$8:BD84)),0),0)</f>
        <v>0</v>
      </c>
      <c r="BE85" s="93">
        <f>IF((BE$7&gt;IFERROR(MAX(IFERROR(INDEX(Tbl_Project_List[Start Date],MATCH($A85,Tbl_Project_List[Project Name],0),1)-1,0),IFERROR(INDEX($K$9:$K$158,MATCH($E85,$G$9:$G$158,0),1),0),IFERROR(INDEX($K$9:$K$158,MATCH($F85,$G$9:$G$158,0),1),0)),0)), IFERROR(MIN($D85-SUM($O85:BD85), INDEX(Tbl_Resource_List[Hours Available per Day], MATCH($C85,Tbl_Resource_List[Resource Name],0),1)-SUMIF($C$8:$C84,$C85,BE$8:BE84)),0),0)</f>
        <v>0</v>
      </c>
      <c r="BF85" s="93">
        <f>IF((BF$7&gt;IFERROR(MAX(IFERROR(INDEX(Tbl_Project_List[Start Date],MATCH($A85,Tbl_Project_List[Project Name],0),1)-1,0),IFERROR(INDEX($K$9:$K$158,MATCH($E85,$G$9:$G$158,0),1),0),IFERROR(INDEX($K$9:$K$158,MATCH($F85,$G$9:$G$158,0),1),0)),0)), IFERROR(MIN($D85-SUM($O85:BE85), INDEX(Tbl_Resource_List[Hours Available per Day], MATCH($C85,Tbl_Resource_List[Resource Name],0),1)-SUMIF($C$8:$C84,$C85,BF$8:BF84)),0),0)</f>
        <v>0</v>
      </c>
      <c r="BG85" s="93">
        <f>IF((BG$7&gt;IFERROR(MAX(IFERROR(INDEX(Tbl_Project_List[Start Date],MATCH($A85,Tbl_Project_List[Project Name],0),1)-1,0),IFERROR(INDEX($K$9:$K$158,MATCH($E85,$G$9:$G$158,0),1),0),IFERROR(INDEX($K$9:$K$158,MATCH($F85,$G$9:$G$158,0),1),0)),0)), IFERROR(MIN($D85-SUM($O85:BF85), INDEX(Tbl_Resource_List[Hours Available per Day], MATCH($C85,Tbl_Resource_List[Resource Name],0),1)-SUMIF($C$8:$C84,$C85,BG$8:BG84)),0),0)</f>
        <v>0</v>
      </c>
      <c r="BH85" s="93">
        <f>IF((BH$7&gt;IFERROR(MAX(IFERROR(INDEX(Tbl_Project_List[Start Date],MATCH($A85,Tbl_Project_List[Project Name],0),1)-1,0),IFERROR(INDEX($K$9:$K$158,MATCH($E85,$G$9:$G$158,0),1),0),IFERROR(INDEX($K$9:$K$158,MATCH($F85,$G$9:$G$158,0),1),0)),0)), IFERROR(MIN($D85-SUM($O85:BG85), INDEX(Tbl_Resource_List[Hours Available per Day], MATCH($C85,Tbl_Resource_List[Resource Name],0),1)-SUMIF($C$8:$C84,$C85,BH$8:BH84)),0),0)</f>
        <v>0</v>
      </c>
      <c r="BI85" s="93">
        <f>IF((BI$7&gt;IFERROR(MAX(IFERROR(INDEX(Tbl_Project_List[Start Date],MATCH($A85,Tbl_Project_List[Project Name],0),1)-1,0),IFERROR(INDEX($K$9:$K$158,MATCH($E85,$G$9:$G$158,0),1),0),IFERROR(INDEX($K$9:$K$158,MATCH($F85,$G$9:$G$158,0),1),0)),0)), IFERROR(MIN($D85-SUM($O85:BH85), INDEX(Tbl_Resource_List[Hours Available per Day], MATCH($C85,Tbl_Resource_List[Resource Name],0),1)-SUMIF($C$8:$C84,$C85,BI$8:BI84)),0),0)</f>
        <v>0</v>
      </c>
      <c r="BJ85" s="93">
        <f>IF((BJ$7&gt;IFERROR(MAX(IFERROR(INDEX(Tbl_Project_List[Start Date],MATCH($A85,Tbl_Project_List[Project Name],0),1)-1,0),IFERROR(INDEX($K$9:$K$158,MATCH($E85,$G$9:$G$158,0),1),0),IFERROR(INDEX($K$9:$K$158,MATCH($F85,$G$9:$G$158,0),1),0)),0)), IFERROR(MIN($D85-SUM($O85:BI85), INDEX(Tbl_Resource_List[Hours Available per Day], MATCH($C85,Tbl_Resource_List[Resource Name],0),1)-SUMIF($C$8:$C84,$C85,BJ$8:BJ84)),0),0)</f>
        <v>0</v>
      </c>
      <c r="BK85" s="93">
        <f>IF((BK$7&gt;IFERROR(MAX(IFERROR(INDEX(Tbl_Project_List[Start Date],MATCH($A85,Tbl_Project_List[Project Name],0),1)-1,0),IFERROR(INDEX($K$9:$K$158,MATCH($E85,$G$9:$G$158,0),1),0),IFERROR(INDEX($K$9:$K$158,MATCH($F85,$G$9:$G$158,0),1),0)),0)), IFERROR(MIN($D85-SUM($O85:BJ85), INDEX(Tbl_Resource_List[Hours Available per Day], MATCH($C85,Tbl_Resource_List[Resource Name],0),1)-SUMIF($C$8:$C84,$C85,BK$8:BK84)),0),0)</f>
        <v>0</v>
      </c>
      <c r="BL85" s="93">
        <f>IF((BL$7&gt;IFERROR(MAX(IFERROR(INDEX(Tbl_Project_List[Start Date],MATCH($A85,Tbl_Project_List[Project Name],0),1)-1,0),IFERROR(INDEX($K$9:$K$158,MATCH($E85,$G$9:$G$158,0),1),0),IFERROR(INDEX($K$9:$K$158,MATCH($F85,$G$9:$G$158,0),1),0)),0)), IFERROR(MIN($D85-SUM($O85:BK85), INDEX(Tbl_Resource_List[Hours Available per Day], MATCH($C85,Tbl_Resource_List[Resource Name],0),1)-SUMIF($C$8:$C84,$C85,BL$8:BL84)),0),0)</f>
        <v>0</v>
      </c>
      <c r="BM85" s="93">
        <f>IF((BM$7&gt;IFERROR(MAX(IFERROR(INDEX(Tbl_Project_List[Start Date],MATCH($A85,Tbl_Project_List[Project Name],0),1)-1,0),IFERROR(INDEX($K$9:$K$158,MATCH($E85,$G$9:$G$158,0),1),0),IFERROR(INDEX($K$9:$K$158,MATCH($F85,$G$9:$G$158,0),1),0)),0)), IFERROR(MIN($D85-SUM($O85:BL85), INDEX(Tbl_Resource_List[Hours Available per Day], MATCH($C85,Tbl_Resource_List[Resource Name],0),1)-SUMIF($C$8:$C84,$C85,BM$8:BM84)),0),0)</f>
        <v>0</v>
      </c>
      <c r="BN85" s="93">
        <f>IF((BN$7&gt;IFERROR(MAX(IFERROR(INDEX(Tbl_Project_List[Start Date],MATCH($A85,Tbl_Project_List[Project Name],0),1)-1,0),IFERROR(INDEX($K$9:$K$158,MATCH($E85,$G$9:$G$158,0),1),0),IFERROR(INDEX($K$9:$K$158,MATCH($F85,$G$9:$G$158,0),1),0)),0)), IFERROR(MIN($D85-SUM($O85:BM85), INDEX(Tbl_Resource_List[Hours Available per Day], MATCH($C85,Tbl_Resource_List[Resource Name],0),1)-SUMIF($C$8:$C84,$C85,BN$8:BN84)),0),0)</f>
        <v>0</v>
      </c>
      <c r="BO85" s="93">
        <f>IF((BO$7&gt;IFERROR(MAX(IFERROR(INDEX(Tbl_Project_List[Start Date],MATCH($A85,Tbl_Project_List[Project Name],0),1)-1,0),IFERROR(INDEX($K$9:$K$158,MATCH($E85,$G$9:$G$158,0),1),0),IFERROR(INDEX($K$9:$K$158,MATCH($F85,$G$9:$G$158,0),1),0)),0)), IFERROR(MIN($D85-SUM($O85:BN85), INDEX(Tbl_Resource_List[Hours Available per Day], MATCH($C85,Tbl_Resource_List[Resource Name],0),1)-SUMIF($C$8:$C84,$C85,BO$8:BO84)),0),0)</f>
        <v>0</v>
      </c>
      <c r="BP85" s="93">
        <f>IF((BP$7&gt;IFERROR(MAX(IFERROR(INDEX(Tbl_Project_List[Start Date],MATCH($A85,Tbl_Project_List[Project Name],0),1)-1,0),IFERROR(INDEX($K$9:$K$158,MATCH($E85,$G$9:$G$158,0),1),0),IFERROR(INDEX($K$9:$K$158,MATCH($F85,$G$9:$G$158,0),1),0)),0)), IFERROR(MIN($D85-SUM($O85:BO85), INDEX(Tbl_Resource_List[Hours Available per Day], MATCH($C85,Tbl_Resource_List[Resource Name],0),1)-SUMIF($C$8:$C84,$C85,BP$8:BP84)),0),0)</f>
        <v>0</v>
      </c>
      <c r="BQ85" s="93">
        <f>IF((BQ$7&gt;IFERROR(MAX(IFERROR(INDEX(Tbl_Project_List[Start Date],MATCH($A85,Tbl_Project_List[Project Name],0),1)-1,0),IFERROR(INDEX($K$9:$K$158,MATCH($E85,$G$9:$G$158,0),1),0),IFERROR(INDEX($K$9:$K$158,MATCH($F85,$G$9:$G$158,0),1),0)),0)), IFERROR(MIN($D85-SUM($O85:BP85), INDEX(Tbl_Resource_List[Hours Available per Day], MATCH($C85,Tbl_Resource_List[Resource Name],0),1)-SUMIF($C$8:$C84,$C85,BQ$8:BQ84)),0),0)</f>
        <v>0</v>
      </c>
      <c r="BR85" s="93">
        <f>IF((BR$7&gt;IFERROR(MAX(IFERROR(INDEX(Tbl_Project_List[Start Date],MATCH($A85,Tbl_Project_List[Project Name],0),1)-1,0),IFERROR(INDEX($K$9:$K$158,MATCH($E85,$G$9:$G$158,0),1),0),IFERROR(INDEX($K$9:$K$158,MATCH($F85,$G$9:$G$158,0),1),0)),0)), IFERROR(MIN($D85-SUM($O85:BQ85), INDEX(Tbl_Resource_List[Hours Available per Day], MATCH($C85,Tbl_Resource_List[Resource Name],0),1)-SUMIF($C$8:$C84,$C85,BR$8:BR84)),0),0)</f>
        <v>0</v>
      </c>
      <c r="BS85" s="93">
        <f>IF((BS$7&gt;IFERROR(MAX(IFERROR(INDEX(Tbl_Project_List[Start Date],MATCH($A85,Tbl_Project_List[Project Name],0),1)-1,0),IFERROR(INDEX($K$9:$K$158,MATCH($E85,$G$9:$G$158,0),1),0),IFERROR(INDEX($K$9:$K$158,MATCH($F85,$G$9:$G$158,0),1),0)),0)), IFERROR(MIN($D85-SUM($O85:BR85), INDEX(Tbl_Resource_List[Hours Available per Day], MATCH($C85,Tbl_Resource_List[Resource Name],0),1)-SUMIF($C$8:$C84,$C85,BS$8:BS84)),0),0)</f>
        <v>0</v>
      </c>
      <c r="BT85" s="93">
        <f>IF((BT$7&gt;IFERROR(MAX(IFERROR(INDEX(Tbl_Project_List[Start Date],MATCH($A85,Tbl_Project_List[Project Name],0),1)-1,0),IFERROR(INDEX($K$9:$K$158,MATCH($E85,$G$9:$G$158,0),1),0),IFERROR(INDEX($K$9:$K$158,MATCH($F85,$G$9:$G$158,0),1),0)),0)), IFERROR(MIN($D85-SUM($O85:BS85), INDEX(Tbl_Resource_List[Hours Available per Day], MATCH($C85,Tbl_Resource_List[Resource Name],0),1)-SUMIF($C$8:$C84,$C85,BT$8:BT84)),0),0)</f>
        <v>0</v>
      </c>
      <c r="BU85" s="93">
        <f>IF((BU$7&gt;IFERROR(MAX(IFERROR(INDEX(Tbl_Project_List[Start Date],MATCH($A85,Tbl_Project_List[Project Name],0),1)-1,0),IFERROR(INDEX($K$9:$K$158,MATCH($E85,$G$9:$G$158,0),1),0),IFERROR(INDEX($K$9:$K$158,MATCH($F85,$G$9:$G$158,0),1),0)),0)), IFERROR(MIN($D85-SUM($O85:BT85), INDEX(Tbl_Resource_List[Hours Available per Day], MATCH($C85,Tbl_Resource_List[Resource Name],0),1)-SUMIF($C$8:$C84,$C85,BU$8:BU84)),0),0)</f>
        <v>0</v>
      </c>
      <c r="BV85" s="93">
        <f>IF((BV$7&gt;IFERROR(MAX(IFERROR(INDEX(Tbl_Project_List[Start Date],MATCH($A85,Tbl_Project_List[Project Name],0),1)-1,0),IFERROR(INDEX($K$9:$K$158,MATCH($E85,$G$9:$G$158,0),1),0),IFERROR(INDEX($K$9:$K$158,MATCH($F85,$G$9:$G$158,0),1),0)),0)), IFERROR(MIN($D85-SUM($O85:BU85), INDEX(Tbl_Resource_List[Hours Available per Day], MATCH($C85,Tbl_Resource_List[Resource Name],0),1)-SUMIF($C$8:$C84,$C85,BV$8:BV84)),0),0)</f>
        <v>0</v>
      </c>
      <c r="BW85" s="94">
        <f>IF((BW$7&gt;IFERROR(MAX(IFERROR(INDEX(Tbl_Project_List[Start Date],MATCH($A85,Tbl_Project_List[Project Name],0),1)-1,0),IFERROR(INDEX($K$9:$K$158,MATCH($E85,$G$9:$G$158,0),1),0),IFERROR(INDEX($K$9:$K$158,MATCH($F85,$G$9:$G$158,0),1),0)),0)), IFERROR(MIN($D85-SUM($O85:BV85), INDEX(Tbl_Resource_List[Hours Available per Day], MATCH($C85,Tbl_Resource_List[Resource Name],0),1)-SUMIF($C$8:$C84,$C85,BW$8:BW84)),0),0)</f>
        <v>0</v>
      </c>
      <c r="BX85" s="95"/>
      <c r="BY85" s="95"/>
      <c r="BZ85" s="95"/>
      <c r="CA85" s="95"/>
      <c r="CB85" s="95"/>
      <c r="CC85" s="95"/>
      <c r="CD85" s="95"/>
      <c r="CE85" s="95"/>
      <c r="CF85" s="95"/>
      <c r="CG85" s="95"/>
      <c r="CH85" s="95"/>
      <c r="CI85" s="95"/>
      <c r="CJ85" s="95"/>
      <c r="CK85" s="95"/>
      <c r="CL85" s="95"/>
      <c r="CM85" s="95"/>
      <c r="CN85" s="95"/>
      <c r="CO85" s="95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</row>
    <row r="86" spans="1:105" x14ac:dyDescent="0.25">
      <c r="A86" s="89" t="str">
        <f>IFERROR(IF(ROW(A85)-ROW($A$8)&gt;=COUNTA(Tbl_Task_List[Task Name]),"",INDEX(Tbl_Project_List[],MATCH(SMALL(Tbl_Project_List[[#Data],[Priority]],ROUND(SUMPRODUCT(1/COUNTIF($A$9:A85,$A$9:A85)),0)+((COUNTIF(Tbl_Task_List[[#Data],[Project Name]],A85)=COUNTIF($A$9:$A85,A85))*1)),Tbl_Project_List[[#Data],[Priority]],0),1)),"")</f>
        <v/>
      </c>
      <c r="B86" s="89" t="str">
        <f t="array" ref="B86">IFERROR(INDEX((Tbl_Task_List[[#Data],[Task Name]]), SMALL(IF(A86=(Tbl_Task_List[[#Data],[Project Name]]),ROW(Tbl_Task_List[[#Data],[Project Name]]),""),COUNTIF($A$9:$A86,A86))-ROW(Tbl_Task_List[[#Headers],[Task Name]]),1),"")</f>
        <v/>
      </c>
      <c r="C86" s="90" t="str">
        <f t="array" ref="C86">IFERROR(INDEX((Tbl_Task_List[[#Data],[Resource Name]]), SMALL(IF(A86=(Tbl_Task_List[[#Data],[Project Name]]),ROW(Tbl_Task_List[[#Data],[Project Name]]),""),COUNTIF($A$9:$A86,A86))-ROW(Tbl_Task_List[[#Headers],[Resource Name]]),1),"")</f>
        <v/>
      </c>
      <c r="D86" s="91" t="str">
        <f t="array" ref="D86">IFERROR(INDEX((Tbl_Task_List[[#Data],[Planned Duration (Hours)]]), SMALL(IF(A86=(Tbl_Task_List[[#Data],[Project Name]]),ROW(Tbl_Task_List[[#Data],[Project Name]]),""),COUNTIF($A$9:$A86,A86))-ROW(Tbl_Task_List[[#Headers],[Planned Duration (Hours)]]),1),"")</f>
        <v/>
      </c>
      <c r="E86" s="70" t="str">
        <f t="array" ref="E86">IFERROR(INDEX((Tbl_Task_List[[#Data],[Predecessor 1]]), SMALL(IF(A86=(Tbl_Task_List[[#Data],[Project Name]]),ROW(Tbl_Task_List[[#Data],[Project Name]]),""),COUNTIF($A$9:$A86,A86))-ROW(Tbl_Task_List[[#Headers],[Predecessor 1]]),1),"")</f>
        <v/>
      </c>
      <c r="F86" s="70" t="str">
        <f t="array" ref="F86">IFERROR(INDEX((Tbl_Task_List[[#Data],[Predecessor 2]]), SMALL(IF(A86=(Tbl_Task_List[[#Data],[Project Name]]),ROW(Tbl_Task_List[[#Data],[Project Name]]),""),COUNTIF($A$9:$A86,A86))-ROW(Tbl_Task_List[[#Headers],[Predecessor 2]]),1),"")</f>
        <v/>
      </c>
      <c r="G86" s="70" t="str">
        <f t="shared" si="8"/>
        <v xml:space="preserve"> </v>
      </c>
      <c r="H86" s="75" t="str">
        <f>IFERROR(MAX(INDEX(Tbl_Project_List[Start Date],MATCH($A86,Tbl_Project_List[Project Name],0),1), StartDate, IFERROR(WORKDAY(INDEX($K$9:$K$158,MATCH($E86,$G$9:$G$158,0),1),1,Holidays),0),IFERROR(WORKDAY( INDEX($K$9:$K$158,MATCH($F86,$G$9:$G$158,0),1),1,Holidays),0)),"")</f>
        <v/>
      </c>
      <c r="I86" s="92" t="str">
        <f t="shared" si="9"/>
        <v/>
      </c>
      <c r="J86" s="75" t="str">
        <f t="array" ref="J86">IF(ISNUMBER(D86),IFERROR(INDEX($A$7:$BW$7,1,SMALL(IF(P86:BW86&gt;0,COLUMN(P86:BW86),""),1)),WORKDAY($BW$7,2,Holidays)),"")</f>
        <v/>
      </c>
      <c r="K86" s="75" t="str">
        <f t="array" ref="K86">IF(ISNUMBER(D86),IF(SUM(P86:BW86)=D86,IFERROR(INDEX($A$7:$BW$7,1,LARGE(IF(P86:BW86&gt;0,COLUMN(P86:BW86),""),1)),""),WORKDAY($BW$7,1,Holidays)),"")</f>
        <v/>
      </c>
      <c r="L86" s="92" t="str">
        <f ca="1">IFERROR(COUNTIF(INDIRECT(ADDRESS(ROW($L86),MATCH($J86,$A$7:$BW$7,0),1,1,)):INDIRECT(ADDRESS(ROW($L86),MATCH(MIN($K86,$BW$7),$A$7:$BW$7,0),1,1,)),0),"")</f>
        <v/>
      </c>
      <c r="M86" s="92" t="str">
        <f t="shared" si="10"/>
        <v/>
      </c>
      <c r="N86" s="93" t="str">
        <f t="shared" si="11"/>
        <v/>
      </c>
      <c r="O86" s="86"/>
      <c r="P86" s="93">
        <f>IF((P$7&gt;IFERROR(MAX(IFERROR(INDEX(Tbl_Project_List[Start Date],MATCH($A86,Tbl_Project_List[Project Name],0),1)-1,0),IFERROR(INDEX($K$9:$K$158,MATCH($E86,$G$9:$G$158,0),1),0),IFERROR(INDEX($K$9:$K$158,MATCH($F86,$G$9:$G$158,0),1),0)),0)), IFERROR(MIN($D86-SUM($O86:O86), INDEX(Tbl_Resource_List[Hours Available per Day], MATCH($C86,Tbl_Resource_List[Resource Name],0),1)-SUMIF($C$8:$C85,$C86,P$8:P85)),0),0)</f>
        <v>0</v>
      </c>
      <c r="Q86" s="93">
        <f>IF((Q$7&gt;IFERROR(MAX(IFERROR(INDEX(Tbl_Project_List[Start Date],MATCH($A86,Tbl_Project_List[Project Name],0),1)-1,0),IFERROR(INDEX($K$9:$K$158,MATCH($E86,$G$9:$G$158,0),1),0),IFERROR(INDEX($K$9:$K$158,MATCH($F86,$G$9:$G$158,0),1),0)),0)), IFERROR(MIN($D86-SUM($O86:P86), INDEX(Tbl_Resource_List[Hours Available per Day], MATCH($C86,Tbl_Resource_List[Resource Name],0),1)-SUMIF($C$8:$C85,$C86,Q$8:Q85)),0),0)</f>
        <v>0</v>
      </c>
      <c r="R86" s="93">
        <f>IF((R$7&gt;IFERROR(MAX(IFERROR(INDEX(Tbl_Project_List[Start Date],MATCH($A86,Tbl_Project_List[Project Name],0),1)-1,0),IFERROR(INDEX($K$9:$K$158,MATCH($E86,$G$9:$G$158,0),1),0),IFERROR(INDEX($K$9:$K$158,MATCH($F86,$G$9:$G$158,0),1),0)),0)), IFERROR(MIN($D86-SUM($O86:Q86), INDEX(Tbl_Resource_List[Hours Available per Day], MATCH($C86,Tbl_Resource_List[Resource Name],0),1)-SUMIF($C$8:$C85,$C86,R$8:R85)),0),0)</f>
        <v>0</v>
      </c>
      <c r="S86" s="93">
        <f>IF((S$7&gt;IFERROR(MAX(IFERROR(INDEX(Tbl_Project_List[Start Date],MATCH($A86,Tbl_Project_List[Project Name],0),1)-1,0),IFERROR(INDEX($K$9:$K$158,MATCH($E86,$G$9:$G$158,0),1),0),IFERROR(INDEX($K$9:$K$158,MATCH($F86,$G$9:$G$158,0),1),0)),0)), IFERROR(MIN($D86-SUM($O86:R86), INDEX(Tbl_Resource_List[Hours Available per Day], MATCH($C86,Tbl_Resource_List[Resource Name],0),1)-SUMIF($C$8:$C85,$C86,S$8:S85)),0),0)</f>
        <v>0</v>
      </c>
      <c r="T86" s="93">
        <f>IF((T$7&gt;IFERROR(MAX(IFERROR(INDEX(Tbl_Project_List[Start Date],MATCH($A86,Tbl_Project_List[Project Name],0),1)-1,0),IFERROR(INDEX($K$9:$K$158,MATCH($E86,$G$9:$G$158,0),1),0),IFERROR(INDEX($K$9:$K$158,MATCH($F86,$G$9:$G$158,0),1),0)),0)), IFERROR(MIN($D86-SUM($O86:S86), INDEX(Tbl_Resource_List[Hours Available per Day], MATCH($C86,Tbl_Resource_List[Resource Name],0),1)-SUMIF($C$8:$C85,$C86,T$8:T85)),0),0)</f>
        <v>0</v>
      </c>
      <c r="U86" s="93">
        <f>IF((U$7&gt;IFERROR(MAX(IFERROR(INDEX(Tbl_Project_List[Start Date],MATCH($A86,Tbl_Project_List[Project Name],0),1)-1,0),IFERROR(INDEX($K$9:$K$158,MATCH($E86,$G$9:$G$158,0),1),0),IFERROR(INDEX($K$9:$K$158,MATCH($F86,$G$9:$G$158,0),1),0)),0)), IFERROR(MIN($D86-SUM($O86:T86), INDEX(Tbl_Resource_List[Hours Available per Day], MATCH($C86,Tbl_Resource_List[Resource Name],0),1)-SUMIF($C$8:$C85,$C86,U$8:U85)),0),0)</f>
        <v>0</v>
      </c>
      <c r="V86" s="93">
        <f>IF((V$7&gt;IFERROR(MAX(IFERROR(INDEX(Tbl_Project_List[Start Date],MATCH($A86,Tbl_Project_List[Project Name],0),1)-1,0),IFERROR(INDEX($K$9:$K$158,MATCH($E86,$G$9:$G$158,0),1),0),IFERROR(INDEX($K$9:$K$158,MATCH($F86,$G$9:$G$158,0),1),0)),0)), IFERROR(MIN($D86-SUM($O86:U86), INDEX(Tbl_Resource_List[Hours Available per Day], MATCH($C86,Tbl_Resource_List[Resource Name],0),1)-SUMIF($C$8:$C85,$C86,V$8:V85)),0),0)</f>
        <v>0</v>
      </c>
      <c r="W86" s="93">
        <f>IF((W$7&gt;IFERROR(MAX(IFERROR(INDEX(Tbl_Project_List[Start Date],MATCH($A86,Tbl_Project_List[Project Name],0),1)-1,0),IFERROR(INDEX($K$9:$K$158,MATCH($E86,$G$9:$G$158,0),1),0),IFERROR(INDEX($K$9:$K$158,MATCH($F86,$G$9:$G$158,0),1),0)),0)), IFERROR(MIN($D86-SUM($O86:V86), INDEX(Tbl_Resource_List[Hours Available per Day], MATCH($C86,Tbl_Resource_List[Resource Name],0),1)-SUMIF($C$8:$C85,$C86,W$8:W85)),0),0)</f>
        <v>0</v>
      </c>
      <c r="X86" s="93">
        <f>IF((X$7&gt;IFERROR(MAX(IFERROR(INDEX(Tbl_Project_List[Start Date],MATCH($A86,Tbl_Project_List[Project Name],0),1)-1,0),IFERROR(INDEX($K$9:$K$158,MATCH($E86,$G$9:$G$158,0),1),0),IFERROR(INDEX($K$9:$K$158,MATCH($F86,$G$9:$G$158,0),1),0)),0)), IFERROR(MIN($D86-SUM($O86:W86), INDEX(Tbl_Resource_List[Hours Available per Day], MATCH($C86,Tbl_Resource_List[Resource Name],0),1)-SUMIF($C$8:$C85,$C86,X$8:X85)),0),0)</f>
        <v>0</v>
      </c>
      <c r="Y86" s="93">
        <f>IF((Y$7&gt;IFERROR(MAX(IFERROR(INDEX(Tbl_Project_List[Start Date],MATCH($A86,Tbl_Project_List[Project Name],0),1)-1,0),IFERROR(INDEX($K$9:$K$158,MATCH($E86,$G$9:$G$158,0),1),0),IFERROR(INDEX($K$9:$K$158,MATCH($F86,$G$9:$G$158,0),1),0)),0)), IFERROR(MIN($D86-SUM($O86:X86), INDEX(Tbl_Resource_List[Hours Available per Day], MATCH($C86,Tbl_Resource_List[Resource Name],0),1)-SUMIF($C$8:$C85,$C86,Y$8:Y85)),0),0)</f>
        <v>0</v>
      </c>
      <c r="Z86" s="93">
        <f>IF((Z$7&gt;IFERROR(MAX(IFERROR(INDEX(Tbl_Project_List[Start Date],MATCH($A86,Tbl_Project_List[Project Name],0),1)-1,0),IFERROR(INDEX($K$9:$K$158,MATCH($E86,$G$9:$G$158,0),1),0),IFERROR(INDEX($K$9:$K$158,MATCH($F86,$G$9:$G$158,0),1),0)),0)), IFERROR(MIN($D86-SUM($O86:Y86), INDEX(Tbl_Resource_List[Hours Available per Day], MATCH($C86,Tbl_Resource_List[Resource Name],0),1)-SUMIF($C$8:$C85,$C86,Z$8:Z85)),0),0)</f>
        <v>0</v>
      </c>
      <c r="AA86" s="93">
        <f>IF((AA$7&gt;IFERROR(MAX(IFERROR(INDEX(Tbl_Project_List[Start Date],MATCH($A86,Tbl_Project_List[Project Name],0),1)-1,0),IFERROR(INDEX($K$9:$K$158,MATCH($E86,$G$9:$G$158,0),1),0),IFERROR(INDEX($K$9:$K$158,MATCH($F86,$G$9:$G$158,0),1),0)),0)), IFERROR(MIN($D86-SUM($O86:Z86), INDEX(Tbl_Resource_List[Hours Available per Day], MATCH($C86,Tbl_Resource_List[Resource Name],0),1)-SUMIF($C$8:$C85,$C86,AA$8:AA85)),0),0)</f>
        <v>0</v>
      </c>
      <c r="AB86" s="93">
        <f>IF((AB$7&gt;IFERROR(MAX(IFERROR(INDEX(Tbl_Project_List[Start Date],MATCH($A86,Tbl_Project_List[Project Name],0),1)-1,0),IFERROR(INDEX($K$9:$K$158,MATCH($E86,$G$9:$G$158,0),1),0),IFERROR(INDEX($K$9:$K$158,MATCH($F86,$G$9:$G$158,0),1),0)),0)), IFERROR(MIN($D86-SUM($O86:AA86), INDEX(Tbl_Resource_List[Hours Available per Day], MATCH($C86,Tbl_Resource_List[Resource Name],0),1)-SUMIF($C$8:$C85,$C86,AB$8:AB85)),0),0)</f>
        <v>0</v>
      </c>
      <c r="AC86" s="93">
        <f>IF((AC$7&gt;IFERROR(MAX(IFERROR(INDEX(Tbl_Project_List[Start Date],MATCH($A86,Tbl_Project_List[Project Name],0),1)-1,0),IFERROR(INDEX($K$9:$K$158,MATCH($E86,$G$9:$G$158,0),1),0),IFERROR(INDEX($K$9:$K$158,MATCH($F86,$G$9:$G$158,0),1),0)),0)), IFERROR(MIN($D86-SUM($O86:AB86), INDEX(Tbl_Resource_List[Hours Available per Day], MATCH($C86,Tbl_Resource_List[Resource Name],0),1)-SUMIF($C$8:$C85,$C86,AC$8:AC85)),0),0)</f>
        <v>0</v>
      </c>
      <c r="AD86" s="93">
        <f>IF((AD$7&gt;IFERROR(MAX(IFERROR(INDEX(Tbl_Project_List[Start Date],MATCH($A86,Tbl_Project_List[Project Name],0),1)-1,0),IFERROR(INDEX($K$9:$K$158,MATCH($E86,$G$9:$G$158,0),1),0),IFERROR(INDEX($K$9:$K$158,MATCH($F86,$G$9:$G$158,0),1),0)),0)), IFERROR(MIN($D86-SUM($O86:AC86), INDEX(Tbl_Resource_List[Hours Available per Day], MATCH($C86,Tbl_Resource_List[Resource Name],0),1)-SUMIF($C$8:$C85,$C86,AD$8:AD85)),0),0)</f>
        <v>0</v>
      </c>
      <c r="AE86" s="93">
        <f>IF((AE$7&gt;IFERROR(MAX(IFERROR(INDEX(Tbl_Project_List[Start Date],MATCH($A86,Tbl_Project_List[Project Name],0),1)-1,0),IFERROR(INDEX($K$9:$K$158,MATCH($E86,$G$9:$G$158,0),1),0),IFERROR(INDEX($K$9:$K$158,MATCH($F86,$G$9:$G$158,0),1),0)),0)), IFERROR(MIN($D86-SUM($O86:AD86), INDEX(Tbl_Resource_List[Hours Available per Day], MATCH($C86,Tbl_Resource_List[Resource Name],0),1)-SUMIF($C$8:$C85,$C86,AE$8:AE85)),0),0)</f>
        <v>0</v>
      </c>
      <c r="AF86" s="93">
        <f>IF((AF$7&gt;IFERROR(MAX(IFERROR(INDEX(Tbl_Project_List[Start Date],MATCH($A86,Tbl_Project_List[Project Name],0),1)-1,0),IFERROR(INDEX($K$9:$K$158,MATCH($E86,$G$9:$G$158,0),1),0),IFERROR(INDEX($K$9:$K$158,MATCH($F86,$G$9:$G$158,0),1),0)),0)), IFERROR(MIN($D86-SUM($O86:AE86), INDEX(Tbl_Resource_List[Hours Available per Day], MATCH($C86,Tbl_Resource_List[Resource Name],0),1)-SUMIF($C$8:$C85,$C86,AF$8:AF85)),0),0)</f>
        <v>0</v>
      </c>
      <c r="AG86" s="93">
        <f>IF((AG$7&gt;IFERROR(MAX(IFERROR(INDEX(Tbl_Project_List[Start Date],MATCH($A86,Tbl_Project_List[Project Name],0),1)-1,0),IFERROR(INDEX($K$9:$K$158,MATCH($E86,$G$9:$G$158,0),1),0),IFERROR(INDEX($K$9:$K$158,MATCH($F86,$G$9:$G$158,0),1),0)),0)), IFERROR(MIN($D86-SUM($O86:AF86), INDEX(Tbl_Resource_List[Hours Available per Day], MATCH($C86,Tbl_Resource_List[Resource Name],0),1)-SUMIF($C$8:$C85,$C86,AG$8:AG85)),0),0)</f>
        <v>0</v>
      </c>
      <c r="AH86" s="93">
        <f>IF((AH$7&gt;IFERROR(MAX(IFERROR(INDEX(Tbl_Project_List[Start Date],MATCH($A86,Tbl_Project_List[Project Name],0),1)-1,0),IFERROR(INDEX($K$9:$K$158,MATCH($E86,$G$9:$G$158,0),1),0),IFERROR(INDEX($K$9:$K$158,MATCH($F86,$G$9:$G$158,0),1),0)),0)), IFERROR(MIN($D86-SUM($O86:AG86), INDEX(Tbl_Resource_List[Hours Available per Day], MATCH($C86,Tbl_Resource_List[Resource Name],0),1)-SUMIF($C$8:$C85,$C86,AH$8:AH85)),0),0)</f>
        <v>0</v>
      </c>
      <c r="AI86" s="93">
        <f>IF((AI$7&gt;IFERROR(MAX(IFERROR(INDEX(Tbl_Project_List[Start Date],MATCH($A86,Tbl_Project_List[Project Name],0),1)-1,0),IFERROR(INDEX($K$9:$K$158,MATCH($E86,$G$9:$G$158,0),1),0),IFERROR(INDEX($K$9:$K$158,MATCH($F86,$G$9:$G$158,0),1),0)),0)), IFERROR(MIN($D86-SUM($O86:AH86), INDEX(Tbl_Resource_List[Hours Available per Day], MATCH($C86,Tbl_Resource_List[Resource Name],0),1)-SUMIF($C$8:$C85,$C86,AI$8:AI85)),0),0)</f>
        <v>0</v>
      </c>
      <c r="AJ86" s="93">
        <f>IF((AJ$7&gt;IFERROR(MAX(IFERROR(INDEX(Tbl_Project_List[Start Date],MATCH($A86,Tbl_Project_List[Project Name],0),1)-1,0),IFERROR(INDEX($K$9:$K$158,MATCH($E86,$G$9:$G$158,0),1),0),IFERROR(INDEX($K$9:$K$158,MATCH($F86,$G$9:$G$158,0),1),0)),0)), IFERROR(MIN($D86-SUM($O86:AI86), INDEX(Tbl_Resource_List[Hours Available per Day], MATCH($C86,Tbl_Resource_List[Resource Name],0),1)-SUMIF($C$8:$C85,$C86,AJ$8:AJ85)),0),0)</f>
        <v>0</v>
      </c>
      <c r="AK86" s="93">
        <f>IF((AK$7&gt;IFERROR(MAX(IFERROR(INDEX(Tbl_Project_List[Start Date],MATCH($A86,Tbl_Project_List[Project Name],0),1)-1,0),IFERROR(INDEX($K$9:$K$158,MATCH($E86,$G$9:$G$158,0),1),0),IFERROR(INDEX($K$9:$K$158,MATCH($F86,$G$9:$G$158,0),1),0)),0)), IFERROR(MIN($D86-SUM($O86:AJ86), INDEX(Tbl_Resource_List[Hours Available per Day], MATCH($C86,Tbl_Resource_List[Resource Name],0),1)-SUMIF($C$8:$C85,$C86,AK$8:AK85)),0),0)</f>
        <v>0</v>
      </c>
      <c r="AL86" s="93">
        <f>IF((AL$7&gt;IFERROR(MAX(IFERROR(INDEX(Tbl_Project_List[Start Date],MATCH($A86,Tbl_Project_List[Project Name],0),1)-1,0),IFERROR(INDEX($K$9:$K$158,MATCH($E86,$G$9:$G$158,0),1),0),IFERROR(INDEX($K$9:$K$158,MATCH($F86,$G$9:$G$158,0),1),0)),0)), IFERROR(MIN($D86-SUM($O86:AK86), INDEX(Tbl_Resource_List[Hours Available per Day], MATCH($C86,Tbl_Resource_List[Resource Name],0),1)-SUMIF($C$8:$C85,$C86,AL$8:AL85)),0),0)</f>
        <v>0</v>
      </c>
      <c r="AM86" s="93">
        <f>IF((AM$7&gt;IFERROR(MAX(IFERROR(INDEX(Tbl_Project_List[Start Date],MATCH($A86,Tbl_Project_List[Project Name],0),1)-1,0),IFERROR(INDEX($K$9:$K$158,MATCH($E86,$G$9:$G$158,0),1),0),IFERROR(INDEX($K$9:$K$158,MATCH($F86,$G$9:$G$158,0),1),0)),0)), IFERROR(MIN($D86-SUM($O86:AL86), INDEX(Tbl_Resource_List[Hours Available per Day], MATCH($C86,Tbl_Resource_List[Resource Name],0),1)-SUMIF($C$8:$C85,$C86,AM$8:AM85)),0),0)</f>
        <v>0</v>
      </c>
      <c r="AN86" s="93">
        <f>IF((AN$7&gt;IFERROR(MAX(IFERROR(INDEX(Tbl_Project_List[Start Date],MATCH($A86,Tbl_Project_List[Project Name],0),1)-1,0),IFERROR(INDEX($K$9:$K$158,MATCH($E86,$G$9:$G$158,0),1),0),IFERROR(INDEX($K$9:$K$158,MATCH($F86,$G$9:$G$158,0),1),0)),0)), IFERROR(MIN($D86-SUM($O86:AM86), INDEX(Tbl_Resource_List[Hours Available per Day], MATCH($C86,Tbl_Resource_List[Resource Name],0),1)-SUMIF($C$8:$C85,$C86,AN$8:AN85)),0),0)</f>
        <v>0</v>
      </c>
      <c r="AO86" s="93">
        <f>IF((AO$7&gt;IFERROR(MAX(IFERROR(INDEX(Tbl_Project_List[Start Date],MATCH($A86,Tbl_Project_List[Project Name],0),1)-1,0),IFERROR(INDEX($K$9:$K$158,MATCH($E86,$G$9:$G$158,0),1),0),IFERROR(INDEX($K$9:$K$158,MATCH($F86,$G$9:$G$158,0),1),0)),0)), IFERROR(MIN($D86-SUM($O86:AN86), INDEX(Tbl_Resource_List[Hours Available per Day], MATCH($C86,Tbl_Resource_List[Resource Name],0),1)-SUMIF($C$8:$C85,$C86,AO$8:AO85)),0),0)</f>
        <v>0</v>
      </c>
      <c r="AP86" s="93">
        <f>IF((AP$7&gt;IFERROR(MAX(IFERROR(INDEX(Tbl_Project_List[Start Date],MATCH($A86,Tbl_Project_List[Project Name],0),1)-1,0),IFERROR(INDEX($K$9:$K$158,MATCH($E86,$G$9:$G$158,0),1),0),IFERROR(INDEX($K$9:$K$158,MATCH($F86,$G$9:$G$158,0),1),0)),0)), IFERROR(MIN($D86-SUM($O86:AO86), INDEX(Tbl_Resource_List[Hours Available per Day], MATCH($C86,Tbl_Resource_List[Resource Name],0),1)-SUMIF($C$8:$C85,$C86,AP$8:AP85)),0),0)</f>
        <v>0</v>
      </c>
      <c r="AQ86" s="93">
        <f>IF((AQ$7&gt;IFERROR(MAX(IFERROR(INDEX(Tbl_Project_List[Start Date],MATCH($A86,Tbl_Project_List[Project Name],0),1)-1,0),IFERROR(INDEX($K$9:$K$158,MATCH($E86,$G$9:$G$158,0),1),0),IFERROR(INDEX($K$9:$K$158,MATCH($F86,$G$9:$G$158,0),1),0)),0)), IFERROR(MIN($D86-SUM($O86:AP86), INDEX(Tbl_Resource_List[Hours Available per Day], MATCH($C86,Tbl_Resource_List[Resource Name],0),1)-SUMIF($C$8:$C85,$C86,AQ$8:AQ85)),0),0)</f>
        <v>0</v>
      </c>
      <c r="AR86" s="93">
        <f>IF((AR$7&gt;IFERROR(MAX(IFERROR(INDEX(Tbl_Project_List[Start Date],MATCH($A86,Tbl_Project_List[Project Name],0),1)-1,0),IFERROR(INDEX($K$9:$K$158,MATCH($E86,$G$9:$G$158,0),1),0),IFERROR(INDEX($K$9:$K$158,MATCH($F86,$G$9:$G$158,0),1),0)),0)), IFERROR(MIN($D86-SUM($O86:AQ86), INDEX(Tbl_Resource_List[Hours Available per Day], MATCH($C86,Tbl_Resource_List[Resource Name],0),1)-SUMIF($C$8:$C85,$C86,AR$8:AR85)),0),0)</f>
        <v>0</v>
      </c>
      <c r="AS86" s="93">
        <f>IF((AS$7&gt;IFERROR(MAX(IFERROR(INDEX(Tbl_Project_List[Start Date],MATCH($A86,Tbl_Project_List[Project Name],0),1)-1,0),IFERROR(INDEX($K$9:$K$158,MATCH($E86,$G$9:$G$158,0),1),0),IFERROR(INDEX($K$9:$K$158,MATCH($F86,$G$9:$G$158,0),1),0)),0)), IFERROR(MIN($D86-SUM($O86:AR86), INDEX(Tbl_Resource_List[Hours Available per Day], MATCH($C86,Tbl_Resource_List[Resource Name],0),1)-SUMIF($C$8:$C85,$C86,AS$8:AS85)),0),0)</f>
        <v>0</v>
      </c>
      <c r="AT86" s="93">
        <f>IF((AT$7&gt;IFERROR(MAX(IFERROR(INDEX(Tbl_Project_List[Start Date],MATCH($A86,Tbl_Project_List[Project Name],0),1)-1,0),IFERROR(INDEX($K$9:$K$158,MATCH($E86,$G$9:$G$158,0),1),0),IFERROR(INDEX($K$9:$K$158,MATCH($F86,$G$9:$G$158,0),1),0)),0)), IFERROR(MIN($D86-SUM($O86:AS86), INDEX(Tbl_Resource_List[Hours Available per Day], MATCH($C86,Tbl_Resource_List[Resource Name],0),1)-SUMIF($C$8:$C85,$C86,AT$8:AT85)),0),0)</f>
        <v>0</v>
      </c>
      <c r="AU86" s="93">
        <f>IF((AU$7&gt;IFERROR(MAX(IFERROR(INDEX(Tbl_Project_List[Start Date],MATCH($A86,Tbl_Project_List[Project Name],0),1)-1,0),IFERROR(INDEX($K$9:$K$158,MATCH($E86,$G$9:$G$158,0),1),0),IFERROR(INDEX($K$9:$K$158,MATCH($F86,$G$9:$G$158,0),1),0)),0)), IFERROR(MIN($D86-SUM($O86:AT86), INDEX(Tbl_Resource_List[Hours Available per Day], MATCH($C86,Tbl_Resource_List[Resource Name],0),1)-SUMIF($C$8:$C85,$C86,AU$8:AU85)),0),0)</f>
        <v>0</v>
      </c>
      <c r="AV86" s="93">
        <f>IF((AV$7&gt;IFERROR(MAX(IFERROR(INDEX(Tbl_Project_List[Start Date],MATCH($A86,Tbl_Project_List[Project Name],0),1)-1,0),IFERROR(INDEX($K$9:$K$158,MATCH($E86,$G$9:$G$158,0),1),0),IFERROR(INDEX($K$9:$K$158,MATCH($F86,$G$9:$G$158,0),1),0)),0)), IFERROR(MIN($D86-SUM($O86:AU86), INDEX(Tbl_Resource_List[Hours Available per Day], MATCH($C86,Tbl_Resource_List[Resource Name],0),1)-SUMIF($C$8:$C85,$C86,AV$8:AV85)),0),0)</f>
        <v>0</v>
      </c>
      <c r="AW86" s="93">
        <f>IF((AW$7&gt;IFERROR(MAX(IFERROR(INDEX(Tbl_Project_List[Start Date],MATCH($A86,Tbl_Project_List[Project Name],0),1)-1,0),IFERROR(INDEX($K$9:$K$158,MATCH($E86,$G$9:$G$158,0),1),0),IFERROR(INDEX($K$9:$K$158,MATCH($F86,$G$9:$G$158,0),1),0)),0)), IFERROR(MIN($D86-SUM($O86:AV86), INDEX(Tbl_Resource_List[Hours Available per Day], MATCH($C86,Tbl_Resource_List[Resource Name],0),1)-SUMIF($C$8:$C85,$C86,AW$8:AW85)),0),0)</f>
        <v>0</v>
      </c>
      <c r="AX86" s="93">
        <f>IF((AX$7&gt;IFERROR(MAX(IFERROR(INDEX(Tbl_Project_List[Start Date],MATCH($A86,Tbl_Project_List[Project Name],0),1)-1,0),IFERROR(INDEX($K$9:$K$158,MATCH($E86,$G$9:$G$158,0),1),0),IFERROR(INDEX($K$9:$K$158,MATCH($F86,$G$9:$G$158,0),1),0)),0)), IFERROR(MIN($D86-SUM($O86:AW86), INDEX(Tbl_Resource_List[Hours Available per Day], MATCH($C86,Tbl_Resource_List[Resource Name],0),1)-SUMIF($C$8:$C85,$C86,AX$8:AX85)),0),0)</f>
        <v>0</v>
      </c>
      <c r="AY86" s="93">
        <f>IF((AY$7&gt;IFERROR(MAX(IFERROR(INDEX(Tbl_Project_List[Start Date],MATCH($A86,Tbl_Project_List[Project Name],0),1)-1,0),IFERROR(INDEX($K$9:$K$158,MATCH($E86,$G$9:$G$158,0),1),0),IFERROR(INDEX($K$9:$K$158,MATCH($F86,$G$9:$G$158,0),1),0)),0)), IFERROR(MIN($D86-SUM($O86:AX86), INDEX(Tbl_Resource_List[Hours Available per Day], MATCH($C86,Tbl_Resource_List[Resource Name],0),1)-SUMIF($C$8:$C85,$C86,AY$8:AY85)),0),0)</f>
        <v>0</v>
      </c>
      <c r="AZ86" s="93">
        <f>IF((AZ$7&gt;IFERROR(MAX(IFERROR(INDEX(Tbl_Project_List[Start Date],MATCH($A86,Tbl_Project_List[Project Name],0),1)-1,0),IFERROR(INDEX($K$9:$K$158,MATCH($E86,$G$9:$G$158,0),1),0),IFERROR(INDEX($K$9:$K$158,MATCH($F86,$G$9:$G$158,0),1),0)),0)), IFERROR(MIN($D86-SUM($O86:AY86), INDEX(Tbl_Resource_List[Hours Available per Day], MATCH($C86,Tbl_Resource_List[Resource Name],0),1)-SUMIF($C$8:$C85,$C86,AZ$8:AZ85)),0),0)</f>
        <v>0</v>
      </c>
      <c r="BA86" s="93">
        <f>IF((BA$7&gt;IFERROR(MAX(IFERROR(INDEX(Tbl_Project_List[Start Date],MATCH($A86,Tbl_Project_List[Project Name],0),1)-1,0),IFERROR(INDEX($K$9:$K$158,MATCH($E86,$G$9:$G$158,0),1),0),IFERROR(INDEX($K$9:$K$158,MATCH($F86,$G$9:$G$158,0),1),0)),0)), IFERROR(MIN($D86-SUM($O86:AZ86), INDEX(Tbl_Resource_List[Hours Available per Day], MATCH($C86,Tbl_Resource_List[Resource Name],0),1)-SUMIF($C$8:$C85,$C86,BA$8:BA85)),0),0)</f>
        <v>0</v>
      </c>
      <c r="BB86" s="93">
        <f>IF((BB$7&gt;IFERROR(MAX(IFERROR(INDEX(Tbl_Project_List[Start Date],MATCH($A86,Tbl_Project_List[Project Name],0),1)-1,0),IFERROR(INDEX($K$9:$K$158,MATCH($E86,$G$9:$G$158,0),1),0),IFERROR(INDEX($K$9:$K$158,MATCH($F86,$G$9:$G$158,0),1),0)),0)), IFERROR(MIN($D86-SUM($O86:BA86), INDEX(Tbl_Resource_List[Hours Available per Day], MATCH($C86,Tbl_Resource_List[Resource Name],0),1)-SUMIF($C$8:$C85,$C86,BB$8:BB85)),0),0)</f>
        <v>0</v>
      </c>
      <c r="BC86" s="93">
        <f>IF((BC$7&gt;IFERROR(MAX(IFERROR(INDEX(Tbl_Project_List[Start Date],MATCH($A86,Tbl_Project_List[Project Name],0),1)-1,0),IFERROR(INDEX($K$9:$K$158,MATCH($E86,$G$9:$G$158,0),1),0),IFERROR(INDEX($K$9:$K$158,MATCH($F86,$G$9:$G$158,0),1),0)),0)), IFERROR(MIN($D86-SUM($O86:BB86), INDEX(Tbl_Resource_List[Hours Available per Day], MATCH($C86,Tbl_Resource_List[Resource Name],0),1)-SUMIF($C$8:$C85,$C86,BC$8:BC85)),0),0)</f>
        <v>0</v>
      </c>
      <c r="BD86" s="93">
        <f>IF((BD$7&gt;IFERROR(MAX(IFERROR(INDEX(Tbl_Project_List[Start Date],MATCH($A86,Tbl_Project_List[Project Name],0),1)-1,0),IFERROR(INDEX($K$9:$K$158,MATCH($E86,$G$9:$G$158,0),1),0),IFERROR(INDEX($K$9:$K$158,MATCH($F86,$G$9:$G$158,0),1),0)),0)), IFERROR(MIN($D86-SUM($O86:BC86), INDEX(Tbl_Resource_List[Hours Available per Day], MATCH($C86,Tbl_Resource_List[Resource Name],0),1)-SUMIF($C$8:$C85,$C86,BD$8:BD85)),0),0)</f>
        <v>0</v>
      </c>
      <c r="BE86" s="93">
        <f>IF((BE$7&gt;IFERROR(MAX(IFERROR(INDEX(Tbl_Project_List[Start Date],MATCH($A86,Tbl_Project_List[Project Name],0),1)-1,0),IFERROR(INDEX($K$9:$K$158,MATCH($E86,$G$9:$G$158,0),1),0),IFERROR(INDEX($K$9:$K$158,MATCH($F86,$G$9:$G$158,0),1),0)),0)), IFERROR(MIN($D86-SUM($O86:BD86), INDEX(Tbl_Resource_List[Hours Available per Day], MATCH($C86,Tbl_Resource_List[Resource Name],0),1)-SUMIF($C$8:$C85,$C86,BE$8:BE85)),0),0)</f>
        <v>0</v>
      </c>
      <c r="BF86" s="93">
        <f>IF((BF$7&gt;IFERROR(MAX(IFERROR(INDEX(Tbl_Project_List[Start Date],MATCH($A86,Tbl_Project_List[Project Name],0),1)-1,0),IFERROR(INDEX($K$9:$K$158,MATCH($E86,$G$9:$G$158,0),1),0),IFERROR(INDEX($K$9:$K$158,MATCH($F86,$G$9:$G$158,0),1),0)),0)), IFERROR(MIN($D86-SUM($O86:BE86), INDEX(Tbl_Resource_List[Hours Available per Day], MATCH($C86,Tbl_Resource_List[Resource Name],0),1)-SUMIF($C$8:$C85,$C86,BF$8:BF85)),0),0)</f>
        <v>0</v>
      </c>
      <c r="BG86" s="93">
        <f>IF((BG$7&gt;IFERROR(MAX(IFERROR(INDEX(Tbl_Project_List[Start Date],MATCH($A86,Tbl_Project_List[Project Name],0),1)-1,0),IFERROR(INDEX($K$9:$K$158,MATCH($E86,$G$9:$G$158,0),1),0),IFERROR(INDEX($K$9:$K$158,MATCH($F86,$G$9:$G$158,0),1),0)),0)), IFERROR(MIN($D86-SUM($O86:BF86), INDEX(Tbl_Resource_List[Hours Available per Day], MATCH($C86,Tbl_Resource_List[Resource Name],0),1)-SUMIF($C$8:$C85,$C86,BG$8:BG85)),0),0)</f>
        <v>0</v>
      </c>
      <c r="BH86" s="93">
        <f>IF((BH$7&gt;IFERROR(MAX(IFERROR(INDEX(Tbl_Project_List[Start Date],MATCH($A86,Tbl_Project_List[Project Name],0),1)-1,0),IFERROR(INDEX($K$9:$K$158,MATCH($E86,$G$9:$G$158,0),1),0),IFERROR(INDEX($K$9:$K$158,MATCH($F86,$G$9:$G$158,0),1),0)),0)), IFERROR(MIN($D86-SUM($O86:BG86), INDEX(Tbl_Resource_List[Hours Available per Day], MATCH($C86,Tbl_Resource_List[Resource Name],0),1)-SUMIF($C$8:$C85,$C86,BH$8:BH85)),0),0)</f>
        <v>0</v>
      </c>
      <c r="BI86" s="93">
        <f>IF((BI$7&gt;IFERROR(MAX(IFERROR(INDEX(Tbl_Project_List[Start Date],MATCH($A86,Tbl_Project_List[Project Name],0),1)-1,0),IFERROR(INDEX($K$9:$K$158,MATCH($E86,$G$9:$G$158,0),1),0),IFERROR(INDEX($K$9:$K$158,MATCH($F86,$G$9:$G$158,0),1),0)),0)), IFERROR(MIN($D86-SUM($O86:BH86), INDEX(Tbl_Resource_List[Hours Available per Day], MATCH($C86,Tbl_Resource_List[Resource Name],0),1)-SUMIF($C$8:$C85,$C86,BI$8:BI85)),0),0)</f>
        <v>0</v>
      </c>
      <c r="BJ86" s="93">
        <f>IF((BJ$7&gt;IFERROR(MAX(IFERROR(INDEX(Tbl_Project_List[Start Date],MATCH($A86,Tbl_Project_List[Project Name],0),1)-1,0),IFERROR(INDEX($K$9:$K$158,MATCH($E86,$G$9:$G$158,0),1),0),IFERROR(INDEX($K$9:$K$158,MATCH($F86,$G$9:$G$158,0),1),0)),0)), IFERROR(MIN($D86-SUM($O86:BI86), INDEX(Tbl_Resource_List[Hours Available per Day], MATCH($C86,Tbl_Resource_List[Resource Name],0),1)-SUMIF($C$8:$C85,$C86,BJ$8:BJ85)),0),0)</f>
        <v>0</v>
      </c>
      <c r="BK86" s="93">
        <f>IF((BK$7&gt;IFERROR(MAX(IFERROR(INDEX(Tbl_Project_List[Start Date],MATCH($A86,Tbl_Project_List[Project Name],0),1)-1,0),IFERROR(INDEX($K$9:$K$158,MATCH($E86,$G$9:$G$158,0),1),0),IFERROR(INDEX($K$9:$K$158,MATCH($F86,$G$9:$G$158,0),1),0)),0)), IFERROR(MIN($D86-SUM($O86:BJ86), INDEX(Tbl_Resource_List[Hours Available per Day], MATCH($C86,Tbl_Resource_List[Resource Name],0),1)-SUMIF($C$8:$C85,$C86,BK$8:BK85)),0),0)</f>
        <v>0</v>
      </c>
      <c r="BL86" s="93">
        <f>IF((BL$7&gt;IFERROR(MAX(IFERROR(INDEX(Tbl_Project_List[Start Date],MATCH($A86,Tbl_Project_List[Project Name],0),1)-1,0),IFERROR(INDEX($K$9:$K$158,MATCH($E86,$G$9:$G$158,0),1),0),IFERROR(INDEX($K$9:$K$158,MATCH($F86,$G$9:$G$158,0),1),0)),0)), IFERROR(MIN($D86-SUM($O86:BK86), INDEX(Tbl_Resource_List[Hours Available per Day], MATCH($C86,Tbl_Resource_List[Resource Name],0),1)-SUMIF($C$8:$C85,$C86,BL$8:BL85)),0),0)</f>
        <v>0</v>
      </c>
      <c r="BM86" s="93">
        <f>IF((BM$7&gt;IFERROR(MAX(IFERROR(INDEX(Tbl_Project_List[Start Date],MATCH($A86,Tbl_Project_List[Project Name],0),1)-1,0),IFERROR(INDEX($K$9:$K$158,MATCH($E86,$G$9:$G$158,0),1),0),IFERROR(INDEX($K$9:$K$158,MATCH($F86,$G$9:$G$158,0),1),0)),0)), IFERROR(MIN($D86-SUM($O86:BL86), INDEX(Tbl_Resource_List[Hours Available per Day], MATCH($C86,Tbl_Resource_List[Resource Name],0),1)-SUMIF($C$8:$C85,$C86,BM$8:BM85)),0),0)</f>
        <v>0</v>
      </c>
      <c r="BN86" s="93">
        <f>IF((BN$7&gt;IFERROR(MAX(IFERROR(INDEX(Tbl_Project_List[Start Date],MATCH($A86,Tbl_Project_List[Project Name],0),1)-1,0),IFERROR(INDEX($K$9:$K$158,MATCH($E86,$G$9:$G$158,0),1),0),IFERROR(INDEX($K$9:$K$158,MATCH($F86,$G$9:$G$158,0),1),0)),0)), IFERROR(MIN($D86-SUM($O86:BM86), INDEX(Tbl_Resource_List[Hours Available per Day], MATCH($C86,Tbl_Resource_List[Resource Name],0),1)-SUMIF($C$8:$C85,$C86,BN$8:BN85)),0),0)</f>
        <v>0</v>
      </c>
      <c r="BO86" s="93">
        <f>IF((BO$7&gt;IFERROR(MAX(IFERROR(INDEX(Tbl_Project_List[Start Date],MATCH($A86,Tbl_Project_List[Project Name],0),1)-1,0),IFERROR(INDEX($K$9:$K$158,MATCH($E86,$G$9:$G$158,0),1),0),IFERROR(INDEX($K$9:$K$158,MATCH($F86,$G$9:$G$158,0),1),0)),0)), IFERROR(MIN($D86-SUM($O86:BN86), INDEX(Tbl_Resource_List[Hours Available per Day], MATCH($C86,Tbl_Resource_List[Resource Name],0),1)-SUMIF($C$8:$C85,$C86,BO$8:BO85)),0),0)</f>
        <v>0</v>
      </c>
      <c r="BP86" s="93">
        <f>IF((BP$7&gt;IFERROR(MAX(IFERROR(INDEX(Tbl_Project_List[Start Date],MATCH($A86,Tbl_Project_List[Project Name],0),1)-1,0),IFERROR(INDEX($K$9:$K$158,MATCH($E86,$G$9:$G$158,0),1),0),IFERROR(INDEX($K$9:$K$158,MATCH($F86,$G$9:$G$158,0),1),0)),0)), IFERROR(MIN($D86-SUM($O86:BO86), INDEX(Tbl_Resource_List[Hours Available per Day], MATCH($C86,Tbl_Resource_List[Resource Name],0),1)-SUMIF($C$8:$C85,$C86,BP$8:BP85)),0),0)</f>
        <v>0</v>
      </c>
      <c r="BQ86" s="93">
        <f>IF((BQ$7&gt;IFERROR(MAX(IFERROR(INDEX(Tbl_Project_List[Start Date],MATCH($A86,Tbl_Project_List[Project Name],0),1)-1,0),IFERROR(INDEX($K$9:$K$158,MATCH($E86,$G$9:$G$158,0),1),0),IFERROR(INDEX($K$9:$K$158,MATCH($F86,$G$9:$G$158,0),1),0)),0)), IFERROR(MIN($D86-SUM($O86:BP86), INDEX(Tbl_Resource_List[Hours Available per Day], MATCH($C86,Tbl_Resource_List[Resource Name],0),1)-SUMIF($C$8:$C85,$C86,BQ$8:BQ85)),0),0)</f>
        <v>0</v>
      </c>
      <c r="BR86" s="93">
        <f>IF((BR$7&gt;IFERROR(MAX(IFERROR(INDEX(Tbl_Project_List[Start Date],MATCH($A86,Tbl_Project_List[Project Name],0),1)-1,0),IFERROR(INDEX($K$9:$K$158,MATCH($E86,$G$9:$G$158,0),1),0),IFERROR(INDEX($K$9:$K$158,MATCH($F86,$G$9:$G$158,0),1),0)),0)), IFERROR(MIN($D86-SUM($O86:BQ86), INDEX(Tbl_Resource_List[Hours Available per Day], MATCH($C86,Tbl_Resource_List[Resource Name],0),1)-SUMIF($C$8:$C85,$C86,BR$8:BR85)),0),0)</f>
        <v>0</v>
      </c>
      <c r="BS86" s="93">
        <f>IF((BS$7&gt;IFERROR(MAX(IFERROR(INDEX(Tbl_Project_List[Start Date],MATCH($A86,Tbl_Project_List[Project Name],0),1)-1,0),IFERROR(INDEX($K$9:$K$158,MATCH($E86,$G$9:$G$158,0),1),0),IFERROR(INDEX($K$9:$K$158,MATCH($F86,$G$9:$G$158,0),1),0)),0)), IFERROR(MIN($D86-SUM($O86:BR86), INDEX(Tbl_Resource_List[Hours Available per Day], MATCH($C86,Tbl_Resource_List[Resource Name],0),1)-SUMIF($C$8:$C85,$C86,BS$8:BS85)),0),0)</f>
        <v>0</v>
      </c>
      <c r="BT86" s="93">
        <f>IF((BT$7&gt;IFERROR(MAX(IFERROR(INDEX(Tbl_Project_List[Start Date],MATCH($A86,Tbl_Project_List[Project Name],0),1)-1,0),IFERROR(INDEX($K$9:$K$158,MATCH($E86,$G$9:$G$158,0),1),0),IFERROR(INDEX($K$9:$K$158,MATCH($F86,$G$9:$G$158,0),1),0)),0)), IFERROR(MIN($D86-SUM($O86:BS86), INDEX(Tbl_Resource_List[Hours Available per Day], MATCH($C86,Tbl_Resource_List[Resource Name],0),1)-SUMIF($C$8:$C85,$C86,BT$8:BT85)),0),0)</f>
        <v>0</v>
      </c>
      <c r="BU86" s="93">
        <f>IF((BU$7&gt;IFERROR(MAX(IFERROR(INDEX(Tbl_Project_List[Start Date],MATCH($A86,Tbl_Project_List[Project Name],0),1)-1,0),IFERROR(INDEX($K$9:$K$158,MATCH($E86,$G$9:$G$158,0),1),0),IFERROR(INDEX($K$9:$K$158,MATCH($F86,$G$9:$G$158,0),1),0)),0)), IFERROR(MIN($D86-SUM($O86:BT86), INDEX(Tbl_Resource_List[Hours Available per Day], MATCH($C86,Tbl_Resource_List[Resource Name],0),1)-SUMIF($C$8:$C85,$C86,BU$8:BU85)),0),0)</f>
        <v>0</v>
      </c>
      <c r="BV86" s="93">
        <f>IF((BV$7&gt;IFERROR(MAX(IFERROR(INDEX(Tbl_Project_List[Start Date],MATCH($A86,Tbl_Project_List[Project Name],0),1)-1,0),IFERROR(INDEX($K$9:$K$158,MATCH($E86,$G$9:$G$158,0),1),0),IFERROR(INDEX($K$9:$K$158,MATCH($F86,$G$9:$G$158,0),1),0)),0)), IFERROR(MIN($D86-SUM($O86:BU86), INDEX(Tbl_Resource_List[Hours Available per Day], MATCH($C86,Tbl_Resource_List[Resource Name],0),1)-SUMIF($C$8:$C85,$C86,BV$8:BV85)),0),0)</f>
        <v>0</v>
      </c>
      <c r="BW86" s="94">
        <f>IF((BW$7&gt;IFERROR(MAX(IFERROR(INDEX(Tbl_Project_List[Start Date],MATCH($A86,Tbl_Project_List[Project Name],0),1)-1,0),IFERROR(INDEX($K$9:$K$158,MATCH($E86,$G$9:$G$158,0),1),0),IFERROR(INDEX($K$9:$K$158,MATCH($F86,$G$9:$G$158,0),1),0)),0)), IFERROR(MIN($D86-SUM($O86:BV86), INDEX(Tbl_Resource_List[Hours Available per Day], MATCH($C86,Tbl_Resource_List[Resource Name],0),1)-SUMIF($C$8:$C85,$C86,BW$8:BW85)),0),0)</f>
        <v>0</v>
      </c>
      <c r="BX86" s="95"/>
      <c r="BY86" s="95"/>
      <c r="BZ86" s="95"/>
      <c r="CA86" s="95"/>
      <c r="CB86" s="95"/>
      <c r="CC86" s="95"/>
      <c r="CD86" s="95"/>
      <c r="CE86" s="95"/>
      <c r="CF86" s="95"/>
      <c r="CG86" s="95"/>
      <c r="CH86" s="95"/>
      <c r="CI86" s="95"/>
      <c r="CJ86" s="95"/>
      <c r="CK86" s="95"/>
      <c r="CL86" s="95"/>
      <c r="CM86" s="95"/>
      <c r="CN86" s="95"/>
      <c r="CO86" s="95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</row>
    <row r="87" spans="1:105" x14ac:dyDescent="0.25">
      <c r="A87" s="89" t="str">
        <f>IFERROR(IF(ROW(A86)-ROW($A$8)&gt;=COUNTA(Tbl_Task_List[Task Name]),"",INDEX(Tbl_Project_List[],MATCH(SMALL(Tbl_Project_List[[#Data],[Priority]],ROUND(SUMPRODUCT(1/COUNTIF($A$9:A86,$A$9:A86)),0)+((COUNTIF(Tbl_Task_List[[#Data],[Project Name]],A86)=COUNTIF($A$9:$A86,A86))*1)),Tbl_Project_List[[#Data],[Priority]],0),1)),"")</f>
        <v/>
      </c>
      <c r="B87" s="89" t="str">
        <f t="array" ref="B87">IFERROR(INDEX((Tbl_Task_List[[#Data],[Task Name]]), SMALL(IF(A87=(Tbl_Task_List[[#Data],[Project Name]]),ROW(Tbl_Task_List[[#Data],[Project Name]]),""),COUNTIF($A$9:$A87,A87))-ROW(Tbl_Task_List[[#Headers],[Task Name]]),1),"")</f>
        <v/>
      </c>
      <c r="C87" s="90" t="str">
        <f t="array" ref="C87">IFERROR(INDEX((Tbl_Task_List[[#Data],[Resource Name]]), SMALL(IF(A87=(Tbl_Task_List[[#Data],[Project Name]]),ROW(Tbl_Task_List[[#Data],[Project Name]]),""),COUNTIF($A$9:$A87,A87))-ROW(Tbl_Task_List[[#Headers],[Resource Name]]),1),"")</f>
        <v/>
      </c>
      <c r="D87" s="91" t="str">
        <f t="array" ref="D87">IFERROR(INDEX((Tbl_Task_List[[#Data],[Planned Duration (Hours)]]), SMALL(IF(A87=(Tbl_Task_List[[#Data],[Project Name]]),ROW(Tbl_Task_List[[#Data],[Project Name]]),""),COUNTIF($A$9:$A87,A87))-ROW(Tbl_Task_List[[#Headers],[Planned Duration (Hours)]]),1),"")</f>
        <v/>
      </c>
      <c r="E87" s="70" t="str">
        <f t="array" ref="E87">IFERROR(INDEX((Tbl_Task_List[[#Data],[Predecessor 1]]), SMALL(IF(A87=(Tbl_Task_List[[#Data],[Project Name]]),ROW(Tbl_Task_List[[#Data],[Project Name]]),""),COUNTIF($A$9:$A87,A87))-ROW(Tbl_Task_List[[#Headers],[Predecessor 1]]),1),"")</f>
        <v/>
      </c>
      <c r="F87" s="70" t="str">
        <f t="array" ref="F87">IFERROR(INDEX((Tbl_Task_List[[#Data],[Predecessor 2]]), SMALL(IF(A87=(Tbl_Task_List[[#Data],[Project Name]]),ROW(Tbl_Task_List[[#Data],[Project Name]]),""),COUNTIF($A$9:$A87,A87))-ROW(Tbl_Task_List[[#Headers],[Predecessor 2]]),1),"")</f>
        <v/>
      </c>
      <c r="G87" s="70" t="str">
        <f t="shared" si="8"/>
        <v xml:space="preserve"> </v>
      </c>
      <c r="H87" s="75" t="str">
        <f>IFERROR(MAX(INDEX(Tbl_Project_List[Start Date],MATCH($A87,Tbl_Project_List[Project Name],0),1), StartDate, IFERROR(WORKDAY(INDEX($K$9:$K$158,MATCH($E87,$G$9:$G$158,0),1),1,Holidays),0),IFERROR(WORKDAY( INDEX($K$9:$K$158,MATCH($F87,$G$9:$G$158,0),1),1,Holidays),0)),"")</f>
        <v/>
      </c>
      <c r="I87" s="92" t="str">
        <f t="shared" si="9"/>
        <v/>
      </c>
      <c r="J87" s="75" t="str">
        <f t="array" ref="J87">IF(ISNUMBER(D87),IFERROR(INDEX($A$7:$BW$7,1,SMALL(IF(P87:BW87&gt;0,COLUMN(P87:BW87),""),1)),WORKDAY($BW$7,2,Holidays)),"")</f>
        <v/>
      </c>
      <c r="K87" s="75" t="str">
        <f t="array" ref="K87">IF(ISNUMBER(D87),IF(SUM(P87:BW87)=D87,IFERROR(INDEX($A$7:$BW$7,1,LARGE(IF(P87:BW87&gt;0,COLUMN(P87:BW87),""),1)),""),WORKDAY($BW$7,1,Holidays)),"")</f>
        <v/>
      </c>
      <c r="L87" s="92" t="str">
        <f ca="1">IFERROR(COUNTIF(INDIRECT(ADDRESS(ROW($L87),MATCH($J87,$A$7:$BW$7,0),1,1,)):INDIRECT(ADDRESS(ROW($L87),MATCH(MIN($K87,$BW$7),$A$7:$BW$7,0),1,1,)),0),"")</f>
        <v/>
      </c>
      <c r="M87" s="92" t="str">
        <f t="shared" si="10"/>
        <v/>
      </c>
      <c r="N87" s="93" t="str">
        <f t="shared" si="11"/>
        <v/>
      </c>
      <c r="O87" s="86"/>
      <c r="P87" s="93">
        <f>IF((P$7&gt;IFERROR(MAX(IFERROR(INDEX(Tbl_Project_List[Start Date],MATCH($A87,Tbl_Project_List[Project Name],0),1)-1,0),IFERROR(INDEX($K$9:$K$158,MATCH($E87,$G$9:$G$158,0),1),0),IFERROR(INDEX($K$9:$K$158,MATCH($F87,$G$9:$G$158,0),1),0)),0)), IFERROR(MIN($D87-SUM($O87:O87), INDEX(Tbl_Resource_List[Hours Available per Day], MATCH($C87,Tbl_Resource_List[Resource Name],0),1)-SUMIF($C$8:$C86,$C87,P$8:P86)),0),0)</f>
        <v>0</v>
      </c>
      <c r="Q87" s="93">
        <f>IF((Q$7&gt;IFERROR(MAX(IFERROR(INDEX(Tbl_Project_List[Start Date],MATCH($A87,Tbl_Project_List[Project Name],0),1)-1,0),IFERROR(INDEX($K$9:$K$158,MATCH($E87,$G$9:$G$158,0),1),0),IFERROR(INDEX($K$9:$K$158,MATCH($F87,$G$9:$G$158,0),1),0)),0)), IFERROR(MIN($D87-SUM($O87:P87), INDEX(Tbl_Resource_List[Hours Available per Day], MATCH($C87,Tbl_Resource_List[Resource Name],0),1)-SUMIF($C$8:$C86,$C87,Q$8:Q86)),0),0)</f>
        <v>0</v>
      </c>
      <c r="R87" s="93">
        <f>IF((R$7&gt;IFERROR(MAX(IFERROR(INDEX(Tbl_Project_List[Start Date],MATCH($A87,Tbl_Project_List[Project Name],0),1)-1,0),IFERROR(INDEX($K$9:$K$158,MATCH($E87,$G$9:$G$158,0),1),0),IFERROR(INDEX($K$9:$K$158,MATCH($F87,$G$9:$G$158,0),1),0)),0)), IFERROR(MIN($D87-SUM($O87:Q87), INDEX(Tbl_Resource_List[Hours Available per Day], MATCH($C87,Tbl_Resource_List[Resource Name],0),1)-SUMIF($C$8:$C86,$C87,R$8:R86)),0),0)</f>
        <v>0</v>
      </c>
      <c r="S87" s="93">
        <f>IF((S$7&gt;IFERROR(MAX(IFERROR(INDEX(Tbl_Project_List[Start Date],MATCH($A87,Tbl_Project_List[Project Name],0),1)-1,0),IFERROR(INDEX($K$9:$K$158,MATCH($E87,$G$9:$G$158,0),1),0),IFERROR(INDEX($K$9:$K$158,MATCH($F87,$G$9:$G$158,0),1),0)),0)), IFERROR(MIN($D87-SUM($O87:R87), INDEX(Tbl_Resource_List[Hours Available per Day], MATCH($C87,Tbl_Resource_List[Resource Name],0),1)-SUMIF($C$8:$C86,$C87,S$8:S86)),0),0)</f>
        <v>0</v>
      </c>
      <c r="T87" s="93">
        <f>IF((T$7&gt;IFERROR(MAX(IFERROR(INDEX(Tbl_Project_List[Start Date],MATCH($A87,Tbl_Project_List[Project Name],0),1)-1,0),IFERROR(INDEX($K$9:$K$158,MATCH($E87,$G$9:$G$158,0),1),0),IFERROR(INDEX($K$9:$K$158,MATCH($F87,$G$9:$G$158,0),1),0)),0)), IFERROR(MIN($D87-SUM($O87:S87), INDEX(Tbl_Resource_List[Hours Available per Day], MATCH($C87,Tbl_Resource_List[Resource Name],0),1)-SUMIF($C$8:$C86,$C87,T$8:T86)),0),0)</f>
        <v>0</v>
      </c>
      <c r="U87" s="93">
        <f>IF((U$7&gt;IFERROR(MAX(IFERROR(INDEX(Tbl_Project_List[Start Date],MATCH($A87,Tbl_Project_List[Project Name],0),1)-1,0),IFERROR(INDEX($K$9:$K$158,MATCH($E87,$G$9:$G$158,0),1),0),IFERROR(INDEX($K$9:$K$158,MATCH($F87,$G$9:$G$158,0),1),0)),0)), IFERROR(MIN($D87-SUM($O87:T87), INDEX(Tbl_Resource_List[Hours Available per Day], MATCH($C87,Tbl_Resource_List[Resource Name],0),1)-SUMIF($C$8:$C86,$C87,U$8:U86)),0),0)</f>
        <v>0</v>
      </c>
      <c r="V87" s="93">
        <f>IF((V$7&gt;IFERROR(MAX(IFERROR(INDEX(Tbl_Project_List[Start Date],MATCH($A87,Tbl_Project_List[Project Name],0),1)-1,0),IFERROR(INDEX($K$9:$K$158,MATCH($E87,$G$9:$G$158,0),1),0),IFERROR(INDEX($K$9:$K$158,MATCH($F87,$G$9:$G$158,0),1),0)),0)), IFERROR(MIN($D87-SUM($O87:U87), INDEX(Tbl_Resource_List[Hours Available per Day], MATCH($C87,Tbl_Resource_List[Resource Name],0),1)-SUMIF($C$8:$C86,$C87,V$8:V86)),0),0)</f>
        <v>0</v>
      </c>
      <c r="W87" s="93">
        <f>IF((W$7&gt;IFERROR(MAX(IFERROR(INDEX(Tbl_Project_List[Start Date],MATCH($A87,Tbl_Project_List[Project Name],0),1)-1,0),IFERROR(INDEX($K$9:$K$158,MATCH($E87,$G$9:$G$158,0),1),0),IFERROR(INDEX($K$9:$K$158,MATCH($F87,$G$9:$G$158,0),1),0)),0)), IFERROR(MIN($D87-SUM($O87:V87), INDEX(Tbl_Resource_List[Hours Available per Day], MATCH($C87,Tbl_Resource_List[Resource Name],0),1)-SUMIF($C$8:$C86,$C87,W$8:W86)),0),0)</f>
        <v>0</v>
      </c>
      <c r="X87" s="93">
        <f>IF((X$7&gt;IFERROR(MAX(IFERROR(INDEX(Tbl_Project_List[Start Date],MATCH($A87,Tbl_Project_List[Project Name],0),1)-1,0),IFERROR(INDEX($K$9:$K$158,MATCH($E87,$G$9:$G$158,0),1),0),IFERROR(INDEX($K$9:$K$158,MATCH($F87,$G$9:$G$158,0),1),0)),0)), IFERROR(MIN($D87-SUM($O87:W87), INDEX(Tbl_Resource_List[Hours Available per Day], MATCH($C87,Tbl_Resource_List[Resource Name],0),1)-SUMIF($C$8:$C86,$C87,X$8:X86)),0),0)</f>
        <v>0</v>
      </c>
      <c r="Y87" s="93">
        <f>IF((Y$7&gt;IFERROR(MAX(IFERROR(INDEX(Tbl_Project_List[Start Date],MATCH($A87,Tbl_Project_List[Project Name],0),1)-1,0),IFERROR(INDEX($K$9:$K$158,MATCH($E87,$G$9:$G$158,0),1),0),IFERROR(INDEX($K$9:$K$158,MATCH($F87,$G$9:$G$158,0),1),0)),0)), IFERROR(MIN($D87-SUM($O87:X87), INDEX(Tbl_Resource_List[Hours Available per Day], MATCH($C87,Tbl_Resource_List[Resource Name],0),1)-SUMIF($C$8:$C86,$C87,Y$8:Y86)),0),0)</f>
        <v>0</v>
      </c>
      <c r="Z87" s="93">
        <f>IF((Z$7&gt;IFERROR(MAX(IFERROR(INDEX(Tbl_Project_List[Start Date],MATCH($A87,Tbl_Project_List[Project Name],0),1)-1,0),IFERROR(INDEX($K$9:$K$158,MATCH($E87,$G$9:$G$158,0),1),0),IFERROR(INDEX($K$9:$K$158,MATCH($F87,$G$9:$G$158,0),1),0)),0)), IFERROR(MIN($D87-SUM($O87:Y87), INDEX(Tbl_Resource_List[Hours Available per Day], MATCH($C87,Tbl_Resource_List[Resource Name],0),1)-SUMIF($C$8:$C86,$C87,Z$8:Z86)),0),0)</f>
        <v>0</v>
      </c>
      <c r="AA87" s="93">
        <f>IF((AA$7&gt;IFERROR(MAX(IFERROR(INDEX(Tbl_Project_List[Start Date],MATCH($A87,Tbl_Project_List[Project Name],0),1)-1,0),IFERROR(INDEX($K$9:$K$158,MATCH($E87,$G$9:$G$158,0),1),0),IFERROR(INDEX($K$9:$K$158,MATCH($F87,$G$9:$G$158,0),1),0)),0)), IFERROR(MIN($D87-SUM($O87:Z87), INDEX(Tbl_Resource_List[Hours Available per Day], MATCH($C87,Tbl_Resource_List[Resource Name],0),1)-SUMIF($C$8:$C86,$C87,AA$8:AA86)),0),0)</f>
        <v>0</v>
      </c>
      <c r="AB87" s="93">
        <f>IF((AB$7&gt;IFERROR(MAX(IFERROR(INDEX(Tbl_Project_List[Start Date],MATCH($A87,Tbl_Project_List[Project Name],0),1)-1,0),IFERROR(INDEX($K$9:$K$158,MATCH($E87,$G$9:$G$158,0),1),0),IFERROR(INDEX($K$9:$K$158,MATCH($F87,$G$9:$G$158,0),1),0)),0)), IFERROR(MIN($D87-SUM($O87:AA87), INDEX(Tbl_Resource_List[Hours Available per Day], MATCH($C87,Tbl_Resource_List[Resource Name],0),1)-SUMIF($C$8:$C86,$C87,AB$8:AB86)),0),0)</f>
        <v>0</v>
      </c>
      <c r="AC87" s="93">
        <f>IF((AC$7&gt;IFERROR(MAX(IFERROR(INDEX(Tbl_Project_List[Start Date],MATCH($A87,Tbl_Project_List[Project Name],0),1)-1,0),IFERROR(INDEX($K$9:$K$158,MATCH($E87,$G$9:$G$158,0),1),0),IFERROR(INDEX($K$9:$K$158,MATCH($F87,$G$9:$G$158,0),1),0)),0)), IFERROR(MIN($D87-SUM($O87:AB87), INDEX(Tbl_Resource_List[Hours Available per Day], MATCH($C87,Tbl_Resource_List[Resource Name],0),1)-SUMIF($C$8:$C86,$C87,AC$8:AC86)),0),0)</f>
        <v>0</v>
      </c>
      <c r="AD87" s="93">
        <f>IF((AD$7&gt;IFERROR(MAX(IFERROR(INDEX(Tbl_Project_List[Start Date],MATCH($A87,Tbl_Project_List[Project Name],0),1)-1,0),IFERROR(INDEX($K$9:$K$158,MATCH($E87,$G$9:$G$158,0),1),0),IFERROR(INDEX($K$9:$K$158,MATCH($F87,$G$9:$G$158,0),1),0)),0)), IFERROR(MIN($D87-SUM($O87:AC87), INDEX(Tbl_Resource_List[Hours Available per Day], MATCH($C87,Tbl_Resource_List[Resource Name],0),1)-SUMIF($C$8:$C86,$C87,AD$8:AD86)),0),0)</f>
        <v>0</v>
      </c>
      <c r="AE87" s="93">
        <f>IF((AE$7&gt;IFERROR(MAX(IFERROR(INDEX(Tbl_Project_List[Start Date],MATCH($A87,Tbl_Project_List[Project Name],0),1)-1,0),IFERROR(INDEX($K$9:$K$158,MATCH($E87,$G$9:$G$158,0),1),0),IFERROR(INDEX($K$9:$K$158,MATCH($F87,$G$9:$G$158,0),1),0)),0)), IFERROR(MIN($D87-SUM($O87:AD87), INDEX(Tbl_Resource_List[Hours Available per Day], MATCH($C87,Tbl_Resource_List[Resource Name],0),1)-SUMIF($C$8:$C86,$C87,AE$8:AE86)),0),0)</f>
        <v>0</v>
      </c>
      <c r="AF87" s="93">
        <f>IF((AF$7&gt;IFERROR(MAX(IFERROR(INDEX(Tbl_Project_List[Start Date],MATCH($A87,Tbl_Project_List[Project Name],0),1)-1,0),IFERROR(INDEX($K$9:$K$158,MATCH($E87,$G$9:$G$158,0),1),0),IFERROR(INDEX($K$9:$K$158,MATCH($F87,$G$9:$G$158,0),1),0)),0)), IFERROR(MIN($D87-SUM($O87:AE87), INDEX(Tbl_Resource_List[Hours Available per Day], MATCH($C87,Tbl_Resource_List[Resource Name],0),1)-SUMIF($C$8:$C86,$C87,AF$8:AF86)),0),0)</f>
        <v>0</v>
      </c>
      <c r="AG87" s="93">
        <f>IF((AG$7&gt;IFERROR(MAX(IFERROR(INDEX(Tbl_Project_List[Start Date],MATCH($A87,Tbl_Project_List[Project Name],0),1)-1,0),IFERROR(INDEX($K$9:$K$158,MATCH($E87,$G$9:$G$158,0),1),0),IFERROR(INDEX($K$9:$K$158,MATCH($F87,$G$9:$G$158,0),1),0)),0)), IFERROR(MIN($D87-SUM($O87:AF87), INDEX(Tbl_Resource_List[Hours Available per Day], MATCH($C87,Tbl_Resource_List[Resource Name],0),1)-SUMIF($C$8:$C86,$C87,AG$8:AG86)),0),0)</f>
        <v>0</v>
      </c>
      <c r="AH87" s="93">
        <f>IF((AH$7&gt;IFERROR(MAX(IFERROR(INDEX(Tbl_Project_List[Start Date],MATCH($A87,Tbl_Project_List[Project Name],0),1)-1,0),IFERROR(INDEX($K$9:$K$158,MATCH($E87,$G$9:$G$158,0),1),0),IFERROR(INDEX($K$9:$K$158,MATCH($F87,$G$9:$G$158,0),1),0)),0)), IFERROR(MIN($D87-SUM($O87:AG87), INDEX(Tbl_Resource_List[Hours Available per Day], MATCH($C87,Tbl_Resource_List[Resource Name],0),1)-SUMIF($C$8:$C86,$C87,AH$8:AH86)),0),0)</f>
        <v>0</v>
      </c>
      <c r="AI87" s="93">
        <f>IF((AI$7&gt;IFERROR(MAX(IFERROR(INDEX(Tbl_Project_List[Start Date],MATCH($A87,Tbl_Project_List[Project Name],0),1)-1,0),IFERROR(INDEX($K$9:$K$158,MATCH($E87,$G$9:$G$158,0),1),0),IFERROR(INDEX($K$9:$K$158,MATCH($F87,$G$9:$G$158,0),1),0)),0)), IFERROR(MIN($D87-SUM($O87:AH87), INDEX(Tbl_Resource_List[Hours Available per Day], MATCH($C87,Tbl_Resource_List[Resource Name],0),1)-SUMIF($C$8:$C86,$C87,AI$8:AI86)),0),0)</f>
        <v>0</v>
      </c>
      <c r="AJ87" s="93">
        <f>IF((AJ$7&gt;IFERROR(MAX(IFERROR(INDEX(Tbl_Project_List[Start Date],MATCH($A87,Tbl_Project_List[Project Name],0),1)-1,0),IFERROR(INDEX($K$9:$K$158,MATCH($E87,$G$9:$G$158,0),1),0),IFERROR(INDEX($K$9:$K$158,MATCH($F87,$G$9:$G$158,0),1),0)),0)), IFERROR(MIN($D87-SUM($O87:AI87), INDEX(Tbl_Resource_List[Hours Available per Day], MATCH($C87,Tbl_Resource_List[Resource Name],0),1)-SUMIF($C$8:$C86,$C87,AJ$8:AJ86)),0),0)</f>
        <v>0</v>
      </c>
      <c r="AK87" s="93">
        <f>IF((AK$7&gt;IFERROR(MAX(IFERROR(INDEX(Tbl_Project_List[Start Date],MATCH($A87,Tbl_Project_List[Project Name],0),1)-1,0),IFERROR(INDEX($K$9:$K$158,MATCH($E87,$G$9:$G$158,0),1),0),IFERROR(INDEX($K$9:$K$158,MATCH($F87,$G$9:$G$158,0),1),0)),0)), IFERROR(MIN($D87-SUM($O87:AJ87), INDEX(Tbl_Resource_List[Hours Available per Day], MATCH($C87,Tbl_Resource_List[Resource Name],0),1)-SUMIF($C$8:$C86,$C87,AK$8:AK86)),0),0)</f>
        <v>0</v>
      </c>
      <c r="AL87" s="93">
        <f>IF((AL$7&gt;IFERROR(MAX(IFERROR(INDEX(Tbl_Project_List[Start Date],MATCH($A87,Tbl_Project_List[Project Name],0),1)-1,0),IFERROR(INDEX($K$9:$K$158,MATCH($E87,$G$9:$G$158,0),1),0),IFERROR(INDEX($K$9:$K$158,MATCH($F87,$G$9:$G$158,0),1),0)),0)), IFERROR(MIN($D87-SUM($O87:AK87), INDEX(Tbl_Resource_List[Hours Available per Day], MATCH($C87,Tbl_Resource_List[Resource Name],0),1)-SUMIF($C$8:$C86,$C87,AL$8:AL86)),0),0)</f>
        <v>0</v>
      </c>
      <c r="AM87" s="93">
        <f>IF((AM$7&gt;IFERROR(MAX(IFERROR(INDEX(Tbl_Project_List[Start Date],MATCH($A87,Tbl_Project_List[Project Name],0),1)-1,0),IFERROR(INDEX($K$9:$K$158,MATCH($E87,$G$9:$G$158,0),1),0),IFERROR(INDEX($K$9:$K$158,MATCH($F87,$G$9:$G$158,0),1),0)),0)), IFERROR(MIN($D87-SUM($O87:AL87), INDEX(Tbl_Resource_List[Hours Available per Day], MATCH($C87,Tbl_Resource_List[Resource Name],0),1)-SUMIF($C$8:$C86,$C87,AM$8:AM86)),0),0)</f>
        <v>0</v>
      </c>
      <c r="AN87" s="93">
        <f>IF((AN$7&gt;IFERROR(MAX(IFERROR(INDEX(Tbl_Project_List[Start Date],MATCH($A87,Tbl_Project_List[Project Name],0),1)-1,0),IFERROR(INDEX($K$9:$K$158,MATCH($E87,$G$9:$G$158,0),1),0),IFERROR(INDEX($K$9:$K$158,MATCH($F87,$G$9:$G$158,0),1),0)),0)), IFERROR(MIN($D87-SUM($O87:AM87), INDEX(Tbl_Resource_List[Hours Available per Day], MATCH($C87,Tbl_Resource_List[Resource Name],0),1)-SUMIF($C$8:$C86,$C87,AN$8:AN86)),0),0)</f>
        <v>0</v>
      </c>
      <c r="AO87" s="93">
        <f>IF((AO$7&gt;IFERROR(MAX(IFERROR(INDEX(Tbl_Project_List[Start Date],MATCH($A87,Tbl_Project_List[Project Name],0),1)-1,0),IFERROR(INDEX($K$9:$K$158,MATCH($E87,$G$9:$G$158,0),1),0),IFERROR(INDEX($K$9:$K$158,MATCH($F87,$G$9:$G$158,0),1),0)),0)), IFERROR(MIN($D87-SUM($O87:AN87), INDEX(Tbl_Resource_List[Hours Available per Day], MATCH($C87,Tbl_Resource_List[Resource Name],0),1)-SUMIF($C$8:$C86,$C87,AO$8:AO86)),0),0)</f>
        <v>0</v>
      </c>
      <c r="AP87" s="93">
        <f>IF((AP$7&gt;IFERROR(MAX(IFERROR(INDEX(Tbl_Project_List[Start Date],MATCH($A87,Tbl_Project_List[Project Name],0),1)-1,0),IFERROR(INDEX($K$9:$K$158,MATCH($E87,$G$9:$G$158,0),1),0),IFERROR(INDEX($K$9:$K$158,MATCH($F87,$G$9:$G$158,0),1),0)),0)), IFERROR(MIN($D87-SUM($O87:AO87), INDEX(Tbl_Resource_List[Hours Available per Day], MATCH($C87,Tbl_Resource_List[Resource Name],0),1)-SUMIF($C$8:$C86,$C87,AP$8:AP86)),0),0)</f>
        <v>0</v>
      </c>
      <c r="AQ87" s="93">
        <f>IF((AQ$7&gt;IFERROR(MAX(IFERROR(INDEX(Tbl_Project_List[Start Date],MATCH($A87,Tbl_Project_List[Project Name],0),1)-1,0),IFERROR(INDEX($K$9:$K$158,MATCH($E87,$G$9:$G$158,0),1),0),IFERROR(INDEX($K$9:$K$158,MATCH($F87,$G$9:$G$158,0),1),0)),0)), IFERROR(MIN($D87-SUM($O87:AP87), INDEX(Tbl_Resource_List[Hours Available per Day], MATCH($C87,Tbl_Resource_List[Resource Name],0),1)-SUMIF($C$8:$C86,$C87,AQ$8:AQ86)),0),0)</f>
        <v>0</v>
      </c>
      <c r="AR87" s="93">
        <f>IF((AR$7&gt;IFERROR(MAX(IFERROR(INDEX(Tbl_Project_List[Start Date],MATCH($A87,Tbl_Project_List[Project Name],0),1)-1,0),IFERROR(INDEX($K$9:$K$158,MATCH($E87,$G$9:$G$158,0),1),0),IFERROR(INDEX($K$9:$K$158,MATCH($F87,$G$9:$G$158,0),1),0)),0)), IFERROR(MIN($D87-SUM($O87:AQ87), INDEX(Tbl_Resource_List[Hours Available per Day], MATCH($C87,Tbl_Resource_List[Resource Name],0),1)-SUMIF($C$8:$C86,$C87,AR$8:AR86)),0),0)</f>
        <v>0</v>
      </c>
      <c r="AS87" s="93">
        <f>IF((AS$7&gt;IFERROR(MAX(IFERROR(INDEX(Tbl_Project_List[Start Date],MATCH($A87,Tbl_Project_List[Project Name],0),1)-1,0),IFERROR(INDEX($K$9:$K$158,MATCH($E87,$G$9:$G$158,0),1),0),IFERROR(INDEX($K$9:$K$158,MATCH($F87,$G$9:$G$158,0),1),0)),0)), IFERROR(MIN($D87-SUM($O87:AR87), INDEX(Tbl_Resource_List[Hours Available per Day], MATCH($C87,Tbl_Resource_List[Resource Name],0),1)-SUMIF($C$8:$C86,$C87,AS$8:AS86)),0),0)</f>
        <v>0</v>
      </c>
      <c r="AT87" s="93">
        <f>IF((AT$7&gt;IFERROR(MAX(IFERROR(INDEX(Tbl_Project_List[Start Date],MATCH($A87,Tbl_Project_List[Project Name],0),1)-1,0),IFERROR(INDEX($K$9:$K$158,MATCH($E87,$G$9:$G$158,0),1),0),IFERROR(INDEX($K$9:$K$158,MATCH($F87,$G$9:$G$158,0),1),0)),0)), IFERROR(MIN($D87-SUM($O87:AS87), INDEX(Tbl_Resource_List[Hours Available per Day], MATCH($C87,Tbl_Resource_List[Resource Name],0),1)-SUMIF($C$8:$C86,$C87,AT$8:AT86)),0),0)</f>
        <v>0</v>
      </c>
      <c r="AU87" s="93">
        <f>IF((AU$7&gt;IFERROR(MAX(IFERROR(INDEX(Tbl_Project_List[Start Date],MATCH($A87,Tbl_Project_List[Project Name],0),1)-1,0),IFERROR(INDEX($K$9:$K$158,MATCH($E87,$G$9:$G$158,0),1),0),IFERROR(INDEX($K$9:$K$158,MATCH($F87,$G$9:$G$158,0),1),0)),0)), IFERROR(MIN($D87-SUM($O87:AT87), INDEX(Tbl_Resource_List[Hours Available per Day], MATCH($C87,Tbl_Resource_List[Resource Name],0),1)-SUMIF($C$8:$C86,$C87,AU$8:AU86)),0),0)</f>
        <v>0</v>
      </c>
      <c r="AV87" s="93">
        <f>IF((AV$7&gt;IFERROR(MAX(IFERROR(INDEX(Tbl_Project_List[Start Date],MATCH($A87,Tbl_Project_List[Project Name],0),1)-1,0),IFERROR(INDEX($K$9:$K$158,MATCH($E87,$G$9:$G$158,0),1),0),IFERROR(INDEX($K$9:$K$158,MATCH($F87,$G$9:$G$158,0),1),0)),0)), IFERROR(MIN($D87-SUM($O87:AU87), INDEX(Tbl_Resource_List[Hours Available per Day], MATCH($C87,Tbl_Resource_List[Resource Name],0),1)-SUMIF($C$8:$C86,$C87,AV$8:AV86)),0),0)</f>
        <v>0</v>
      </c>
      <c r="AW87" s="93">
        <f>IF((AW$7&gt;IFERROR(MAX(IFERROR(INDEX(Tbl_Project_List[Start Date],MATCH($A87,Tbl_Project_List[Project Name],0),1)-1,0),IFERROR(INDEX($K$9:$K$158,MATCH($E87,$G$9:$G$158,0),1),0),IFERROR(INDEX($K$9:$K$158,MATCH($F87,$G$9:$G$158,0),1),0)),0)), IFERROR(MIN($D87-SUM($O87:AV87), INDEX(Tbl_Resource_List[Hours Available per Day], MATCH($C87,Tbl_Resource_List[Resource Name],0),1)-SUMIF($C$8:$C86,$C87,AW$8:AW86)),0),0)</f>
        <v>0</v>
      </c>
      <c r="AX87" s="93">
        <f>IF((AX$7&gt;IFERROR(MAX(IFERROR(INDEX(Tbl_Project_List[Start Date],MATCH($A87,Tbl_Project_List[Project Name],0),1)-1,0),IFERROR(INDEX($K$9:$K$158,MATCH($E87,$G$9:$G$158,0),1),0),IFERROR(INDEX($K$9:$K$158,MATCH($F87,$G$9:$G$158,0),1),0)),0)), IFERROR(MIN($D87-SUM($O87:AW87), INDEX(Tbl_Resource_List[Hours Available per Day], MATCH($C87,Tbl_Resource_List[Resource Name],0),1)-SUMIF($C$8:$C86,$C87,AX$8:AX86)),0),0)</f>
        <v>0</v>
      </c>
      <c r="AY87" s="93">
        <f>IF((AY$7&gt;IFERROR(MAX(IFERROR(INDEX(Tbl_Project_List[Start Date],MATCH($A87,Tbl_Project_List[Project Name],0),1)-1,0),IFERROR(INDEX($K$9:$K$158,MATCH($E87,$G$9:$G$158,0),1),0),IFERROR(INDEX($K$9:$K$158,MATCH($F87,$G$9:$G$158,0),1),0)),0)), IFERROR(MIN($D87-SUM($O87:AX87), INDEX(Tbl_Resource_List[Hours Available per Day], MATCH($C87,Tbl_Resource_List[Resource Name],0),1)-SUMIF($C$8:$C86,$C87,AY$8:AY86)),0),0)</f>
        <v>0</v>
      </c>
      <c r="AZ87" s="93">
        <f>IF((AZ$7&gt;IFERROR(MAX(IFERROR(INDEX(Tbl_Project_List[Start Date],MATCH($A87,Tbl_Project_List[Project Name],0),1)-1,0),IFERROR(INDEX($K$9:$K$158,MATCH($E87,$G$9:$G$158,0),1),0),IFERROR(INDEX($K$9:$K$158,MATCH($F87,$G$9:$G$158,0),1),0)),0)), IFERROR(MIN($D87-SUM($O87:AY87), INDEX(Tbl_Resource_List[Hours Available per Day], MATCH($C87,Tbl_Resource_List[Resource Name],0),1)-SUMIF($C$8:$C86,$C87,AZ$8:AZ86)),0),0)</f>
        <v>0</v>
      </c>
      <c r="BA87" s="93">
        <f>IF((BA$7&gt;IFERROR(MAX(IFERROR(INDEX(Tbl_Project_List[Start Date],MATCH($A87,Tbl_Project_List[Project Name],0),1)-1,0),IFERROR(INDEX($K$9:$K$158,MATCH($E87,$G$9:$G$158,0),1),0),IFERROR(INDEX($K$9:$K$158,MATCH($F87,$G$9:$G$158,0),1),0)),0)), IFERROR(MIN($D87-SUM($O87:AZ87), INDEX(Tbl_Resource_List[Hours Available per Day], MATCH($C87,Tbl_Resource_List[Resource Name],0),1)-SUMIF($C$8:$C86,$C87,BA$8:BA86)),0),0)</f>
        <v>0</v>
      </c>
      <c r="BB87" s="93">
        <f>IF((BB$7&gt;IFERROR(MAX(IFERROR(INDEX(Tbl_Project_List[Start Date],MATCH($A87,Tbl_Project_List[Project Name],0),1)-1,0),IFERROR(INDEX($K$9:$K$158,MATCH($E87,$G$9:$G$158,0),1),0),IFERROR(INDEX($K$9:$K$158,MATCH($F87,$G$9:$G$158,0),1),0)),0)), IFERROR(MIN($D87-SUM($O87:BA87), INDEX(Tbl_Resource_List[Hours Available per Day], MATCH($C87,Tbl_Resource_List[Resource Name],0),1)-SUMIF($C$8:$C86,$C87,BB$8:BB86)),0),0)</f>
        <v>0</v>
      </c>
      <c r="BC87" s="93">
        <f>IF((BC$7&gt;IFERROR(MAX(IFERROR(INDEX(Tbl_Project_List[Start Date],MATCH($A87,Tbl_Project_List[Project Name],0),1)-1,0),IFERROR(INDEX($K$9:$K$158,MATCH($E87,$G$9:$G$158,0),1),0),IFERROR(INDEX($K$9:$K$158,MATCH($F87,$G$9:$G$158,0),1),0)),0)), IFERROR(MIN($D87-SUM($O87:BB87), INDEX(Tbl_Resource_List[Hours Available per Day], MATCH($C87,Tbl_Resource_List[Resource Name],0),1)-SUMIF($C$8:$C86,$C87,BC$8:BC86)),0),0)</f>
        <v>0</v>
      </c>
      <c r="BD87" s="93">
        <f>IF((BD$7&gt;IFERROR(MAX(IFERROR(INDEX(Tbl_Project_List[Start Date],MATCH($A87,Tbl_Project_List[Project Name],0),1)-1,0),IFERROR(INDEX($K$9:$K$158,MATCH($E87,$G$9:$G$158,0),1),0),IFERROR(INDEX($K$9:$K$158,MATCH($F87,$G$9:$G$158,0),1),0)),0)), IFERROR(MIN($D87-SUM($O87:BC87), INDEX(Tbl_Resource_List[Hours Available per Day], MATCH($C87,Tbl_Resource_List[Resource Name],0),1)-SUMIF($C$8:$C86,$C87,BD$8:BD86)),0),0)</f>
        <v>0</v>
      </c>
      <c r="BE87" s="93">
        <f>IF((BE$7&gt;IFERROR(MAX(IFERROR(INDEX(Tbl_Project_List[Start Date],MATCH($A87,Tbl_Project_List[Project Name],0),1)-1,0),IFERROR(INDEX($K$9:$K$158,MATCH($E87,$G$9:$G$158,0),1),0),IFERROR(INDEX($K$9:$K$158,MATCH($F87,$G$9:$G$158,0),1),0)),0)), IFERROR(MIN($D87-SUM($O87:BD87), INDEX(Tbl_Resource_List[Hours Available per Day], MATCH($C87,Tbl_Resource_List[Resource Name],0),1)-SUMIF($C$8:$C86,$C87,BE$8:BE86)),0),0)</f>
        <v>0</v>
      </c>
      <c r="BF87" s="93">
        <f>IF((BF$7&gt;IFERROR(MAX(IFERROR(INDEX(Tbl_Project_List[Start Date],MATCH($A87,Tbl_Project_List[Project Name],0),1)-1,0),IFERROR(INDEX($K$9:$K$158,MATCH($E87,$G$9:$G$158,0),1),0),IFERROR(INDEX($K$9:$K$158,MATCH($F87,$G$9:$G$158,0),1),0)),0)), IFERROR(MIN($D87-SUM($O87:BE87), INDEX(Tbl_Resource_List[Hours Available per Day], MATCH($C87,Tbl_Resource_List[Resource Name],0),1)-SUMIF($C$8:$C86,$C87,BF$8:BF86)),0),0)</f>
        <v>0</v>
      </c>
      <c r="BG87" s="93">
        <f>IF((BG$7&gt;IFERROR(MAX(IFERROR(INDEX(Tbl_Project_List[Start Date],MATCH($A87,Tbl_Project_List[Project Name],0),1)-1,0),IFERROR(INDEX($K$9:$K$158,MATCH($E87,$G$9:$G$158,0),1),0),IFERROR(INDEX($K$9:$K$158,MATCH($F87,$G$9:$G$158,0),1),0)),0)), IFERROR(MIN($D87-SUM($O87:BF87), INDEX(Tbl_Resource_List[Hours Available per Day], MATCH($C87,Tbl_Resource_List[Resource Name],0),1)-SUMIF($C$8:$C86,$C87,BG$8:BG86)),0),0)</f>
        <v>0</v>
      </c>
      <c r="BH87" s="93">
        <f>IF((BH$7&gt;IFERROR(MAX(IFERROR(INDEX(Tbl_Project_List[Start Date],MATCH($A87,Tbl_Project_List[Project Name],0),1)-1,0),IFERROR(INDEX($K$9:$K$158,MATCH($E87,$G$9:$G$158,0),1),0),IFERROR(INDEX($K$9:$K$158,MATCH($F87,$G$9:$G$158,0),1),0)),0)), IFERROR(MIN($D87-SUM($O87:BG87), INDEX(Tbl_Resource_List[Hours Available per Day], MATCH($C87,Tbl_Resource_List[Resource Name],0),1)-SUMIF($C$8:$C86,$C87,BH$8:BH86)),0),0)</f>
        <v>0</v>
      </c>
      <c r="BI87" s="93">
        <f>IF((BI$7&gt;IFERROR(MAX(IFERROR(INDEX(Tbl_Project_List[Start Date],MATCH($A87,Tbl_Project_List[Project Name],0),1)-1,0),IFERROR(INDEX($K$9:$K$158,MATCH($E87,$G$9:$G$158,0),1),0),IFERROR(INDEX($K$9:$K$158,MATCH($F87,$G$9:$G$158,0),1),0)),0)), IFERROR(MIN($D87-SUM($O87:BH87), INDEX(Tbl_Resource_List[Hours Available per Day], MATCH($C87,Tbl_Resource_List[Resource Name],0),1)-SUMIF($C$8:$C86,$C87,BI$8:BI86)),0),0)</f>
        <v>0</v>
      </c>
      <c r="BJ87" s="93">
        <f>IF((BJ$7&gt;IFERROR(MAX(IFERROR(INDEX(Tbl_Project_List[Start Date],MATCH($A87,Tbl_Project_List[Project Name],0),1)-1,0),IFERROR(INDEX($K$9:$K$158,MATCH($E87,$G$9:$G$158,0),1),0),IFERROR(INDEX($K$9:$K$158,MATCH($F87,$G$9:$G$158,0),1),0)),0)), IFERROR(MIN($D87-SUM($O87:BI87), INDEX(Tbl_Resource_List[Hours Available per Day], MATCH($C87,Tbl_Resource_List[Resource Name],0),1)-SUMIF($C$8:$C86,$C87,BJ$8:BJ86)),0),0)</f>
        <v>0</v>
      </c>
      <c r="BK87" s="93">
        <f>IF((BK$7&gt;IFERROR(MAX(IFERROR(INDEX(Tbl_Project_List[Start Date],MATCH($A87,Tbl_Project_List[Project Name],0),1)-1,0),IFERROR(INDEX($K$9:$K$158,MATCH($E87,$G$9:$G$158,0),1),0),IFERROR(INDEX($K$9:$K$158,MATCH($F87,$G$9:$G$158,0),1),0)),0)), IFERROR(MIN($D87-SUM($O87:BJ87), INDEX(Tbl_Resource_List[Hours Available per Day], MATCH($C87,Tbl_Resource_List[Resource Name],0),1)-SUMIF($C$8:$C86,$C87,BK$8:BK86)),0),0)</f>
        <v>0</v>
      </c>
      <c r="BL87" s="93">
        <f>IF((BL$7&gt;IFERROR(MAX(IFERROR(INDEX(Tbl_Project_List[Start Date],MATCH($A87,Tbl_Project_List[Project Name],0),1)-1,0),IFERROR(INDEX($K$9:$K$158,MATCH($E87,$G$9:$G$158,0),1),0),IFERROR(INDEX($K$9:$K$158,MATCH($F87,$G$9:$G$158,0),1),0)),0)), IFERROR(MIN($D87-SUM($O87:BK87), INDEX(Tbl_Resource_List[Hours Available per Day], MATCH($C87,Tbl_Resource_List[Resource Name],0),1)-SUMIF($C$8:$C86,$C87,BL$8:BL86)),0),0)</f>
        <v>0</v>
      </c>
      <c r="BM87" s="93">
        <f>IF((BM$7&gt;IFERROR(MAX(IFERROR(INDEX(Tbl_Project_List[Start Date],MATCH($A87,Tbl_Project_List[Project Name],0),1)-1,0),IFERROR(INDEX($K$9:$K$158,MATCH($E87,$G$9:$G$158,0),1),0),IFERROR(INDEX($K$9:$K$158,MATCH($F87,$G$9:$G$158,0),1),0)),0)), IFERROR(MIN($D87-SUM($O87:BL87), INDEX(Tbl_Resource_List[Hours Available per Day], MATCH($C87,Tbl_Resource_List[Resource Name],0),1)-SUMIF($C$8:$C86,$C87,BM$8:BM86)),0),0)</f>
        <v>0</v>
      </c>
      <c r="BN87" s="93">
        <f>IF((BN$7&gt;IFERROR(MAX(IFERROR(INDEX(Tbl_Project_List[Start Date],MATCH($A87,Tbl_Project_List[Project Name],0),1)-1,0),IFERROR(INDEX($K$9:$K$158,MATCH($E87,$G$9:$G$158,0),1),0),IFERROR(INDEX($K$9:$K$158,MATCH($F87,$G$9:$G$158,0),1),0)),0)), IFERROR(MIN($D87-SUM($O87:BM87), INDEX(Tbl_Resource_List[Hours Available per Day], MATCH($C87,Tbl_Resource_List[Resource Name],0),1)-SUMIF($C$8:$C86,$C87,BN$8:BN86)),0),0)</f>
        <v>0</v>
      </c>
      <c r="BO87" s="93">
        <f>IF((BO$7&gt;IFERROR(MAX(IFERROR(INDEX(Tbl_Project_List[Start Date],MATCH($A87,Tbl_Project_List[Project Name],0),1)-1,0),IFERROR(INDEX($K$9:$K$158,MATCH($E87,$G$9:$G$158,0),1),0),IFERROR(INDEX($K$9:$K$158,MATCH($F87,$G$9:$G$158,0),1),0)),0)), IFERROR(MIN($D87-SUM($O87:BN87), INDEX(Tbl_Resource_List[Hours Available per Day], MATCH($C87,Tbl_Resource_List[Resource Name],0),1)-SUMIF($C$8:$C86,$C87,BO$8:BO86)),0),0)</f>
        <v>0</v>
      </c>
      <c r="BP87" s="93">
        <f>IF((BP$7&gt;IFERROR(MAX(IFERROR(INDEX(Tbl_Project_List[Start Date],MATCH($A87,Tbl_Project_List[Project Name],0),1)-1,0),IFERROR(INDEX($K$9:$K$158,MATCH($E87,$G$9:$G$158,0),1),0),IFERROR(INDEX($K$9:$K$158,MATCH($F87,$G$9:$G$158,0),1),0)),0)), IFERROR(MIN($D87-SUM($O87:BO87), INDEX(Tbl_Resource_List[Hours Available per Day], MATCH($C87,Tbl_Resource_List[Resource Name],0),1)-SUMIF($C$8:$C86,$C87,BP$8:BP86)),0),0)</f>
        <v>0</v>
      </c>
      <c r="BQ87" s="93">
        <f>IF((BQ$7&gt;IFERROR(MAX(IFERROR(INDEX(Tbl_Project_List[Start Date],MATCH($A87,Tbl_Project_List[Project Name],0),1)-1,0),IFERROR(INDEX($K$9:$K$158,MATCH($E87,$G$9:$G$158,0),1),0),IFERROR(INDEX($K$9:$K$158,MATCH($F87,$G$9:$G$158,0),1),0)),0)), IFERROR(MIN($D87-SUM($O87:BP87), INDEX(Tbl_Resource_List[Hours Available per Day], MATCH($C87,Tbl_Resource_List[Resource Name],0),1)-SUMIF($C$8:$C86,$C87,BQ$8:BQ86)),0),0)</f>
        <v>0</v>
      </c>
      <c r="BR87" s="93">
        <f>IF((BR$7&gt;IFERROR(MAX(IFERROR(INDEX(Tbl_Project_List[Start Date],MATCH($A87,Tbl_Project_List[Project Name],0),1)-1,0),IFERROR(INDEX($K$9:$K$158,MATCH($E87,$G$9:$G$158,0),1),0),IFERROR(INDEX($K$9:$K$158,MATCH($F87,$G$9:$G$158,0),1),0)),0)), IFERROR(MIN($D87-SUM($O87:BQ87), INDEX(Tbl_Resource_List[Hours Available per Day], MATCH($C87,Tbl_Resource_List[Resource Name],0),1)-SUMIF($C$8:$C86,$C87,BR$8:BR86)),0),0)</f>
        <v>0</v>
      </c>
      <c r="BS87" s="93">
        <f>IF((BS$7&gt;IFERROR(MAX(IFERROR(INDEX(Tbl_Project_List[Start Date],MATCH($A87,Tbl_Project_List[Project Name],0),1)-1,0),IFERROR(INDEX($K$9:$K$158,MATCH($E87,$G$9:$G$158,0),1),0),IFERROR(INDEX($K$9:$K$158,MATCH($F87,$G$9:$G$158,0),1),0)),0)), IFERROR(MIN($D87-SUM($O87:BR87), INDEX(Tbl_Resource_List[Hours Available per Day], MATCH($C87,Tbl_Resource_List[Resource Name],0),1)-SUMIF($C$8:$C86,$C87,BS$8:BS86)),0),0)</f>
        <v>0</v>
      </c>
      <c r="BT87" s="93">
        <f>IF((BT$7&gt;IFERROR(MAX(IFERROR(INDEX(Tbl_Project_List[Start Date],MATCH($A87,Tbl_Project_List[Project Name],0),1)-1,0),IFERROR(INDEX($K$9:$K$158,MATCH($E87,$G$9:$G$158,0),1),0),IFERROR(INDEX($K$9:$K$158,MATCH($F87,$G$9:$G$158,0),1),0)),0)), IFERROR(MIN($D87-SUM($O87:BS87), INDEX(Tbl_Resource_List[Hours Available per Day], MATCH($C87,Tbl_Resource_List[Resource Name],0),1)-SUMIF($C$8:$C86,$C87,BT$8:BT86)),0),0)</f>
        <v>0</v>
      </c>
      <c r="BU87" s="93">
        <f>IF((BU$7&gt;IFERROR(MAX(IFERROR(INDEX(Tbl_Project_List[Start Date],MATCH($A87,Tbl_Project_List[Project Name],0),1)-1,0),IFERROR(INDEX($K$9:$K$158,MATCH($E87,$G$9:$G$158,0),1),0),IFERROR(INDEX($K$9:$K$158,MATCH($F87,$G$9:$G$158,0),1),0)),0)), IFERROR(MIN($D87-SUM($O87:BT87), INDEX(Tbl_Resource_List[Hours Available per Day], MATCH($C87,Tbl_Resource_List[Resource Name],0),1)-SUMIF($C$8:$C86,$C87,BU$8:BU86)),0),0)</f>
        <v>0</v>
      </c>
      <c r="BV87" s="93">
        <f>IF((BV$7&gt;IFERROR(MAX(IFERROR(INDEX(Tbl_Project_List[Start Date],MATCH($A87,Tbl_Project_List[Project Name],0),1)-1,0),IFERROR(INDEX($K$9:$K$158,MATCH($E87,$G$9:$G$158,0),1),0),IFERROR(INDEX($K$9:$K$158,MATCH($F87,$G$9:$G$158,0),1),0)),0)), IFERROR(MIN($D87-SUM($O87:BU87), INDEX(Tbl_Resource_List[Hours Available per Day], MATCH($C87,Tbl_Resource_List[Resource Name],0),1)-SUMIF($C$8:$C86,$C87,BV$8:BV86)),0),0)</f>
        <v>0</v>
      </c>
      <c r="BW87" s="94">
        <f>IF((BW$7&gt;IFERROR(MAX(IFERROR(INDEX(Tbl_Project_List[Start Date],MATCH($A87,Tbl_Project_List[Project Name],0),1)-1,0),IFERROR(INDEX($K$9:$K$158,MATCH($E87,$G$9:$G$158,0),1),0),IFERROR(INDEX($K$9:$K$158,MATCH($F87,$G$9:$G$158,0),1),0)),0)), IFERROR(MIN($D87-SUM($O87:BV87), INDEX(Tbl_Resource_List[Hours Available per Day], MATCH($C87,Tbl_Resource_List[Resource Name],0),1)-SUMIF($C$8:$C86,$C87,BW$8:BW86)),0),0)</f>
        <v>0</v>
      </c>
      <c r="BX87" s="95"/>
      <c r="BY87" s="95"/>
      <c r="BZ87" s="95"/>
      <c r="CA87" s="95"/>
      <c r="CB87" s="95"/>
      <c r="CC87" s="95"/>
      <c r="CD87" s="95"/>
      <c r="CE87" s="95"/>
      <c r="CF87" s="95"/>
      <c r="CG87" s="95"/>
      <c r="CH87" s="95"/>
      <c r="CI87" s="95"/>
      <c r="CJ87" s="95"/>
      <c r="CK87" s="95"/>
      <c r="CL87" s="95"/>
      <c r="CM87" s="95"/>
      <c r="CN87" s="95"/>
      <c r="CO87" s="95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</row>
    <row r="88" spans="1:105" x14ac:dyDescent="0.25">
      <c r="A88" s="89" t="str">
        <f>IFERROR(IF(ROW(A87)-ROW($A$8)&gt;=COUNTA(Tbl_Task_List[Task Name]),"",INDEX(Tbl_Project_List[],MATCH(SMALL(Tbl_Project_List[[#Data],[Priority]],ROUND(SUMPRODUCT(1/COUNTIF($A$9:A87,$A$9:A87)),0)+((COUNTIF(Tbl_Task_List[[#Data],[Project Name]],A87)=COUNTIF($A$9:$A87,A87))*1)),Tbl_Project_List[[#Data],[Priority]],0),1)),"")</f>
        <v/>
      </c>
      <c r="B88" s="89" t="str">
        <f t="array" ref="B88">IFERROR(INDEX((Tbl_Task_List[[#Data],[Task Name]]), SMALL(IF(A88=(Tbl_Task_List[[#Data],[Project Name]]),ROW(Tbl_Task_List[[#Data],[Project Name]]),""),COUNTIF($A$9:$A88,A88))-ROW(Tbl_Task_List[[#Headers],[Task Name]]),1),"")</f>
        <v/>
      </c>
      <c r="C88" s="90" t="str">
        <f t="array" ref="C88">IFERROR(INDEX((Tbl_Task_List[[#Data],[Resource Name]]), SMALL(IF(A88=(Tbl_Task_List[[#Data],[Project Name]]),ROW(Tbl_Task_List[[#Data],[Project Name]]),""),COUNTIF($A$9:$A88,A88))-ROW(Tbl_Task_List[[#Headers],[Resource Name]]),1),"")</f>
        <v/>
      </c>
      <c r="D88" s="91" t="str">
        <f t="array" ref="D88">IFERROR(INDEX((Tbl_Task_List[[#Data],[Planned Duration (Hours)]]), SMALL(IF(A88=(Tbl_Task_List[[#Data],[Project Name]]),ROW(Tbl_Task_List[[#Data],[Project Name]]),""),COUNTIF($A$9:$A88,A88))-ROW(Tbl_Task_List[[#Headers],[Planned Duration (Hours)]]),1),"")</f>
        <v/>
      </c>
      <c r="E88" s="70" t="str">
        <f t="array" ref="E88">IFERROR(INDEX((Tbl_Task_List[[#Data],[Predecessor 1]]), SMALL(IF(A88=(Tbl_Task_List[[#Data],[Project Name]]),ROW(Tbl_Task_List[[#Data],[Project Name]]),""),COUNTIF($A$9:$A88,A88))-ROW(Tbl_Task_List[[#Headers],[Predecessor 1]]),1),"")</f>
        <v/>
      </c>
      <c r="F88" s="70" t="str">
        <f t="array" ref="F88">IFERROR(INDEX((Tbl_Task_List[[#Data],[Predecessor 2]]), SMALL(IF(A88=(Tbl_Task_List[[#Data],[Project Name]]),ROW(Tbl_Task_List[[#Data],[Project Name]]),""),COUNTIF($A$9:$A88,A88))-ROW(Tbl_Task_List[[#Headers],[Predecessor 2]]),1),"")</f>
        <v/>
      </c>
      <c r="G88" s="70" t="str">
        <f t="shared" si="8"/>
        <v xml:space="preserve"> </v>
      </c>
      <c r="H88" s="75" t="str">
        <f>IFERROR(MAX(INDEX(Tbl_Project_List[Start Date],MATCH($A88,Tbl_Project_List[Project Name],0),1), StartDate, IFERROR(WORKDAY(INDEX($K$9:$K$158,MATCH($E88,$G$9:$G$158,0),1),1,Holidays),0),IFERROR(WORKDAY( INDEX($K$9:$K$158,MATCH($F88,$G$9:$G$158,0),1),1,Holidays),0)),"")</f>
        <v/>
      </c>
      <c r="I88" s="92" t="str">
        <f t="shared" si="9"/>
        <v/>
      </c>
      <c r="J88" s="75" t="str">
        <f t="array" ref="J88">IF(ISNUMBER(D88),IFERROR(INDEX($A$7:$BW$7,1,SMALL(IF(P88:BW88&gt;0,COLUMN(P88:BW88),""),1)),WORKDAY($BW$7,2,Holidays)),"")</f>
        <v/>
      </c>
      <c r="K88" s="75" t="str">
        <f t="array" ref="K88">IF(ISNUMBER(D88),IF(SUM(P88:BW88)=D88,IFERROR(INDEX($A$7:$BW$7,1,LARGE(IF(P88:BW88&gt;0,COLUMN(P88:BW88),""),1)),""),WORKDAY($BW$7,1,Holidays)),"")</f>
        <v/>
      </c>
      <c r="L88" s="92" t="str">
        <f ca="1">IFERROR(COUNTIF(INDIRECT(ADDRESS(ROW($L88),MATCH($J88,$A$7:$BW$7,0),1,1,)):INDIRECT(ADDRESS(ROW($L88),MATCH(MIN($K88,$BW$7),$A$7:$BW$7,0),1,1,)),0),"")</f>
        <v/>
      </c>
      <c r="M88" s="92" t="str">
        <f t="shared" si="10"/>
        <v/>
      </c>
      <c r="N88" s="93" t="str">
        <f t="shared" si="11"/>
        <v/>
      </c>
      <c r="O88" s="86"/>
      <c r="P88" s="93">
        <f>IF((P$7&gt;IFERROR(MAX(IFERROR(INDEX(Tbl_Project_List[Start Date],MATCH($A88,Tbl_Project_List[Project Name],0),1)-1,0),IFERROR(INDEX($K$9:$K$158,MATCH($E88,$G$9:$G$158,0),1),0),IFERROR(INDEX($K$9:$K$158,MATCH($F88,$G$9:$G$158,0),1),0)),0)), IFERROR(MIN($D88-SUM($O88:O88), INDEX(Tbl_Resource_List[Hours Available per Day], MATCH($C88,Tbl_Resource_List[Resource Name],0),1)-SUMIF($C$8:$C87,$C88,P$8:P87)),0),0)</f>
        <v>0</v>
      </c>
      <c r="Q88" s="93">
        <f>IF((Q$7&gt;IFERROR(MAX(IFERROR(INDEX(Tbl_Project_List[Start Date],MATCH($A88,Tbl_Project_List[Project Name],0),1)-1,0),IFERROR(INDEX($K$9:$K$158,MATCH($E88,$G$9:$G$158,0),1),0),IFERROR(INDEX($K$9:$K$158,MATCH($F88,$G$9:$G$158,0),1),0)),0)), IFERROR(MIN($D88-SUM($O88:P88), INDEX(Tbl_Resource_List[Hours Available per Day], MATCH($C88,Tbl_Resource_List[Resource Name],0),1)-SUMIF($C$8:$C87,$C88,Q$8:Q87)),0),0)</f>
        <v>0</v>
      </c>
      <c r="R88" s="93">
        <f>IF((R$7&gt;IFERROR(MAX(IFERROR(INDEX(Tbl_Project_List[Start Date],MATCH($A88,Tbl_Project_List[Project Name],0),1)-1,0),IFERROR(INDEX($K$9:$K$158,MATCH($E88,$G$9:$G$158,0),1),0),IFERROR(INDEX($K$9:$K$158,MATCH($F88,$G$9:$G$158,0),1),0)),0)), IFERROR(MIN($D88-SUM($O88:Q88), INDEX(Tbl_Resource_List[Hours Available per Day], MATCH($C88,Tbl_Resource_List[Resource Name],0),1)-SUMIF($C$8:$C87,$C88,R$8:R87)),0),0)</f>
        <v>0</v>
      </c>
      <c r="S88" s="93">
        <f>IF((S$7&gt;IFERROR(MAX(IFERROR(INDEX(Tbl_Project_List[Start Date],MATCH($A88,Tbl_Project_List[Project Name],0),1)-1,0),IFERROR(INDEX($K$9:$K$158,MATCH($E88,$G$9:$G$158,0),1),0),IFERROR(INDEX($K$9:$K$158,MATCH($F88,$G$9:$G$158,0),1),0)),0)), IFERROR(MIN($D88-SUM($O88:R88), INDEX(Tbl_Resource_List[Hours Available per Day], MATCH($C88,Tbl_Resource_List[Resource Name],0),1)-SUMIF($C$8:$C87,$C88,S$8:S87)),0),0)</f>
        <v>0</v>
      </c>
      <c r="T88" s="93">
        <f>IF((T$7&gt;IFERROR(MAX(IFERROR(INDEX(Tbl_Project_List[Start Date],MATCH($A88,Tbl_Project_List[Project Name],0),1)-1,0),IFERROR(INDEX($K$9:$K$158,MATCH($E88,$G$9:$G$158,0),1),0),IFERROR(INDEX($K$9:$K$158,MATCH($F88,$G$9:$G$158,0),1),0)),0)), IFERROR(MIN($D88-SUM($O88:S88), INDEX(Tbl_Resource_List[Hours Available per Day], MATCH($C88,Tbl_Resource_List[Resource Name],0),1)-SUMIF($C$8:$C87,$C88,T$8:T87)),0),0)</f>
        <v>0</v>
      </c>
      <c r="U88" s="93">
        <f>IF((U$7&gt;IFERROR(MAX(IFERROR(INDEX(Tbl_Project_List[Start Date],MATCH($A88,Tbl_Project_List[Project Name],0),1)-1,0),IFERROR(INDEX($K$9:$K$158,MATCH($E88,$G$9:$G$158,0),1),0),IFERROR(INDEX($K$9:$K$158,MATCH($F88,$G$9:$G$158,0),1),0)),0)), IFERROR(MIN($D88-SUM($O88:T88), INDEX(Tbl_Resource_List[Hours Available per Day], MATCH($C88,Tbl_Resource_List[Resource Name],0),1)-SUMIF($C$8:$C87,$C88,U$8:U87)),0),0)</f>
        <v>0</v>
      </c>
      <c r="V88" s="93">
        <f>IF((V$7&gt;IFERROR(MAX(IFERROR(INDEX(Tbl_Project_List[Start Date],MATCH($A88,Tbl_Project_List[Project Name],0),1)-1,0),IFERROR(INDEX($K$9:$K$158,MATCH($E88,$G$9:$G$158,0),1),0),IFERROR(INDEX($K$9:$K$158,MATCH($F88,$G$9:$G$158,0),1),0)),0)), IFERROR(MIN($D88-SUM($O88:U88), INDEX(Tbl_Resource_List[Hours Available per Day], MATCH($C88,Tbl_Resource_List[Resource Name],0),1)-SUMIF($C$8:$C87,$C88,V$8:V87)),0),0)</f>
        <v>0</v>
      </c>
      <c r="W88" s="93">
        <f>IF((W$7&gt;IFERROR(MAX(IFERROR(INDEX(Tbl_Project_List[Start Date],MATCH($A88,Tbl_Project_List[Project Name],0),1)-1,0),IFERROR(INDEX($K$9:$K$158,MATCH($E88,$G$9:$G$158,0),1),0),IFERROR(INDEX($K$9:$K$158,MATCH($F88,$G$9:$G$158,0),1),0)),0)), IFERROR(MIN($D88-SUM($O88:V88), INDEX(Tbl_Resource_List[Hours Available per Day], MATCH($C88,Tbl_Resource_List[Resource Name],0),1)-SUMIF($C$8:$C87,$C88,W$8:W87)),0),0)</f>
        <v>0</v>
      </c>
      <c r="X88" s="93">
        <f>IF((X$7&gt;IFERROR(MAX(IFERROR(INDEX(Tbl_Project_List[Start Date],MATCH($A88,Tbl_Project_List[Project Name],0),1)-1,0),IFERROR(INDEX($K$9:$K$158,MATCH($E88,$G$9:$G$158,0),1),0),IFERROR(INDEX($K$9:$K$158,MATCH($F88,$G$9:$G$158,0),1),0)),0)), IFERROR(MIN($D88-SUM($O88:W88), INDEX(Tbl_Resource_List[Hours Available per Day], MATCH($C88,Tbl_Resource_List[Resource Name],0),1)-SUMIF($C$8:$C87,$C88,X$8:X87)),0),0)</f>
        <v>0</v>
      </c>
      <c r="Y88" s="93">
        <f>IF((Y$7&gt;IFERROR(MAX(IFERROR(INDEX(Tbl_Project_List[Start Date],MATCH($A88,Tbl_Project_List[Project Name],0),1)-1,0),IFERROR(INDEX($K$9:$K$158,MATCH($E88,$G$9:$G$158,0),1),0),IFERROR(INDEX($K$9:$K$158,MATCH($F88,$G$9:$G$158,0),1),0)),0)), IFERROR(MIN($D88-SUM($O88:X88), INDEX(Tbl_Resource_List[Hours Available per Day], MATCH($C88,Tbl_Resource_List[Resource Name],0),1)-SUMIF($C$8:$C87,$C88,Y$8:Y87)),0),0)</f>
        <v>0</v>
      </c>
      <c r="Z88" s="93">
        <f>IF((Z$7&gt;IFERROR(MAX(IFERROR(INDEX(Tbl_Project_List[Start Date],MATCH($A88,Tbl_Project_List[Project Name],0),1)-1,0),IFERROR(INDEX($K$9:$K$158,MATCH($E88,$G$9:$G$158,0),1),0),IFERROR(INDEX($K$9:$K$158,MATCH($F88,$G$9:$G$158,0),1),0)),0)), IFERROR(MIN($D88-SUM($O88:Y88), INDEX(Tbl_Resource_List[Hours Available per Day], MATCH($C88,Tbl_Resource_List[Resource Name],0),1)-SUMIF($C$8:$C87,$C88,Z$8:Z87)),0),0)</f>
        <v>0</v>
      </c>
      <c r="AA88" s="93">
        <f>IF((AA$7&gt;IFERROR(MAX(IFERROR(INDEX(Tbl_Project_List[Start Date],MATCH($A88,Tbl_Project_List[Project Name],0),1)-1,0),IFERROR(INDEX($K$9:$K$158,MATCH($E88,$G$9:$G$158,0),1),0),IFERROR(INDEX($K$9:$K$158,MATCH($F88,$G$9:$G$158,0),1),0)),0)), IFERROR(MIN($D88-SUM($O88:Z88), INDEX(Tbl_Resource_List[Hours Available per Day], MATCH($C88,Tbl_Resource_List[Resource Name],0),1)-SUMIF($C$8:$C87,$C88,AA$8:AA87)),0),0)</f>
        <v>0</v>
      </c>
      <c r="AB88" s="93">
        <f>IF((AB$7&gt;IFERROR(MAX(IFERROR(INDEX(Tbl_Project_List[Start Date],MATCH($A88,Tbl_Project_List[Project Name],0),1)-1,0),IFERROR(INDEX($K$9:$K$158,MATCH($E88,$G$9:$G$158,0),1),0),IFERROR(INDEX($K$9:$K$158,MATCH($F88,$G$9:$G$158,0),1),0)),0)), IFERROR(MIN($D88-SUM($O88:AA88), INDEX(Tbl_Resource_List[Hours Available per Day], MATCH($C88,Tbl_Resource_List[Resource Name],0),1)-SUMIF($C$8:$C87,$C88,AB$8:AB87)),0),0)</f>
        <v>0</v>
      </c>
      <c r="AC88" s="93">
        <f>IF((AC$7&gt;IFERROR(MAX(IFERROR(INDEX(Tbl_Project_List[Start Date],MATCH($A88,Tbl_Project_List[Project Name],0),1)-1,0),IFERROR(INDEX($K$9:$K$158,MATCH($E88,$G$9:$G$158,0),1),0),IFERROR(INDEX($K$9:$K$158,MATCH($F88,$G$9:$G$158,0),1),0)),0)), IFERROR(MIN($D88-SUM($O88:AB88), INDEX(Tbl_Resource_List[Hours Available per Day], MATCH($C88,Tbl_Resource_List[Resource Name],0),1)-SUMIF($C$8:$C87,$C88,AC$8:AC87)),0),0)</f>
        <v>0</v>
      </c>
      <c r="AD88" s="93">
        <f>IF((AD$7&gt;IFERROR(MAX(IFERROR(INDEX(Tbl_Project_List[Start Date],MATCH($A88,Tbl_Project_List[Project Name],0),1)-1,0),IFERROR(INDEX($K$9:$K$158,MATCH($E88,$G$9:$G$158,0),1),0),IFERROR(INDEX($K$9:$K$158,MATCH($F88,$G$9:$G$158,0),1),0)),0)), IFERROR(MIN($D88-SUM($O88:AC88), INDEX(Tbl_Resource_List[Hours Available per Day], MATCH($C88,Tbl_Resource_List[Resource Name],0),1)-SUMIF($C$8:$C87,$C88,AD$8:AD87)),0),0)</f>
        <v>0</v>
      </c>
      <c r="AE88" s="93">
        <f>IF((AE$7&gt;IFERROR(MAX(IFERROR(INDEX(Tbl_Project_List[Start Date],MATCH($A88,Tbl_Project_List[Project Name],0),1)-1,0),IFERROR(INDEX($K$9:$K$158,MATCH($E88,$G$9:$G$158,0),1),0),IFERROR(INDEX($K$9:$K$158,MATCH($F88,$G$9:$G$158,0),1),0)),0)), IFERROR(MIN($D88-SUM($O88:AD88), INDEX(Tbl_Resource_List[Hours Available per Day], MATCH($C88,Tbl_Resource_List[Resource Name],0),1)-SUMIF($C$8:$C87,$C88,AE$8:AE87)),0),0)</f>
        <v>0</v>
      </c>
      <c r="AF88" s="93">
        <f>IF((AF$7&gt;IFERROR(MAX(IFERROR(INDEX(Tbl_Project_List[Start Date],MATCH($A88,Tbl_Project_List[Project Name],0),1)-1,0),IFERROR(INDEX($K$9:$K$158,MATCH($E88,$G$9:$G$158,0),1),0),IFERROR(INDEX($K$9:$K$158,MATCH($F88,$G$9:$G$158,0),1),0)),0)), IFERROR(MIN($D88-SUM($O88:AE88), INDEX(Tbl_Resource_List[Hours Available per Day], MATCH($C88,Tbl_Resource_List[Resource Name],0),1)-SUMIF($C$8:$C87,$C88,AF$8:AF87)),0),0)</f>
        <v>0</v>
      </c>
      <c r="AG88" s="93">
        <f>IF((AG$7&gt;IFERROR(MAX(IFERROR(INDEX(Tbl_Project_List[Start Date],MATCH($A88,Tbl_Project_List[Project Name],0),1)-1,0),IFERROR(INDEX($K$9:$K$158,MATCH($E88,$G$9:$G$158,0),1),0),IFERROR(INDEX($K$9:$K$158,MATCH($F88,$G$9:$G$158,0),1),0)),0)), IFERROR(MIN($D88-SUM($O88:AF88), INDEX(Tbl_Resource_List[Hours Available per Day], MATCH($C88,Tbl_Resource_List[Resource Name],0),1)-SUMIF($C$8:$C87,$C88,AG$8:AG87)),0),0)</f>
        <v>0</v>
      </c>
      <c r="AH88" s="93">
        <f>IF((AH$7&gt;IFERROR(MAX(IFERROR(INDEX(Tbl_Project_List[Start Date],MATCH($A88,Tbl_Project_List[Project Name],0),1)-1,0),IFERROR(INDEX($K$9:$K$158,MATCH($E88,$G$9:$G$158,0),1),0),IFERROR(INDEX($K$9:$K$158,MATCH($F88,$G$9:$G$158,0),1),0)),0)), IFERROR(MIN($D88-SUM($O88:AG88), INDEX(Tbl_Resource_List[Hours Available per Day], MATCH($C88,Tbl_Resource_List[Resource Name],0),1)-SUMIF($C$8:$C87,$C88,AH$8:AH87)),0),0)</f>
        <v>0</v>
      </c>
      <c r="AI88" s="93">
        <f>IF((AI$7&gt;IFERROR(MAX(IFERROR(INDEX(Tbl_Project_List[Start Date],MATCH($A88,Tbl_Project_List[Project Name],0),1)-1,0),IFERROR(INDEX($K$9:$K$158,MATCH($E88,$G$9:$G$158,0),1),0),IFERROR(INDEX($K$9:$K$158,MATCH($F88,$G$9:$G$158,0),1),0)),0)), IFERROR(MIN($D88-SUM($O88:AH88), INDEX(Tbl_Resource_List[Hours Available per Day], MATCH($C88,Tbl_Resource_List[Resource Name],0),1)-SUMIF($C$8:$C87,$C88,AI$8:AI87)),0),0)</f>
        <v>0</v>
      </c>
      <c r="AJ88" s="93">
        <f>IF((AJ$7&gt;IFERROR(MAX(IFERROR(INDEX(Tbl_Project_List[Start Date],MATCH($A88,Tbl_Project_List[Project Name],0),1)-1,0),IFERROR(INDEX($K$9:$K$158,MATCH($E88,$G$9:$G$158,0),1),0),IFERROR(INDEX($K$9:$K$158,MATCH($F88,$G$9:$G$158,0),1),0)),0)), IFERROR(MIN($D88-SUM($O88:AI88), INDEX(Tbl_Resource_List[Hours Available per Day], MATCH($C88,Tbl_Resource_List[Resource Name],0),1)-SUMIF($C$8:$C87,$C88,AJ$8:AJ87)),0),0)</f>
        <v>0</v>
      </c>
      <c r="AK88" s="93">
        <f>IF((AK$7&gt;IFERROR(MAX(IFERROR(INDEX(Tbl_Project_List[Start Date],MATCH($A88,Tbl_Project_List[Project Name],0),1)-1,0),IFERROR(INDEX($K$9:$K$158,MATCH($E88,$G$9:$G$158,0),1),0),IFERROR(INDEX($K$9:$K$158,MATCH($F88,$G$9:$G$158,0),1),0)),0)), IFERROR(MIN($D88-SUM($O88:AJ88), INDEX(Tbl_Resource_List[Hours Available per Day], MATCH($C88,Tbl_Resource_List[Resource Name],0),1)-SUMIF($C$8:$C87,$C88,AK$8:AK87)),0),0)</f>
        <v>0</v>
      </c>
      <c r="AL88" s="93">
        <f>IF((AL$7&gt;IFERROR(MAX(IFERROR(INDEX(Tbl_Project_List[Start Date],MATCH($A88,Tbl_Project_List[Project Name],0),1)-1,0),IFERROR(INDEX($K$9:$K$158,MATCH($E88,$G$9:$G$158,0),1),0),IFERROR(INDEX($K$9:$K$158,MATCH($F88,$G$9:$G$158,0),1),0)),0)), IFERROR(MIN($D88-SUM($O88:AK88), INDEX(Tbl_Resource_List[Hours Available per Day], MATCH($C88,Tbl_Resource_List[Resource Name],0),1)-SUMIF($C$8:$C87,$C88,AL$8:AL87)),0),0)</f>
        <v>0</v>
      </c>
      <c r="AM88" s="93">
        <f>IF((AM$7&gt;IFERROR(MAX(IFERROR(INDEX(Tbl_Project_List[Start Date],MATCH($A88,Tbl_Project_List[Project Name],0),1)-1,0),IFERROR(INDEX($K$9:$K$158,MATCH($E88,$G$9:$G$158,0),1),0),IFERROR(INDEX($K$9:$K$158,MATCH($F88,$G$9:$G$158,0),1),0)),0)), IFERROR(MIN($D88-SUM($O88:AL88), INDEX(Tbl_Resource_List[Hours Available per Day], MATCH($C88,Tbl_Resource_List[Resource Name],0),1)-SUMIF($C$8:$C87,$C88,AM$8:AM87)),0),0)</f>
        <v>0</v>
      </c>
      <c r="AN88" s="93">
        <f>IF((AN$7&gt;IFERROR(MAX(IFERROR(INDEX(Tbl_Project_List[Start Date],MATCH($A88,Tbl_Project_List[Project Name],0),1)-1,0),IFERROR(INDEX($K$9:$K$158,MATCH($E88,$G$9:$G$158,0),1),0),IFERROR(INDEX($K$9:$K$158,MATCH($F88,$G$9:$G$158,0),1),0)),0)), IFERROR(MIN($D88-SUM($O88:AM88), INDEX(Tbl_Resource_List[Hours Available per Day], MATCH($C88,Tbl_Resource_List[Resource Name],0),1)-SUMIF($C$8:$C87,$C88,AN$8:AN87)),0),0)</f>
        <v>0</v>
      </c>
      <c r="AO88" s="93">
        <f>IF((AO$7&gt;IFERROR(MAX(IFERROR(INDEX(Tbl_Project_List[Start Date],MATCH($A88,Tbl_Project_List[Project Name],0),1)-1,0),IFERROR(INDEX($K$9:$K$158,MATCH($E88,$G$9:$G$158,0),1),0),IFERROR(INDEX($K$9:$K$158,MATCH($F88,$G$9:$G$158,0),1),0)),0)), IFERROR(MIN($D88-SUM($O88:AN88), INDEX(Tbl_Resource_List[Hours Available per Day], MATCH($C88,Tbl_Resource_List[Resource Name],0),1)-SUMIF($C$8:$C87,$C88,AO$8:AO87)),0),0)</f>
        <v>0</v>
      </c>
      <c r="AP88" s="93">
        <f>IF((AP$7&gt;IFERROR(MAX(IFERROR(INDEX(Tbl_Project_List[Start Date],MATCH($A88,Tbl_Project_List[Project Name],0),1)-1,0),IFERROR(INDEX($K$9:$K$158,MATCH($E88,$G$9:$G$158,0),1),0),IFERROR(INDEX($K$9:$K$158,MATCH($F88,$G$9:$G$158,0),1),0)),0)), IFERROR(MIN($D88-SUM($O88:AO88), INDEX(Tbl_Resource_List[Hours Available per Day], MATCH($C88,Tbl_Resource_List[Resource Name],0),1)-SUMIF($C$8:$C87,$C88,AP$8:AP87)),0),0)</f>
        <v>0</v>
      </c>
      <c r="AQ88" s="93">
        <f>IF((AQ$7&gt;IFERROR(MAX(IFERROR(INDEX(Tbl_Project_List[Start Date],MATCH($A88,Tbl_Project_List[Project Name],0),1)-1,0),IFERROR(INDEX($K$9:$K$158,MATCH($E88,$G$9:$G$158,0),1),0),IFERROR(INDEX($K$9:$K$158,MATCH($F88,$G$9:$G$158,0),1),0)),0)), IFERROR(MIN($D88-SUM($O88:AP88), INDEX(Tbl_Resource_List[Hours Available per Day], MATCH($C88,Tbl_Resource_List[Resource Name],0),1)-SUMIF($C$8:$C87,$C88,AQ$8:AQ87)),0),0)</f>
        <v>0</v>
      </c>
      <c r="AR88" s="93">
        <f>IF((AR$7&gt;IFERROR(MAX(IFERROR(INDEX(Tbl_Project_List[Start Date],MATCH($A88,Tbl_Project_List[Project Name],0),1)-1,0),IFERROR(INDEX($K$9:$K$158,MATCH($E88,$G$9:$G$158,0),1),0),IFERROR(INDEX($K$9:$K$158,MATCH($F88,$G$9:$G$158,0),1),0)),0)), IFERROR(MIN($D88-SUM($O88:AQ88), INDEX(Tbl_Resource_List[Hours Available per Day], MATCH($C88,Tbl_Resource_List[Resource Name],0),1)-SUMIF($C$8:$C87,$C88,AR$8:AR87)),0),0)</f>
        <v>0</v>
      </c>
      <c r="AS88" s="93">
        <f>IF((AS$7&gt;IFERROR(MAX(IFERROR(INDEX(Tbl_Project_List[Start Date],MATCH($A88,Tbl_Project_List[Project Name],0),1)-1,0),IFERROR(INDEX($K$9:$K$158,MATCH($E88,$G$9:$G$158,0),1),0),IFERROR(INDEX($K$9:$K$158,MATCH($F88,$G$9:$G$158,0),1),0)),0)), IFERROR(MIN($D88-SUM($O88:AR88), INDEX(Tbl_Resource_List[Hours Available per Day], MATCH($C88,Tbl_Resource_List[Resource Name],0),1)-SUMIF($C$8:$C87,$C88,AS$8:AS87)),0),0)</f>
        <v>0</v>
      </c>
      <c r="AT88" s="93">
        <f>IF((AT$7&gt;IFERROR(MAX(IFERROR(INDEX(Tbl_Project_List[Start Date],MATCH($A88,Tbl_Project_List[Project Name],0),1)-1,0),IFERROR(INDEX($K$9:$K$158,MATCH($E88,$G$9:$G$158,0),1),0),IFERROR(INDEX($K$9:$K$158,MATCH($F88,$G$9:$G$158,0),1),0)),0)), IFERROR(MIN($D88-SUM($O88:AS88), INDEX(Tbl_Resource_List[Hours Available per Day], MATCH($C88,Tbl_Resource_List[Resource Name],0),1)-SUMIF($C$8:$C87,$C88,AT$8:AT87)),0),0)</f>
        <v>0</v>
      </c>
      <c r="AU88" s="93">
        <f>IF((AU$7&gt;IFERROR(MAX(IFERROR(INDEX(Tbl_Project_List[Start Date],MATCH($A88,Tbl_Project_List[Project Name],0),1)-1,0),IFERROR(INDEX($K$9:$K$158,MATCH($E88,$G$9:$G$158,0),1),0),IFERROR(INDEX($K$9:$K$158,MATCH($F88,$G$9:$G$158,0),1),0)),0)), IFERROR(MIN($D88-SUM($O88:AT88), INDEX(Tbl_Resource_List[Hours Available per Day], MATCH($C88,Tbl_Resource_List[Resource Name],0),1)-SUMIF($C$8:$C87,$C88,AU$8:AU87)),0),0)</f>
        <v>0</v>
      </c>
      <c r="AV88" s="93">
        <f>IF((AV$7&gt;IFERROR(MAX(IFERROR(INDEX(Tbl_Project_List[Start Date],MATCH($A88,Tbl_Project_List[Project Name],0),1)-1,0),IFERROR(INDEX($K$9:$K$158,MATCH($E88,$G$9:$G$158,0),1),0),IFERROR(INDEX($K$9:$K$158,MATCH($F88,$G$9:$G$158,0),1),0)),0)), IFERROR(MIN($D88-SUM($O88:AU88), INDEX(Tbl_Resource_List[Hours Available per Day], MATCH($C88,Tbl_Resource_List[Resource Name],0),1)-SUMIF($C$8:$C87,$C88,AV$8:AV87)),0),0)</f>
        <v>0</v>
      </c>
      <c r="AW88" s="93">
        <f>IF((AW$7&gt;IFERROR(MAX(IFERROR(INDEX(Tbl_Project_List[Start Date],MATCH($A88,Tbl_Project_List[Project Name],0),1)-1,0),IFERROR(INDEX($K$9:$K$158,MATCH($E88,$G$9:$G$158,0),1),0),IFERROR(INDEX($K$9:$K$158,MATCH($F88,$G$9:$G$158,0),1),0)),0)), IFERROR(MIN($D88-SUM($O88:AV88), INDEX(Tbl_Resource_List[Hours Available per Day], MATCH($C88,Tbl_Resource_List[Resource Name],0),1)-SUMIF($C$8:$C87,$C88,AW$8:AW87)),0),0)</f>
        <v>0</v>
      </c>
      <c r="AX88" s="93">
        <f>IF((AX$7&gt;IFERROR(MAX(IFERROR(INDEX(Tbl_Project_List[Start Date],MATCH($A88,Tbl_Project_List[Project Name],0),1)-1,0),IFERROR(INDEX($K$9:$K$158,MATCH($E88,$G$9:$G$158,0),1),0),IFERROR(INDEX($K$9:$K$158,MATCH($F88,$G$9:$G$158,0),1),0)),0)), IFERROR(MIN($D88-SUM($O88:AW88), INDEX(Tbl_Resource_List[Hours Available per Day], MATCH($C88,Tbl_Resource_List[Resource Name],0),1)-SUMIF($C$8:$C87,$C88,AX$8:AX87)),0),0)</f>
        <v>0</v>
      </c>
      <c r="AY88" s="93">
        <f>IF((AY$7&gt;IFERROR(MAX(IFERROR(INDEX(Tbl_Project_List[Start Date],MATCH($A88,Tbl_Project_List[Project Name],0),1)-1,0),IFERROR(INDEX($K$9:$K$158,MATCH($E88,$G$9:$G$158,0),1),0),IFERROR(INDEX($K$9:$K$158,MATCH($F88,$G$9:$G$158,0),1),0)),0)), IFERROR(MIN($D88-SUM($O88:AX88), INDEX(Tbl_Resource_List[Hours Available per Day], MATCH($C88,Tbl_Resource_List[Resource Name],0),1)-SUMIF($C$8:$C87,$C88,AY$8:AY87)),0),0)</f>
        <v>0</v>
      </c>
      <c r="AZ88" s="93">
        <f>IF((AZ$7&gt;IFERROR(MAX(IFERROR(INDEX(Tbl_Project_List[Start Date],MATCH($A88,Tbl_Project_List[Project Name],0),1)-1,0),IFERROR(INDEX($K$9:$K$158,MATCH($E88,$G$9:$G$158,0),1),0),IFERROR(INDEX($K$9:$K$158,MATCH($F88,$G$9:$G$158,0),1),0)),0)), IFERROR(MIN($D88-SUM($O88:AY88), INDEX(Tbl_Resource_List[Hours Available per Day], MATCH($C88,Tbl_Resource_List[Resource Name],0),1)-SUMIF($C$8:$C87,$C88,AZ$8:AZ87)),0),0)</f>
        <v>0</v>
      </c>
      <c r="BA88" s="93">
        <f>IF((BA$7&gt;IFERROR(MAX(IFERROR(INDEX(Tbl_Project_List[Start Date],MATCH($A88,Tbl_Project_List[Project Name],0),1)-1,0),IFERROR(INDEX($K$9:$K$158,MATCH($E88,$G$9:$G$158,0),1),0),IFERROR(INDEX($K$9:$K$158,MATCH($F88,$G$9:$G$158,0),1),0)),0)), IFERROR(MIN($D88-SUM($O88:AZ88), INDEX(Tbl_Resource_List[Hours Available per Day], MATCH($C88,Tbl_Resource_List[Resource Name],0),1)-SUMIF($C$8:$C87,$C88,BA$8:BA87)),0),0)</f>
        <v>0</v>
      </c>
      <c r="BB88" s="93">
        <f>IF((BB$7&gt;IFERROR(MAX(IFERROR(INDEX(Tbl_Project_List[Start Date],MATCH($A88,Tbl_Project_List[Project Name],0),1)-1,0),IFERROR(INDEX($K$9:$K$158,MATCH($E88,$G$9:$G$158,0),1),0),IFERROR(INDEX($K$9:$K$158,MATCH($F88,$G$9:$G$158,0),1),0)),0)), IFERROR(MIN($D88-SUM($O88:BA88), INDEX(Tbl_Resource_List[Hours Available per Day], MATCH($C88,Tbl_Resource_List[Resource Name],0),1)-SUMIF($C$8:$C87,$C88,BB$8:BB87)),0),0)</f>
        <v>0</v>
      </c>
      <c r="BC88" s="93">
        <f>IF((BC$7&gt;IFERROR(MAX(IFERROR(INDEX(Tbl_Project_List[Start Date],MATCH($A88,Tbl_Project_List[Project Name],0),1)-1,0),IFERROR(INDEX($K$9:$K$158,MATCH($E88,$G$9:$G$158,0),1),0),IFERROR(INDEX($K$9:$K$158,MATCH($F88,$G$9:$G$158,0),1),0)),0)), IFERROR(MIN($D88-SUM($O88:BB88), INDEX(Tbl_Resource_List[Hours Available per Day], MATCH($C88,Tbl_Resource_List[Resource Name],0),1)-SUMIF($C$8:$C87,$C88,BC$8:BC87)),0),0)</f>
        <v>0</v>
      </c>
      <c r="BD88" s="93">
        <f>IF((BD$7&gt;IFERROR(MAX(IFERROR(INDEX(Tbl_Project_List[Start Date],MATCH($A88,Tbl_Project_List[Project Name],0),1)-1,0),IFERROR(INDEX($K$9:$K$158,MATCH($E88,$G$9:$G$158,0),1),0),IFERROR(INDEX($K$9:$K$158,MATCH($F88,$G$9:$G$158,0),1),0)),0)), IFERROR(MIN($D88-SUM($O88:BC88), INDEX(Tbl_Resource_List[Hours Available per Day], MATCH($C88,Tbl_Resource_List[Resource Name],0),1)-SUMIF($C$8:$C87,$C88,BD$8:BD87)),0),0)</f>
        <v>0</v>
      </c>
      <c r="BE88" s="93">
        <f>IF((BE$7&gt;IFERROR(MAX(IFERROR(INDEX(Tbl_Project_List[Start Date],MATCH($A88,Tbl_Project_List[Project Name],0),1)-1,0),IFERROR(INDEX($K$9:$K$158,MATCH($E88,$G$9:$G$158,0),1),0),IFERROR(INDEX($K$9:$K$158,MATCH($F88,$G$9:$G$158,0),1),0)),0)), IFERROR(MIN($D88-SUM($O88:BD88), INDEX(Tbl_Resource_List[Hours Available per Day], MATCH($C88,Tbl_Resource_List[Resource Name],0),1)-SUMIF($C$8:$C87,$C88,BE$8:BE87)),0),0)</f>
        <v>0</v>
      </c>
      <c r="BF88" s="93">
        <f>IF((BF$7&gt;IFERROR(MAX(IFERROR(INDEX(Tbl_Project_List[Start Date],MATCH($A88,Tbl_Project_List[Project Name],0),1)-1,0),IFERROR(INDEX($K$9:$K$158,MATCH($E88,$G$9:$G$158,0),1),0),IFERROR(INDEX($K$9:$K$158,MATCH($F88,$G$9:$G$158,0),1),0)),0)), IFERROR(MIN($D88-SUM($O88:BE88), INDEX(Tbl_Resource_List[Hours Available per Day], MATCH($C88,Tbl_Resource_List[Resource Name],0),1)-SUMIF($C$8:$C87,$C88,BF$8:BF87)),0),0)</f>
        <v>0</v>
      </c>
      <c r="BG88" s="93">
        <f>IF((BG$7&gt;IFERROR(MAX(IFERROR(INDEX(Tbl_Project_List[Start Date],MATCH($A88,Tbl_Project_List[Project Name],0),1)-1,0),IFERROR(INDEX($K$9:$K$158,MATCH($E88,$G$9:$G$158,0),1),0),IFERROR(INDEX($K$9:$K$158,MATCH($F88,$G$9:$G$158,0),1),0)),0)), IFERROR(MIN($D88-SUM($O88:BF88), INDEX(Tbl_Resource_List[Hours Available per Day], MATCH($C88,Tbl_Resource_List[Resource Name],0),1)-SUMIF($C$8:$C87,$C88,BG$8:BG87)),0),0)</f>
        <v>0</v>
      </c>
      <c r="BH88" s="93">
        <f>IF((BH$7&gt;IFERROR(MAX(IFERROR(INDEX(Tbl_Project_List[Start Date],MATCH($A88,Tbl_Project_List[Project Name],0),1)-1,0),IFERROR(INDEX($K$9:$K$158,MATCH($E88,$G$9:$G$158,0),1),0),IFERROR(INDEX($K$9:$K$158,MATCH($F88,$G$9:$G$158,0),1),0)),0)), IFERROR(MIN($D88-SUM($O88:BG88), INDEX(Tbl_Resource_List[Hours Available per Day], MATCH($C88,Tbl_Resource_List[Resource Name],0),1)-SUMIF($C$8:$C87,$C88,BH$8:BH87)),0),0)</f>
        <v>0</v>
      </c>
      <c r="BI88" s="93">
        <f>IF((BI$7&gt;IFERROR(MAX(IFERROR(INDEX(Tbl_Project_List[Start Date],MATCH($A88,Tbl_Project_List[Project Name],0),1)-1,0),IFERROR(INDEX($K$9:$K$158,MATCH($E88,$G$9:$G$158,0),1),0),IFERROR(INDEX($K$9:$K$158,MATCH($F88,$G$9:$G$158,0),1),0)),0)), IFERROR(MIN($D88-SUM($O88:BH88), INDEX(Tbl_Resource_List[Hours Available per Day], MATCH($C88,Tbl_Resource_List[Resource Name],0),1)-SUMIF($C$8:$C87,$C88,BI$8:BI87)),0),0)</f>
        <v>0</v>
      </c>
      <c r="BJ88" s="93">
        <f>IF((BJ$7&gt;IFERROR(MAX(IFERROR(INDEX(Tbl_Project_List[Start Date],MATCH($A88,Tbl_Project_List[Project Name],0),1)-1,0),IFERROR(INDEX($K$9:$K$158,MATCH($E88,$G$9:$G$158,0),1),0),IFERROR(INDEX($K$9:$K$158,MATCH($F88,$G$9:$G$158,0),1),0)),0)), IFERROR(MIN($D88-SUM($O88:BI88), INDEX(Tbl_Resource_List[Hours Available per Day], MATCH($C88,Tbl_Resource_List[Resource Name],0),1)-SUMIF($C$8:$C87,$C88,BJ$8:BJ87)),0),0)</f>
        <v>0</v>
      </c>
      <c r="BK88" s="93">
        <f>IF((BK$7&gt;IFERROR(MAX(IFERROR(INDEX(Tbl_Project_List[Start Date],MATCH($A88,Tbl_Project_List[Project Name],0),1)-1,0),IFERROR(INDEX($K$9:$K$158,MATCH($E88,$G$9:$G$158,0),1),0),IFERROR(INDEX($K$9:$K$158,MATCH($F88,$G$9:$G$158,0),1),0)),0)), IFERROR(MIN($D88-SUM($O88:BJ88), INDEX(Tbl_Resource_List[Hours Available per Day], MATCH($C88,Tbl_Resource_List[Resource Name],0),1)-SUMIF($C$8:$C87,$C88,BK$8:BK87)),0),0)</f>
        <v>0</v>
      </c>
      <c r="BL88" s="93">
        <f>IF((BL$7&gt;IFERROR(MAX(IFERROR(INDEX(Tbl_Project_List[Start Date],MATCH($A88,Tbl_Project_List[Project Name],0),1)-1,0),IFERROR(INDEX($K$9:$K$158,MATCH($E88,$G$9:$G$158,0),1),0),IFERROR(INDEX($K$9:$K$158,MATCH($F88,$G$9:$G$158,0),1),0)),0)), IFERROR(MIN($D88-SUM($O88:BK88), INDEX(Tbl_Resource_List[Hours Available per Day], MATCH($C88,Tbl_Resource_List[Resource Name],0),1)-SUMIF($C$8:$C87,$C88,BL$8:BL87)),0),0)</f>
        <v>0</v>
      </c>
      <c r="BM88" s="93">
        <f>IF((BM$7&gt;IFERROR(MAX(IFERROR(INDEX(Tbl_Project_List[Start Date],MATCH($A88,Tbl_Project_List[Project Name],0),1)-1,0),IFERROR(INDEX($K$9:$K$158,MATCH($E88,$G$9:$G$158,0),1),0),IFERROR(INDEX($K$9:$K$158,MATCH($F88,$G$9:$G$158,0),1),0)),0)), IFERROR(MIN($D88-SUM($O88:BL88), INDEX(Tbl_Resource_List[Hours Available per Day], MATCH($C88,Tbl_Resource_List[Resource Name],0),1)-SUMIF($C$8:$C87,$C88,BM$8:BM87)),0),0)</f>
        <v>0</v>
      </c>
      <c r="BN88" s="93">
        <f>IF((BN$7&gt;IFERROR(MAX(IFERROR(INDEX(Tbl_Project_List[Start Date],MATCH($A88,Tbl_Project_List[Project Name],0),1)-1,0),IFERROR(INDEX($K$9:$K$158,MATCH($E88,$G$9:$G$158,0),1),0),IFERROR(INDEX($K$9:$K$158,MATCH($F88,$G$9:$G$158,0),1),0)),0)), IFERROR(MIN($D88-SUM($O88:BM88), INDEX(Tbl_Resource_List[Hours Available per Day], MATCH($C88,Tbl_Resource_List[Resource Name],0),1)-SUMIF($C$8:$C87,$C88,BN$8:BN87)),0),0)</f>
        <v>0</v>
      </c>
      <c r="BO88" s="93">
        <f>IF((BO$7&gt;IFERROR(MAX(IFERROR(INDEX(Tbl_Project_List[Start Date],MATCH($A88,Tbl_Project_List[Project Name],0),1)-1,0),IFERROR(INDEX($K$9:$K$158,MATCH($E88,$G$9:$G$158,0),1),0),IFERROR(INDEX($K$9:$K$158,MATCH($F88,$G$9:$G$158,0),1),0)),0)), IFERROR(MIN($D88-SUM($O88:BN88), INDEX(Tbl_Resource_List[Hours Available per Day], MATCH($C88,Tbl_Resource_List[Resource Name],0),1)-SUMIF($C$8:$C87,$C88,BO$8:BO87)),0),0)</f>
        <v>0</v>
      </c>
      <c r="BP88" s="93">
        <f>IF((BP$7&gt;IFERROR(MAX(IFERROR(INDEX(Tbl_Project_List[Start Date],MATCH($A88,Tbl_Project_List[Project Name],0),1)-1,0),IFERROR(INDEX($K$9:$K$158,MATCH($E88,$G$9:$G$158,0),1),0),IFERROR(INDEX($K$9:$K$158,MATCH($F88,$G$9:$G$158,0),1),0)),0)), IFERROR(MIN($D88-SUM($O88:BO88), INDEX(Tbl_Resource_List[Hours Available per Day], MATCH($C88,Tbl_Resource_List[Resource Name],0),1)-SUMIF($C$8:$C87,$C88,BP$8:BP87)),0),0)</f>
        <v>0</v>
      </c>
      <c r="BQ88" s="93">
        <f>IF((BQ$7&gt;IFERROR(MAX(IFERROR(INDEX(Tbl_Project_List[Start Date],MATCH($A88,Tbl_Project_List[Project Name],0),1)-1,0),IFERROR(INDEX($K$9:$K$158,MATCH($E88,$G$9:$G$158,0),1),0),IFERROR(INDEX($K$9:$K$158,MATCH($F88,$G$9:$G$158,0),1),0)),0)), IFERROR(MIN($D88-SUM($O88:BP88), INDEX(Tbl_Resource_List[Hours Available per Day], MATCH($C88,Tbl_Resource_List[Resource Name],0),1)-SUMIF($C$8:$C87,$C88,BQ$8:BQ87)),0),0)</f>
        <v>0</v>
      </c>
      <c r="BR88" s="93">
        <f>IF((BR$7&gt;IFERROR(MAX(IFERROR(INDEX(Tbl_Project_List[Start Date],MATCH($A88,Tbl_Project_List[Project Name],0),1)-1,0),IFERROR(INDEX($K$9:$K$158,MATCH($E88,$G$9:$G$158,0),1),0),IFERROR(INDEX($K$9:$K$158,MATCH($F88,$G$9:$G$158,0),1),0)),0)), IFERROR(MIN($D88-SUM($O88:BQ88), INDEX(Tbl_Resource_List[Hours Available per Day], MATCH($C88,Tbl_Resource_List[Resource Name],0),1)-SUMIF($C$8:$C87,$C88,BR$8:BR87)),0),0)</f>
        <v>0</v>
      </c>
      <c r="BS88" s="93">
        <f>IF((BS$7&gt;IFERROR(MAX(IFERROR(INDEX(Tbl_Project_List[Start Date],MATCH($A88,Tbl_Project_List[Project Name],0),1)-1,0),IFERROR(INDEX($K$9:$K$158,MATCH($E88,$G$9:$G$158,0),1),0),IFERROR(INDEX($K$9:$K$158,MATCH($F88,$G$9:$G$158,0),1),0)),0)), IFERROR(MIN($D88-SUM($O88:BR88), INDEX(Tbl_Resource_List[Hours Available per Day], MATCH($C88,Tbl_Resource_List[Resource Name],0),1)-SUMIF($C$8:$C87,$C88,BS$8:BS87)),0),0)</f>
        <v>0</v>
      </c>
      <c r="BT88" s="93">
        <f>IF((BT$7&gt;IFERROR(MAX(IFERROR(INDEX(Tbl_Project_List[Start Date],MATCH($A88,Tbl_Project_List[Project Name],0),1)-1,0),IFERROR(INDEX($K$9:$K$158,MATCH($E88,$G$9:$G$158,0),1),0),IFERROR(INDEX($K$9:$K$158,MATCH($F88,$G$9:$G$158,0),1),0)),0)), IFERROR(MIN($D88-SUM($O88:BS88), INDEX(Tbl_Resource_List[Hours Available per Day], MATCH($C88,Tbl_Resource_List[Resource Name],0),1)-SUMIF($C$8:$C87,$C88,BT$8:BT87)),0),0)</f>
        <v>0</v>
      </c>
      <c r="BU88" s="93">
        <f>IF((BU$7&gt;IFERROR(MAX(IFERROR(INDEX(Tbl_Project_List[Start Date],MATCH($A88,Tbl_Project_List[Project Name],0),1)-1,0),IFERROR(INDEX($K$9:$K$158,MATCH($E88,$G$9:$G$158,0),1),0),IFERROR(INDEX($K$9:$K$158,MATCH($F88,$G$9:$G$158,0),1),0)),0)), IFERROR(MIN($D88-SUM($O88:BT88), INDEX(Tbl_Resource_List[Hours Available per Day], MATCH($C88,Tbl_Resource_List[Resource Name],0),1)-SUMIF($C$8:$C87,$C88,BU$8:BU87)),0),0)</f>
        <v>0</v>
      </c>
      <c r="BV88" s="93">
        <f>IF((BV$7&gt;IFERROR(MAX(IFERROR(INDEX(Tbl_Project_List[Start Date],MATCH($A88,Tbl_Project_List[Project Name],0),1)-1,0),IFERROR(INDEX($K$9:$K$158,MATCH($E88,$G$9:$G$158,0),1),0),IFERROR(INDEX($K$9:$K$158,MATCH($F88,$G$9:$G$158,0),1),0)),0)), IFERROR(MIN($D88-SUM($O88:BU88), INDEX(Tbl_Resource_List[Hours Available per Day], MATCH($C88,Tbl_Resource_List[Resource Name],0),1)-SUMIF($C$8:$C87,$C88,BV$8:BV87)),0),0)</f>
        <v>0</v>
      </c>
      <c r="BW88" s="94">
        <f>IF((BW$7&gt;IFERROR(MAX(IFERROR(INDEX(Tbl_Project_List[Start Date],MATCH($A88,Tbl_Project_List[Project Name],0),1)-1,0),IFERROR(INDEX($K$9:$K$158,MATCH($E88,$G$9:$G$158,0),1),0),IFERROR(INDEX($K$9:$K$158,MATCH($F88,$G$9:$G$158,0),1),0)),0)), IFERROR(MIN($D88-SUM($O88:BV88), INDEX(Tbl_Resource_List[Hours Available per Day], MATCH($C88,Tbl_Resource_List[Resource Name],0),1)-SUMIF($C$8:$C87,$C88,BW$8:BW87)),0),0)</f>
        <v>0</v>
      </c>
      <c r="BX88" s="95"/>
      <c r="BY88" s="95"/>
      <c r="BZ88" s="95"/>
      <c r="CA88" s="95"/>
      <c r="CB88" s="95"/>
      <c r="CC88" s="95"/>
      <c r="CD88" s="95"/>
      <c r="CE88" s="95"/>
      <c r="CF88" s="95"/>
      <c r="CG88" s="95"/>
      <c r="CH88" s="95"/>
      <c r="CI88" s="95"/>
      <c r="CJ88" s="95"/>
      <c r="CK88" s="95"/>
      <c r="CL88" s="95"/>
      <c r="CM88" s="95"/>
      <c r="CN88" s="95"/>
      <c r="CO88" s="95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</row>
    <row r="89" spans="1:105" x14ac:dyDescent="0.25">
      <c r="A89" s="89" t="str">
        <f>IFERROR(IF(ROW(A88)-ROW($A$8)&gt;=COUNTA(Tbl_Task_List[Task Name]),"",INDEX(Tbl_Project_List[],MATCH(SMALL(Tbl_Project_List[[#Data],[Priority]],ROUND(SUMPRODUCT(1/COUNTIF($A$9:A88,$A$9:A88)),0)+((COUNTIF(Tbl_Task_List[[#Data],[Project Name]],A88)=COUNTIF($A$9:$A88,A88))*1)),Tbl_Project_List[[#Data],[Priority]],0),1)),"")</f>
        <v/>
      </c>
      <c r="B89" s="89" t="str">
        <f t="array" ref="B89">IFERROR(INDEX((Tbl_Task_List[[#Data],[Task Name]]), SMALL(IF(A89=(Tbl_Task_List[[#Data],[Project Name]]),ROW(Tbl_Task_List[[#Data],[Project Name]]),""),COUNTIF($A$9:$A89,A89))-ROW(Tbl_Task_List[[#Headers],[Task Name]]),1),"")</f>
        <v/>
      </c>
      <c r="C89" s="90" t="str">
        <f t="array" ref="C89">IFERROR(INDEX((Tbl_Task_List[[#Data],[Resource Name]]), SMALL(IF(A89=(Tbl_Task_List[[#Data],[Project Name]]),ROW(Tbl_Task_List[[#Data],[Project Name]]),""),COUNTIF($A$9:$A89,A89))-ROW(Tbl_Task_List[[#Headers],[Resource Name]]),1),"")</f>
        <v/>
      </c>
      <c r="D89" s="91" t="str">
        <f t="array" ref="D89">IFERROR(INDEX((Tbl_Task_List[[#Data],[Planned Duration (Hours)]]), SMALL(IF(A89=(Tbl_Task_List[[#Data],[Project Name]]),ROW(Tbl_Task_List[[#Data],[Project Name]]),""),COUNTIF($A$9:$A89,A89))-ROW(Tbl_Task_List[[#Headers],[Planned Duration (Hours)]]),1),"")</f>
        <v/>
      </c>
      <c r="E89" s="70" t="str">
        <f t="array" ref="E89">IFERROR(INDEX((Tbl_Task_List[[#Data],[Predecessor 1]]), SMALL(IF(A89=(Tbl_Task_List[[#Data],[Project Name]]),ROW(Tbl_Task_List[[#Data],[Project Name]]),""),COUNTIF($A$9:$A89,A89))-ROW(Tbl_Task_List[[#Headers],[Predecessor 1]]),1),"")</f>
        <v/>
      </c>
      <c r="F89" s="70" t="str">
        <f t="array" ref="F89">IFERROR(INDEX((Tbl_Task_List[[#Data],[Predecessor 2]]), SMALL(IF(A89=(Tbl_Task_List[[#Data],[Project Name]]),ROW(Tbl_Task_List[[#Data],[Project Name]]),""),COUNTIF($A$9:$A89,A89))-ROW(Tbl_Task_List[[#Headers],[Predecessor 2]]),1),"")</f>
        <v/>
      </c>
      <c r="G89" s="70" t="str">
        <f t="shared" si="8"/>
        <v xml:space="preserve"> </v>
      </c>
      <c r="H89" s="75" t="str">
        <f>IFERROR(MAX(INDEX(Tbl_Project_List[Start Date],MATCH($A89,Tbl_Project_List[Project Name],0),1), StartDate, IFERROR(WORKDAY(INDEX($K$9:$K$158,MATCH($E89,$G$9:$G$158,0),1),1,Holidays),0),IFERROR(WORKDAY( INDEX($K$9:$K$158,MATCH($F89,$G$9:$G$158,0),1),1,Holidays),0)),"")</f>
        <v/>
      </c>
      <c r="I89" s="92" t="str">
        <f t="shared" si="9"/>
        <v/>
      </c>
      <c r="J89" s="75" t="str">
        <f t="array" ref="J89">IF(ISNUMBER(D89),IFERROR(INDEX($A$7:$BW$7,1,SMALL(IF(P89:BW89&gt;0,COLUMN(P89:BW89),""),1)),WORKDAY($BW$7,2,Holidays)),"")</f>
        <v/>
      </c>
      <c r="K89" s="75" t="str">
        <f t="array" ref="K89">IF(ISNUMBER(D89),IF(SUM(P89:BW89)=D89,IFERROR(INDEX($A$7:$BW$7,1,LARGE(IF(P89:BW89&gt;0,COLUMN(P89:BW89),""),1)),""),WORKDAY($BW$7,1,Holidays)),"")</f>
        <v/>
      </c>
      <c r="L89" s="92" t="str">
        <f ca="1">IFERROR(COUNTIF(INDIRECT(ADDRESS(ROW($L89),MATCH($J89,$A$7:$BW$7,0),1,1,)):INDIRECT(ADDRESS(ROW($L89),MATCH(MIN($K89,$BW$7),$A$7:$BW$7,0),1,1,)),0),"")</f>
        <v/>
      </c>
      <c r="M89" s="92" t="str">
        <f t="shared" si="10"/>
        <v/>
      </c>
      <c r="N89" s="93" t="str">
        <f t="shared" si="11"/>
        <v/>
      </c>
      <c r="O89" s="86"/>
      <c r="P89" s="93">
        <f>IF((P$7&gt;IFERROR(MAX(IFERROR(INDEX(Tbl_Project_List[Start Date],MATCH($A89,Tbl_Project_List[Project Name],0),1)-1,0),IFERROR(INDEX($K$9:$K$158,MATCH($E89,$G$9:$G$158,0),1),0),IFERROR(INDEX($K$9:$K$158,MATCH($F89,$G$9:$G$158,0),1),0)),0)), IFERROR(MIN($D89-SUM($O89:O89), INDEX(Tbl_Resource_List[Hours Available per Day], MATCH($C89,Tbl_Resource_List[Resource Name],0),1)-SUMIF($C$8:$C88,$C89,P$8:P88)),0),0)</f>
        <v>0</v>
      </c>
      <c r="Q89" s="93">
        <f>IF((Q$7&gt;IFERROR(MAX(IFERROR(INDEX(Tbl_Project_List[Start Date],MATCH($A89,Tbl_Project_List[Project Name],0),1)-1,0),IFERROR(INDEX($K$9:$K$158,MATCH($E89,$G$9:$G$158,0),1),0),IFERROR(INDEX($K$9:$K$158,MATCH($F89,$G$9:$G$158,0),1),0)),0)), IFERROR(MIN($D89-SUM($O89:P89), INDEX(Tbl_Resource_List[Hours Available per Day], MATCH($C89,Tbl_Resource_List[Resource Name],0),1)-SUMIF($C$8:$C88,$C89,Q$8:Q88)),0),0)</f>
        <v>0</v>
      </c>
      <c r="R89" s="93">
        <f>IF((R$7&gt;IFERROR(MAX(IFERROR(INDEX(Tbl_Project_List[Start Date],MATCH($A89,Tbl_Project_List[Project Name],0),1)-1,0),IFERROR(INDEX($K$9:$K$158,MATCH($E89,$G$9:$G$158,0),1),0),IFERROR(INDEX($K$9:$K$158,MATCH($F89,$G$9:$G$158,0),1),0)),0)), IFERROR(MIN($D89-SUM($O89:Q89), INDEX(Tbl_Resource_List[Hours Available per Day], MATCH($C89,Tbl_Resource_List[Resource Name],0),1)-SUMIF($C$8:$C88,$C89,R$8:R88)),0),0)</f>
        <v>0</v>
      </c>
      <c r="S89" s="93">
        <f>IF((S$7&gt;IFERROR(MAX(IFERROR(INDEX(Tbl_Project_List[Start Date],MATCH($A89,Tbl_Project_List[Project Name],0),1)-1,0),IFERROR(INDEX($K$9:$K$158,MATCH($E89,$G$9:$G$158,0),1),0),IFERROR(INDEX($K$9:$K$158,MATCH($F89,$G$9:$G$158,0),1),0)),0)), IFERROR(MIN($D89-SUM($O89:R89), INDEX(Tbl_Resource_List[Hours Available per Day], MATCH($C89,Tbl_Resource_List[Resource Name],0),1)-SUMIF($C$8:$C88,$C89,S$8:S88)),0),0)</f>
        <v>0</v>
      </c>
      <c r="T89" s="93">
        <f>IF((T$7&gt;IFERROR(MAX(IFERROR(INDEX(Tbl_Project_List[Start Date],MATCH($A89,Tbl_Project_List[Project Name],0),1)-1,0),IFERROR(INDEX($K$9:$K$158,MATCH($E89,$G$9:$G$158,0),1),0),IFERROR(INDEX($K$9:$K$158,MATCH($F89,$G$9:$G$158,0),1),0)),0)), IFERROR(MIN($D89-SUM($O89:S89), INDEX(Tbl_Resource_List[Hours Available per Day], MATCH($C89,Tbl_Resource_List[Resource Name],0),1)-SUMIF($C$8:$C88,$C89,T$8:T88)),0),0)</f>
        <v>0</v>
      </c>
      <c r="U89" s="93">
        <f>IF((U$7&gt;IFERROR(MAX(IFERROR(INDEX(Tbl_Project_List[Start Date],MATCH($A89,Tbl_Project_List[Project Name],0),1)-1,0),IFERROR(INDEX($K$9:$K$158,MATCH($E89,$G$9:$G$158,0),1),0),IFERROR(INDEX($K$9:$K$158,MATCH($F89,$G$9:$G$158,0),1),0)),0)), IFERROR(MIN($D89-SUM($O89:T89), INDEX(Tbl_Resource_List[Hours Available per Day], MATCH($C89,Tbl_Resource_List[Resource Name],0),1)-SUMIF($C$8:$C88,$C89,U$8:U88)),0),0)</f>
        <v>0</v>
      </c>
      <c r="V89" s="93">
        <f>IF((V$7&gt;IFERROR(MAX(IFERROR(INDEX(Tbl_Project_List[Start Date],MATCH($A89,Tbl_Project_List[Project Name],0),1)-1,0),IFERROR(INDEX($K$9:$K$158,MATCH($E89,$G$9:$G$158,0),1),0),IFERROR(INDEX($K$9:$K$158,MATCH($F89,$G$9:$G$158,0),1),0)),0)), IFERROR(MIN($D89-SUM($O89:U89), INDEX(Tbl_Resource_List[Hours Available per Day], MATCH($C89,Tbl_Resource_List[Resource Name],0),1)-SUMIF($C$8:$C88,$C89,V$8:V88)),0),0)</f>
        <v>0</v>
      </c>
      <c r="W89" s="93">
        <f>IF((W$7&gt;IFERROR(MAX(IFERROR(INDEX(Tbl_Project_List[Start Date],MATCH($A89,Tbl_Project_List[Project Name],0),1)-1,0),IFERROR(INDEX($K$9:$K$158,MATCH($E89,$G$9:$G$158,0),1),0),IFERROR(INDEX($K$9:$K$158,MATCH($F89,$G$9:$G$158,0),1),0)),0)), IFERROR(MIN($D89-SUM($O89:V89), INDEX(Tbl_Resource_List[Hours Available per Day], MATCH($C89,Tbl_Resource_List[Resource Name],0),1)-SUMIF($C$8:$C88,$C89,W$8:W88)),0),0)</f>
        <v>0</v>
      </c>
      <c r="X89" s="93">
        <f>IF((X$7&gt;IFERROR(MAX(IFERROR(INDEX(Tbl_Project_List[Start Date],MATCH($A89,Tbl_Project_List[Project Name],0),1)-1,0),IFERROR(INDEX($K$9:$K$158,MATCH($E89,$G$9:$G$158,0),1),0),IFERROR(INDEX($K$9:$K$158,MATCH($F89,$G$9:$G$158,0),1),0)),0)), IFERROR(MIN($D89-SUM($O89:W89), INDEX(Tbl_Resource_List[Hours Available per Day], MATCH($C89,Tbl_Resource_List[Resource Name],0),1)-SUMIF($C$8:$C88,$C89,X$8:X88)),0),0)</f>
        <v>0</v>
      </c>
      <c r="Y89" s="93">
        <f>IF((Y$7&gt;IFERROR(MAX(IFERROR(INDEX(Tbl_Project_List[Start Date],MATCH($A89,Tbl_Project_List[Project Name],0),1)-1,0),IFERROR(INDEX($K$9:$K$158,MATCH($E89,$G$9:$G$158,0),1),0),IFERROR(INDEX($K$9:$K$158,MATCH($F89,$G$9:$G$158,0),1),0)),0)), IFERROR(MIN($D89-SUM($O89:X89), INDEX(Tbl_Resource_List[Hours Available per Day], MATCH($C89,Tbl_Resource_List[Resource Name],0),1)-SUMIF($C$8:$C88,$C89,Y$8:Y88)),0),0)</f>
        <v>0</v>
      </c>
      <c r="Z89" s="93">
        <f>IF((Z$7&gt;IFERROR(MAX(IFERROR(INDEX(Tbl_Project_List[Start Date],MATCH($A89,Tbl_Project_List[Project Name],0),1)-1,0),IFERROR(INDEX($K$9:$K$158,MATCH($E89,$G$9:$G$158,0),1),0),IFERROR(INDEX($K$9:$K$158,MATCH($F89,$G$9:$G$158,0),1),0)),0)), IFERROR(MIN($D89-SUM($O89:Y89), INDEX(Tbl_Resource_List[Hours Available per Day], MATCH($C89,Tbl_Resource_List[Resource Name],0),1)-SUMIF($C$8:$C88,$C89,Z$8:Z88)),0),0)</f>
        <v>0</v>
      </c>
      <c r="AA89" s="93">
        <f>IF((AA$7&gt;IFERROR(MAX(IFERROR(INDEX(Tbl_Project_List[Start Date],MATCH($A89,Tbl_Project_List[Project Name],0),1)-1,0),IFERROR(INDEX($K$9:$K$158,MATCH($E89,$G$9:$G$158,0),1),0),IFERROR(INDEX($K$9:$K$158,MATCH($F89,$G$9:$G$158,0),1),0)),0)), IFERROR(MIN($D89-SUM($O89:Z89), INDEX(Tbl_Resource_List[Hours Available per Day], MATCH($C89,Tbl_Resource_List[Resource Name],0),1)-SUMIF($C$8:$C88,$C89,AA$8:AA88)),0),0)</f>
        <v>0</v>
      </c>
      <c r="AB89" s="93">
        <f>IF((AB$7&gt;IFERROR(MAX(IFERROR(INDEX(Tbl_Project_List[Start Date],MATCH($A89,Tbl_Project_List[Project Name],0),1)-1,0),IFERROR(INDEX($K$9:$K$158,MATCH($E89,$G$9:$G$158,0),1),0),IFERROR(INDEX($K$9:$K$158,MATCH($F89,$G$9:$G$158,0),1),0)),0)), IFERROR(MIN($D89-SUM($O89:AA89), INDEX(Tbl_Resource_List[Hours Available per Day], MATCH($C89,Tbl_Resource_List[Resource Name],0),1)-SUMIF($C$8:$C88,$C89,AB$8:AB88)),0),0)</f>
        <v>0</v>
      </c>
      <c r="AC89" s="93">
        <f>IF((AC$7&gt;IFERROR(MAX(IFERROR(INDEX(Tbl_Project_List[Start Date],MATCH($A89,Tbl_Project_List[Project Name],0),1)-1,0),IFERROR(INDEX($K$9:$K$158,MATCH($E89,$G$9:$G$158,0),1),0),IFERROR(INDEX($K$9:$K$158,MATCH($F89,$G$9:$G$158,0),1),0)),0)), IFERROR(MIN($D89-SUM($O89:AB89), INDEX(Tbl_Resource_List[Hours Available per Day], MATCH($C89,Tbl_Resource_List[Resource Name],0),1)-SUMIF($C$8:$C88,$C89,AC$8:AC88)),0),0)</f>
        <v>0</v>
      </c>
      <c r="AD89" s="93">
        <f>IF((AD$7&gt;IFERROR(MAX(IFERROR(INDEX(Tbl_Project_List[Start Date],MATCH($A89,Tbl_Project_List[Project Name],0),1)-1,0),IFERROR(INDEX($K$9:$K$158,MATCH($E89,$G$9:$G$158,0),1),0),IFERROR(INDEX($K$9:$K$158,MATCH($F89,$G$9:$G$158,0),1),0)),0)), IFERROR(MIN($D89-SUM($O89:AC89), INDEX(Tbl_Resource_List[Hours Available per Day], MATCH($C89,Tbl_Resource_List[Resource Name],0),1)-SUMIF($C$8:$C88,$C89,AD$8:AD88)),0),0)</f>
        <v>0</v>
      </c>
      <c r="AE89" s="93">
        <f>IF((AE$7&gt;IFERROR(MAX(IFERROR(INDEX(Tbl_Project_List[Start Date],MATCH($A89,Tbl_Project_List[Project Name],0),1)-1,0),IFERROR(INDEX($K$9:$K$158,MATCH($E89,$G$9:$G$158,0),1),0),IFERROR(INDEX($K$9:$K$158,MATCH($F89,$G$9:$G$158,0),1),0)),0)), IFERROR(MIN($D89-SUM($O89:AD89), INDEX(Tbl_Resource_List[Hours Available per Day], MATCH($C89,Tbl_Resource_List[Resource Name],0),1)-SUMIF($C$8:$C88,$C89,AE$8:AE88)),0),0)</f>
        <v>0</v>
      </c>
      <c r="AF89" s="93">
        <f>IF((AF$7&gt;IFERROR(MAX(IFERROR(INDEX(Tbl_Project_List[Start Date],MATCH($A89,Tbl_Project_List[Project Name],0),1)-1,0),IFERROR(INDEX($K$9:$K$158,MATCH($E89,$G$9:$G$158,0),1),0),IFERROR(INDEX($K$9:$K$158,MATCH($F89,$G$9:$G$158,0),1),0)),0)), IFERROR(MIN($D89-SUM($O89:AE89), INDEX(Tbl_Resource_List[Hours Available per Day], MATCH($C89,Tbl_Resource_List[Resource Name],0),1)-SUMIF($C$8:$C88,$C89,AF$8:AF88)),0),0)</f>
        <v>0</v>
      </c>
      <c r="AG89" s="93">
        <f>IF((AG$7&gt;IFERROR(MAX(IFERROR(INDEX(Tbl_Project_List[Start Date],MATCH($A89,Tbl_Project_List[Project Name],0),1)-1,0),IFERROR(INDEX($K$9:$K$158,MATCH($E89,$G$9:$G$158,0),1),0),IFERROR(INDEX($K$9:$K$158,MATCH($F89,$G$9:$G$158,0),1),0)),0)), IFERROR(MIN($D89-SUM($O89:AF89), INDEX(Tbl_Resource_List[Hours Available per Day], MATCH($C89,Tbl_Resource_List[Resource Name],0),1)-SUMIF($C$8:$C88,$C89,AG$8:AG88)),0),0)</f>
        <v>0</v>
      </c>
      <c r="AH89" s="93">
        <f>IF((AH$7&gt;IFERROR(MAX(IFERROR(INDEX(Tbl_Project_List[Start Date],MATCH($A89,Tbl_Project_List[Project Name],0),1)-1,0),IFERROR(INDEX($K$9:$K$158,MATCH($E89,$G$9:$G$158,0),1),0),IFERROR(INDEX($K$9:$K$158,MATCH($F89,$G$9:$G$158,0),1),0)),0)), IFERROR(MIN($D89-SUM($O89:AG89), INDEX(Tbl_Resource_List[Hours Available per Day], MATCH($C89,Tbl_Resource_List[Resource Name],0),1)-SUMIF($C$8:$C88,$C89,AH$8:AH88)),0),0)</f>
        <v>0</v>
      </c>
      <c r="AI89" s="93">
        <f>IF((AI$7&gt;IFERROR(MAX(IFERROR(INDEX(Tbl_Project_List[Start Date],MATCH($A89,Tbl_Project_List[Project Name],0),1)-1,0),IFERROR(INDEX($K$9:$K$158,MATCH($E89,$G$9:$G$158,0),1),0),IFERROR(INDEX($K$9:$K$158,MATCH($F89,$G$9:$G$158,0),1),0)),0)), IFERROR(MIN($D89-SUM($O89:AH89), INDEX(Tbl_Resource_List[Hours Available per Day], MATCH($C89,Tbl_Resource_List[Resource Name],0),1)-SUMIF($C$8:$C88,$C89,AI$8:AI88)),0),0)</f>
        <v>0</v>
      </c>
      <c r="AJ89" s="93">
        <f>IF((AJ$7&gt;IFERROR(MAX(IFERROR(INDEX(Tbl_Project_List[Start Date],MATCH($A89,Tbl_Project_List[Project Name],0),1)-1,0),IFERROR(INDEX($K$9:$K$158,MATCH($E89,$G$9:$G$158,0),1),0),IFERROR(INDEX($K$9:$K$158,MATCH($F89,$G$9:$G$158,0),1),0)),0)), IFERROR(MIN($D89-SUM($O89:AI89), INDEX(Tbl_Resource_List[Hours Available per Day], MATCH($C89,Tbl_Resource_List[Resource Name],0),1)-SUMIF($C$8:$C88,$C89,AJ$8:AJ88)),0),0)</f>
        <v>0</v>
      </c>
      <c r="AK89" s="93">
        <f>IF((AK$7&gt;IFERROR(MAX(IFERROR(INDEX(Tbl_Project_List[Start Date],MATCH($A89,Tbl_Project_List[Project Name],0),1)-1,0),IFERROR(INDEX($K$9:$K$158,MATCH($E89,$G$9:$G$158,0),1),0),IFERROR(INDEX($K$9:$K$158,MATCH($F89,$G$9:$G$158,0),1),0)),0)), IFERROR(MIN($D89-SUM($O89:AJ89), INDEX(Tbl_Resource_List[Hours Available per Day], MATCH($C89,Tbl_Resource_List[Resource Name],0),1)-SUMIF($C$8:$C88,$C89,AK$8:AK88)),0),0)</f>
        <v>0</v>
      </c>
      <c r="AL89" s="93">
        <f>IF((AL$7&gt;IFERROR(MAX(IFERROR(INDEX(Tbl_Project_List[Start Date],MATCH($A89,Tbl_Project_List[Project Name],0),1)-1,0),IFERROR(INDEX($K$9:$K$158,MATCH($E89,$G$9:$G$158,0),1),0),IFERROR(INDEX($K$9:$K$158,MATCH($F89,$G$9:$G$158,0),1),0)),0)), IFERROR(MIN($D89-SUM($O89:AK89), INDEX(Tbl_Resource_List[Hours Available per Day], MATCH($C89,Tbl_Resource_List[Resource Name],0),1)-SUMIF($C$8:$C88,$C89,AL$8:AL88)),0),0)</f>
        <v>0</v>
      </c>
      <c r="AM89" s="93">
        <f>IF((AM$7&gt;IFERROR(MAX(IFERROR(INDEX(Tbl_Project_List[Start Date],MATCH($A89,Tbl_Project_List[Project Name],0),1)-1,0),IFERROR(INDEX($K$9:$K$158,MATCH($E89,$G$9:$G$158,0),1),0),IFERROR(INDEX($K$9:$K$158,MATCH($F89,$G$9:$G$158,0),1),0)),0)), IFERROR(MIN($D89-SUM($O89:AL89), INDEX(Tbl_Resource_List[Hours Available per Day], MATCH($C89,Tbl_Resource_List[Resource Name],0),1)-SUMIF($C$8:$C88,$C89,AM$8:AM88)),0),0)</f>
        <v>0</v>
      </c>
      <c r="AN89" s="93">
        <f>IF((AN$7&gt;IFERROR(MAX(IFERROR(INDEX(Tbl_Project_List[Start Date],MATCH($A89,Tbl_Project_List[Project Name],0),1)-1,0),IFERROR(INDEX($K$9:$K$158,MATCH($E89,$G$9:$G$158,0),1),0),IFERROR(INDEX($K$9:$K$158,MATCH($F89,$G$9:$G$158,0),1),0)),0)), IFERROR(MIN($D89-SUM($O89:AM89), INDEX(Tbl_Resource_List[Hours Available per Day], MATCH($C89,Tbl_Resource_List[Resource Name],0),1)-SUMIF($C$8:$C88,$C89,AN$8:AN88)),0),0)</f>
        <v>0</v>
      </c>
      <c r="AO89" s="93">
        <f>IF((AO$7&gt;IFERROR(MAX(IFERROR(INDEX(Tbl_Project_List[Start Date],MATCH($A89,Tbl_Project_List[Project Name],0),1)-1,0),IFERROR(INDEX($K$9:$K$158,MATCH($E89,$G$9:$G$158,0),1),0),IFERROR(INDEX($K$9:$K$158,MATCH($F89,$G$9:$G$158,0),1),0)),0)), IFERROR(MIN($D89-SUM($O89:AN89), INDEX(Tbl_Resource_List[Hours Available per Day], MATCH($C89,Tbl_Resource_List[Resource Name],0),1)-SUMIF($C$8:$C88,$C89,AO$8:AO88)),0),0)</f>
        <v>0</v>
      </c>
      <c r="AP89" s="93">
        <f>IF((AP$7&gt;IFERROR(MAX(IFERROR(INDEX(Tbl_Project_List[Start Date],MATCH($A89,Tbl_Project_List[Project Name],0),1)-1,0),IFERROR(INDEX($K$9:$K$158,MATCH($E89,$G$9:$G$158,0),1),0),IFERROR(INDEX($K$9:$K$158,MATCH($F89,$G$9:$G$158,0),1),0)),0)), IFERROR(MIN($D89-SUM($O89:AO89), INDEX(Tbl_Resource_List[Hours Available per Day], MATCH($C89,Tbl_Resource_List[Resource Name],0),1)-SUMIF($C$8:$C88,$C89,AP$8:AP88)),0),0)</f>
        <v>0</v>
      </c>
      <c r="AQ89" s="93">
        <f>IF((AQ$7&gt;IFERROR(MAX(IFERROR(INDEX(Tbl_Project_List[Start Date],MATCH($A89,Tbl_Project_List[Project Name],0),1)-1,0),IFERROR(INDEX($K$9:$K$158,MATCH($E89,$G$9:$G$158,0),1),0),IFERROR(INDEX($K$9:$K$158,MATCH($F89,$G$9:$G$158,0),1),0)),0)), IFERROR(MIN($D89-SUM($O89:AP89), INDEX(Tbl_Resource_List[Hours Available per Day], MATCH($C89,Tbl_Resource_List[Resource Name],0),1)-SUMIF($C$8:$C88,$C89,AQ$8:AQ88)),0),0)</f>
        <v>0</v>
      </c>
      <c r="AR89" s="93">
        <f>IF((AR$7&gt;IFERROR(MAX(IFERROR(INDEX(Tbl_Project_List[Start Date],MATCH($A89,Tbl_Project_List[Project Name],0),1)-1,0),IFERROR(INDEX($K$9:$K$158,MATCH($E89,$G$9:$G$158,0),1),0),IFERROR(INDEX($K$9:$K$158,MATCH($F89,$G$9:$G$158,0),1),0)),0)), IFERROR(MIN($D89-SUM($O89:AQ89), INDEX(Tbl_Resource_List[Hours Available per Day], MATCH($C89,Tbl_Resource_List[Resource Name],0),1)-SUMIF($C$8:$C88,$C89,AR$8:AR88)),0),0)</f>
        <v>0</v>
      </c>
      <c r="AS89" s="93">
        <f>IF((AS$7&gt;IFERROR(MAX(IFERROR(INDEX(Tbl_Project_List[Start Date],MATCH($A89,Tbl_Project_List[Project Name],0),1)-1,0),IFERROR(INDEX($K$9:$K$158,MATCH($E89,$G$9:$G$158,0),1),0),IFERROR(INDEX($K$9:$K$158,MATCH($F89,$G$9:$G$158,0),1),0)),0)), IFERROR(MIN($D89-SUM($O89:AR89), INDEX(Tbl_Resource_List[Hours Available per Day], MATCH($C89,Tbl_Resource_List[Resource Name],0),1)-SUMIF($C$8:$C88,$C89,AS$8:AS88)),0),0)</f>
        <v>0</v>
      </c>
      <c r="AT89" s="93">
        <f>IF((AT$7&gt;IFERROR(MAX(IFERROR(INDEX(Tbl_Project_List[Start Date],MATCH($A89,Tbl_Project_List[Project Name],0),1)-1,0),IFERROR(INDEX($K$9:$K$158,MATCH($E89,$G$9:$G$158,0),1),0),IFERROR(INDEX($K$9:$K$158,MATCH($F89,$G$9:$G$158,0),1),0)),0)), IFERROR(MIN($D89-SUM($O89:AS89), INDEX(Tbl_Resource_List[Hours Available per Day], MATCH($C89,Tbl_Resource_List[Resource Name],0),1)-SUMIF($C$8:$C88,$C89,AT$8:AT88)),0),0)</f>
        <v>0</v>
      </c>
      <c r="AU89" s="93">
        <f>IF((AU$7&gt;IFERROR(MAX(IFERROR(INDEX(Tbl_Project_List[Start Date],MATCH($A89,Tbl_Project_List[Project Name],0),1)-1,0),IFERROR(INDEX($K$9:$K$158,MATCH($E89,$G$9:$G$158,0),1),0),IFERROR(INDEX($K$9:$K$158,MATCH($F89,$G$9:$G$158,0),1),0)),0)), IFERROR(MIN($D89-SUM($O89:AT89), INDEX(Tbl_Resource_List[Hours Available per Day], MATCH($C89,Tbl_Resource_List[Resource Name],0),1)-SUMIF($C$8:$C88,$C89,AU$8:AU88)),0),0)</f>
        <v>0</v>
      </c>
      <c r="AV89" s="93">
        <f>IF((AV$7&gt;IFERROR(MAX(IFERROR(INDEX(Tbl_Project_List[Start Date],MATCH($A89,Tbl_Project_List[Project Name],0),1)-1,0),IFERROR(INDEX($K$9:$K$158,MATCH($E89,$G$9:$G$158,0),1),0),IFERROR(INDEX($K$9:$K$158,MATCH($F89,$G$9:$G$158,0),1),0)),0)), IFERROR(MIN($D89-SUM($O89:AU89), INDEX(Tbl_Resource_List[Hours Available per Day], MATCH($C89,Tbl_Resource_List[Resource Name],0),1)-SUMIF($C$8:$C88,$C89,AV$8:AV88)),0),0)</f>
        <v>0</v>
      </c>
      <c r="AW89" s="93">
        <f>IF((AW$7&gt;IFERROR(MAX(IFERROR(INDEX(Tbl_Project_List[Start Date],MATCH($A89,Tbl_Project_List[Project Name],0),1)-1,0),IFERROR(INDEX($K$9:$K$158,MATCH($E89,$G$9:$G$158,0),1),0),IFERROR(INDEX($K$9:$K$158,MATCH($F89,$G$9:$G$158,0),1),0)),0)), IFERROR(MIN($D89-SUM($O89:AV89), INDEX(Tbl_Resource_List[Hours Available per Day], MATCH($C89,Tbl_Resource_List[Resource Name],0),1)-SUMIF($C$8:$C88,$C89,AW$8:AW88)),0),0)</f>
        <v>0</v>
      </c>
      <c r="AX89" s="93">
        <f>IF((AX$7&gt;IFERROR(MAX(IFERROR(INDEX(Tbl_Project_List[Start Date],MATCH($A89,Tbl_Project_List[Project Name],0),1)-1,0),IFERROR(INDEX($K$9:$K$158,MATCH($E89,$G$9:$G$158,0),1),0),IFERROR(INDEX($K$9:$K$158,MATCH($F89,$G$9:$G$158,0),1),0)),0)), IFERROR(MIN($D89-SUM($O89:AW89), INDEX(Tbl_Resource_List[Hours Available per Day], MATCH($C89,Tbl_Resource_List[Resource Name],0),1)-SUMIF($C$8:$C88,$C89,AX$8:AX88)),0),0)</f>
        <v>0</v>
      </c>
      <c r="AY89" s="93">
        <f>IF((AY$7&gt;IFERROR(MAX(IFERROR(INDEX(Tbl_Project_List[Start Date],MATCH($A89,Tbl_Project_List[Project Name],0),1)-1,0),IFERROR(INDEX($K$9:$K$158,MATCH($E89,$G$9:$G$158,0),1),0),IFERROR(INDEX($K$9:$K$158,MATCH($F89,$G$9:$G$158,0),1),0)),0)), IFERROR(MIN($D89-SUM($O89:AX89), INDEX(Tbl_Resource_List[Hours Available per Day], MATCH($C89,Tbl_Resource_List[Resource Name],0),1)-SUMIF($C$8:$C88,$C89,AY$8:AY88)),0),0)</f>
        <v>0</v>
      </c>
      <c r="AZ89" s="93">
        <f>IF((AZ$7&gt;IFERROR(MAX(IFERROR(INDEX(Tbl_Project_List[Start Date],MATCH($A89,Tbl_Project_List[Project Name],0),1)-1,0),IFERROR(INDEX($K$9:$K$158,MATCH($E89,$G$9:$G$158,0),1),0),IFERROR(INDEX($K$9:$K$158,MATCH($F89,$G$9:$G$158,0),1),0)),0)), IFERROR(MIN($D89-SUM($O89:AY89), INDEX(Tbl_Resource_List[Hours Available per Day], MATCH($C89,Tbl_Resource_List[Resource Name],0),1)-SUMIF($C$8:$C88,$C89,AZ$8:AZ88)),0),0)</f>
        <v>0</v>
      </c>
      <c r="BA89" s="93">
        <f>IF((BA$7&gt;IFERROR(MAX(IFERROR(INDEX(Tbl_Project_List[Start Date],MATCH($A89,Tbl_Project_List[Project Name],0),1)-1,0),IFERROR(INDEX($K$9:$K$158,MATCH($E89,$G$9:$G$158,0),1),0),IFERROR(INDEX($K$9:$K$158,MATCH($F89,$G$9:$G$158,0),1),0)),0)), IFERROR(MIN($D89-SUM($O89:AZ89), INDEX(Tbl_Resource_List[Hours Available per Day], MATCH($C89,Tbl_Resource_List[Resource Name],0),1)-SUMIF($C$8:$C88,$C89,BA$8:BA88)),0),0)</f>
        <v>0</v>
      </c>
      <c r="BB89" s="93">
        <f>IF((BB$7&gt;IFERROR(MAX(IFERROR(INDEX(Tbl_Project_List[Start Date],MATCH($A89,Tbl_Project_List[Project Name],0),1)-1,0),IFERROR(INDEX($K$9:$K$158,MATCH($E89,$G$9:$G$158,0),1),0),IFERROR(INDEX($K$9:$K$158,MATCH($F89,$G$9:$G$158,0),1),0)),0)), IFERROR(MIN($D89-SUM($O89:BA89), INDEX(Tbl_Resource_List[Hours Available per Day], MATCH($C89,Tbl_Resource_List[Resource Name],0),1)-SUMIF($C$8:$C88,$C89,BB$8:BB88)),0),0)</f>
        <v>0</v>
      </c>
      <c r="BC89" s="93">
        <f>IF((BC$7&gt;IFERROR(MAX(IFERROR(INDEX(Tbl_Project_List[Start Date],MATCH($A89,Tbl_Project_List[Project Name],0),1)-1,0),IFERROR(INDEX($K$9:$K$158,MATCH($E89,$G$9:$G$158,0),1),0),IFERROR(INDEX($K$9:$K$158,MATCH($F89,$G$9:$G$158,0),1),0)),0)), IFERROR(MIN($D89-SUM($O89:BB89), INDEX(Tbl_Resource_List[Hours Available per Day], MATCH($C89,Tbl_Resource_List[Resource Name],0),1)-SUMIF($C$8:$C88,$C89,BC$8:BC88)),0),0)</f>
        <v>0</v>
      </c>
      <c r="BD89" s="93">
        <f>IF((BD$7&gt;IFERROR(MAX(IFERROR(INDEX(Tbl_Project_List[Start Date],MATCH($A89,Tbl_Project_List[Project Name],0),1)-1,0),IFERROR(INDEX($K$9:$K$158,MATCH($E89,$G$9:$G$158,0),1),0),IFERROR(INDEX($K$9:$K$158,MATCH($F89,$G$9:$G$158,0),1),0)),0)), IFERROR(MIN($D89-SUM($O89:BC89), INDEX(Tbl_Resource_List[Hours Available per Day], MATCH($C89,Tbl_Resource_List[Resource Name],0),1)-SUMIF($C$8:$C88,$C89,BD$8:BD88)),0),0)</f>
        <v>0</v>
      </c>
      <c r="BE89" s="93">
        <f>IF((BE$7&gt;IFERROR(MAX(IFERROR(INDEX(Tbl_Project_List[Start Date],MATCH($A89,Tbl_Project_List[Project Name],0),1)-1,0),IFERROR(INDEX($K$9:$K$158,MATCH($E89,$G$9:$G$158,0),1),0),IFERROR(INDEX($K$9:$K$158,MATCH($F89,$G$9:$G$158,0),1),0)),0)), IFERROR(MIN($D89-SUM($O89:BD89), INDEX(Tbl_Resource_List[Hours Available per Day], MATCH($C89,Tbl_Resource_List[Resource Name],0),1)-SUMIF($C$8:$C88,$C89,BE$8:BE88)),0),0)</f>
        <v>0</v>
      </c>
      <c r="BF89" s="93">
        <f>IF((BF$7&gt;IFERROR(MAX(IFERROR(INDEX(Tbl_Project_List[Start Date],MATCH($A89,Tbl_Project_List[Project Name],0),1)-1,0),IFERROR(INDEX($K$9:$K$158,MATCH($E89,$G$9:$G$158,0),1),0),IFERROR(INDEX($K$9:$K$158,MATCH($F89,$G$9:$G$158,0),1),0)),0)), IFERROR(MIN($D89-SUM($O89:BE89), INDEX(Tbl_Resource_List[Hours Available per Day], MATCH($C89,Tbl_Resource_List[Resource Name],0),1)-SUMIF($C$8:$C88,$C89,BF$8:BF88)),0),0)</f>
        <v>0</v>
      </c>
      <c r="BG89" s="93">
        <f>IF((BG$7&gt;IFERROR(MAX(IFERROR(INDEX(Tbl_Project_List[Start Date],MATCH($A89,Tbl_Project_List[Project Name],0),1)-1,0),IFERROR(INDEX($K$9:$K$158,MATCH($E89,$G$9:$G$158,0),1),0),IFERROR(INDEX($K$9:$K$158,MATCH($F89,$G$9:$G$158,0),1),0)),0)), IFERROR(MIN($D89-SUM($O89:BF89), INDEX(Tbl_Resource_List[Hours Available per Day], MATCH($C89,Tbl_Resource_List[Resource Name],0),1)-SUMIF($C$8:$C88,$C89,BG$8:BG88)),0),0)</f>
        <v>0</v>
      </c>
      <c r="BH89" s="93">
        <f>IF((BH$7&gt;IFERROR(MAX(IFERROR(INDEX(Tbl_Project_List[Start Date],MATCH($A89,Tbl_Project_List[Project Name],0),1)-1,0),IFERROR(INDEX($K$9:$K$158,MATCH($E89,$G$9:$G$158,0),1),0),IFERROR(INDEX($K$9:$K$158,MATCH($F89,$G$9:$G$158,0),1),0)),0)), IFERROR(MIN($D89-SUM($O89:BG89), INDEX(Tbl_Resource_List[Hours Available per Day], MATCH($C89,Tbl_Resource_List[Resource Name],0),1)-SUMIF($C$8:$C88,$C89,BH$8:BH88)),0),0)</f>
        <v>0</v>
      </c>
      <c r="BI89" s="93">
        <f>IF((BI$7&gt;IFERROR(MAX(IFERROR(INDEX(Tbl_Project_List[Start Date],MATCH($A89,Tbl_Project_List[Project Name],0),1)-1,0),IFERROR(INDEX($K$9:$K$158,MATCH($E89,$G$9:$G$158,0),1),0),IFERROR(INDEX($K$9:$K$158,MATCH($F89,$G$9:$G$158,0),1),0)),0)), IFERROR(MIN($D89-SUM($O89:BH89), INDEX(Tbl_Resource_List[Hours Available per Day], MATCH($C89,Tbl_Resource_List[Resource Name],0),1)-SUMIF($C$8:$C88,$C89,BI$8:BI88)),0),0)</f>
        <v>0</v>
      </c>
      <c r="BJ89" s="93">
        <f>IF((BJ$7&gt;IFERROR(MAX(IFERROR(INDEX(Tbl_Project_List[Start Date],MATCH($A89,Tbl_Project_List[Project Name],0),1)-1,0),IFERROR(INDEX($K$9:$K$158,MATCH($E89,$G$9:$G$158,0),1),0),IFERROR(INDEX($K$9:$K$158,MATCH($F89,$G$9:$G$158,0),1),0)),0)), IFERROR(MIN($D89-SUM($O89:BI89), INDEX(Tbl_Resource_List[Hours Available per Day], MATCH($C89,Tbl_Resource_List[Resource Name],0),1)-SUMIF($C$8:$C88,$C89,BJ$8:BJ88)),0),0)</f>
        <v>0</v>
      </c>
      <c r="BK89" s="93">
        <f>IF((BK$7&gt;IFERROR(MAX(IFERROR(INDEX(Tbl_Project_List[Start Date],MATCH($A89,Tbl_Project_List[Project Name],0),1)-1,0),IFERROR(INDEX($K$9:$K$158,MATCH($E89,$G$9:$G$158,0),1),0),IFERROR(INDEX($K$9:$K$158,MATCH($F89,$G$9:$G$158,0),1),0)),0)), IFERROR(MIN($D89-SUM($O89:BJ89), INDEX(Tbl_Resource_List[Hours Available per Day], MATCH($C89,Tbl_Resource_List[Resource Name],0),1)-SUMIF($C$8:$C88,$C89,BK$8:BK88)),0),0)</f>
        <v>0</v>
      </c>
      <c r="BL89" s="93">
        <f>IF((BL$7&gt;IFERROR(MAX(IFERROR(INDEX(Tbl_Project_List[Start Date],MATCH($A89,Tbl_Project_List[Project Name],0),1)-1,0),IFERROR(INDEX($K$9:$K$158,MATCH($E89,$G$9:$G$158,0),1),0),IFERROR(INDEX($K$9:$K$158,MATCH($F89,$G$9:$G$158,0),1),0)),0)), IFERROR(MIN($D89-SUM($O89:BK89), INDEX(Tbl_Resource_List[Hours Available per Day], MATCH($C89,Tbl_Resource_List[Resource Name],0),1)-SUMIF($C$8:$C88,$C89,BL$8:BL88)),0),0)</f>
        <v>0</v>
      </c>
      <c r="BM89" s="93">
        <f>IF((BM$7&gt;IFERROR(MAX(IFERROR(INDEX(Tbl_Project_List[Start Date],MATCH($A89,Tbl_Project_List[Project Name],0),1)-1,0),IFERROR(INDEX($K$9:$K$158,MATCH($E89,$G$9:$G$158,0),1),0),IFERROR(INDEX($K$9:$K$158,MATCH($F89,$G$9:$G$158,0),1),0)),0)), IFERROR(MIN($D89-SUM($O89:BL89), INDEX(Tbl_Resource_List[Hours Available per Day], MATCH($C89,Tbl_Resource_List[Resource Name],0),1)-SUMIF($C$8:$C88,$C89,BM$8:BM88)),0),0)</f>
        <v>0</v>
      </c>
      <c r="BN89" s="93">
        <f>IF((BN$7&gt;IFERROR(MAX(IFERROR(INDEX(Tbl_Project_List[Start Date],MATCH($A89,Tbl_Project_List[Project Name],0),1)-1,0),IFERROR(INDEX($K$9:$K$158,MATCH($E89,$G$9:$G$158,0),1),0),IFERROR(INDEX($K$9:$K$158,MATCH($F89,$G$9:$G$158,0),1),0)),0)), IFERROR(MIN($D89-SUM($O89:BM89), INDEX(Tbl_Resource_List[Hours Available per Day], MATCH($C89,Tbl_Resource_List[Resource Name],0),1)-SUMIF($C$8:$C88,$C89,BN$8:BN88)),0),0)</f>
        <v>0</v>
      </c>
      <c r="BO89" s="93">
        <f>IF((BO$7&gt;IFERROR(MAX(IFERROR(INDEX(Tbl_Project_List[Start Date],MATCH($A89,Tbl_Project_List[Project Name],0),1)-1,0),IFERROR(INDEX($K$9:$K$158,MATCH($E89,$G$9:$G$158,0),1),0),IFERROR(INDEX($K$9:$K$158,MATCH($F89,$G$9:$G$158,0),1),0)),0)), IFERROR(MIN($D89-SUM($O89:BN89), INDEX(Tbl_Resource_List[Hours Available per Day], MATCH($C89,Tbl_Resource_List[Resource Name],0),1)-SUMIF($C$8:$C88,$C89,BO$8:BO88)),0),0)</f>
        <v>0</v>
      </c>
      <c r="BP89" s="93">
        <f>IF((BP$7&gt;IFERROR(MAX(IFERROR(INDEX(Tbl_Project_List[Start Date],MATCH($A89,Tbl_Project_List[Project Name],0),1)-1,0),IFERROR(INDEX($K$9:$K$158,MATCH($E89,$G$9:$G$158,0),1),0),IFERROR(INDEX($K$9:$K$158,MATCH($F89,$G$9:$G$158,0),1),0)),0)), IFERROR(MIN($D89-SUM($O89:BO89), INDEX(Tbl_Resource_List[Hours Available per Day], MATCH($C89,Tbl_Resource_List[Resource Name],0),1)-SUMIF($C$8:$C88,$C89,BP$8:BP88)),0),0)</f>
        <v>0</v>
      </c>
      <c r="BQ89" s="93">
        <f>IF((BQ$7&gt;IFERROR(MAX(IFERROR(INDEX(Tbl_Project_List[Start Date],MATCH($A89,Tbl_Project_List[Project Name],0),1)-1,0),IFERROR(INDEX($K$9:$K$158,MATCH($E89,$G$9:$G$158,0),1),0),IFERROR(INDEX($K$9:$K$158,MATCH($F89,$G$9:$G$158,0),1),0)),0)), IFERROR(MIN($D89-SUM($O89:BP89), INDEX(Tbl_Resource_List[Hours Available per Day], MATCH($C89,Tbl_Resource_List[Resource Name],0),1)-SUMIF($C$8:$C88,$C89,BQ$8:BQ88)),0),0)</f>
        <v>0</v>
      </c>
      <c r="BR89" s="93">
        <f>IF((BR$7&gt;IFERROR(MAX(IFERROR(INDEX(Tbl_Project_List[Start Date],MATCH($A89,Tbl_Project_List[Project Name],0),1)-1,0),IFERROR(INDEX($K$9:$K$158,MATCH($E89,$G$9:$G$158,0),1),0),IFERROR(INDEX($K$9:$K$158,MATCH($F89,$G$9:$G$158,0),1),0)),0)), IFERROR(MIN($D89-SUM($O89:BQ89), INDEX(Tbl_Resource_List[Hours Available per Day], MATCH($C89,Tbl_Resource_List[Resource Name],0),1)-SUMIF($C$8:$C88,$C89,BR$8:BR88)),0),0)</f>
        <v>0</v>
      </c>
      <c r="BS89" s="93">
        <f>IF((BS$7&gt;IFERROR(MAX(IFERROR(INDEX(Tbl_Project_List[Start Date],MATCH($A89,Tbl_Project_List[Project Name],0),1)-1,0),IFERROR(INDEX($K$9:$K$158,MATCH($E89,$G$9:$G$158,0),1),0),IFERROR(INDEX($K$9:$K$158,MATCH($F89,$G$9:$G$158,0),1),0)),0)), IFERROR(MIN($D89-SUM($O89:BR89), INDEX(Tbl_Resource_List[Hours Available per Day], MATCH($C89,Tbl_Resource_List[Resource Name],0),1)-SUMIF($C$8:$C88,$C89,BS$8:BS88)),0),0)</f>
        <v>0</v>
      </c>
      <c r="BT89" s="93">
        <f>IF((BT$7&gt;IFERROR(MAX(IFERROR(INDEX(Tbl_Project_List[Start Date],MATCH($A89,Tbl_Project_List[Project Name],0),1)-1,0),IFERROR(INDEX($K$9:$K$158,MATCH($E89,$G$9:$G$158,0),1),0),IFERROR(INDEX($K$9:$K$158,MATCH($F89,$G$9:$G$158,0),1),0)),0)), IFERROR(MIN($D89-SUM($O89:BS89), INDEX(Tbl_Resource_List[Hours Available per Day], MATCH($C89,Tbl_Resource_List[Resource Name],0),1)-SUMIF($C$8:$C88,$C89,BT$8:BT88)),0),0)</f>
        <v>0</v>
      </c>
      <c r="BU89" s="93">
        <f>IF((BU$7&gt;IFERROR(MAX(IFERROR(INDEX(Tbl_Project_List[Start Date],MATCH($A89,Tbl_Project_List[Project Name],0),1)-1,0),IFERROR(INDEX($K$9:$K$158,MATCH($E89,$G$9:$G$158,0),1),0),IFERROR(INDEX($K$9:$K$158,MATCH($F89,$G$9:$G$158,0),1),0)),0)), IFERROR(MIN($D89-SUM($O89:BT89), INDEX(Tbl_Resource_List[Hours Available per Day], MATCH($C89,Tbl_Resource_List[Resource Name],0),1)-SUMIF($C$8:$C88,$C89,BU$8:BU88)),0),0)</f>
        <v>0</v>
      </c>
      <c r="BV89" s="93">
        <f>IF((BV$7&gt;IFERROR(MAX(IFERROR(INDEX(Tbl_Project_List[Start Date],MATCH($A89,Tbl_Project_List[Project Name],0),1)-1,0),IFERROR(INDEX($K$9:$K$158,MATCH($E89,$G$9:$G$158,0),1),0),IFERROR(INDEX($K$9:$K$158,MATCH($F89,$G$9:$G$158,0),1),0)),0)), IFERROR(MIN($D89-SUM($O89:BU89), INDEX(Tbl_Resource_List[Hours Available per Day], MATCH($C89,Tbl_Resource_List[Resource Name],0),1)-SUMIF($C$8:$C88,$C89,BV$8:BV88)),0),0)</f>
        <v>0</v>
      </c>
      <c r="BW89" s="94">
        <f>IF((BW$7&gt;IFERROR(MAX(IFERROR(INDEX(Tbl_Project_List[Start Date],MATCH($A89,Tbl_Project_List[Project Name],0),1)-1,0),IFERROR(INDEX($K$9:$K$158,MATCH($E89,$G$9:$G$158,0),1),0),IFERROR(INDEX($K$9:$K$158,MATCH($F89,$G$9:$G$158,0),1),0)),0)), IFERROR(MIN($D89-SUM($O89:BV89), INDEX(Tbl_Resource_List[Hours Available per Day], MATCH($C89,Tbl_Resource_List[Resource Name],0),1)-SUMIF($C$8:$C88,$C89,BW$8:BW88)),0),0)</f>
        <v>0</v>
      </c>
      <c r="BX89" s="95"/>
      <c r="BY89" s="95"/>
      <c r="BZ89" s="95"/>
      <c r="CA89" s="95"/>
      <c r="CB89" s="95"/>
      <c r="CC89" s="95"/>
      <c r="CD89" s="95"/>
      <c r="CE89" s="95"/>
      <c r="CF89" s="95"/>
      <c r="CG89" s="95"/>
      <c r="CH89" s="95"/>
      <c r="CI89" s="95"/>
      <c r="CJ89" s="95"/>
      <c r="CK89" s="95"/>
      <c r="CL89" s="95"/>
      <c r="CM89" s="95"/>
      <c r="CN89" s="95"/>
      <c r="CO89" s="95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</row>
    <row r="90" spans="1:105" x14ac:dyDescent="0.25">
      <c r="A90" s="89" t="str">
        <f>IFERROR(IF(ROW(A89)-ROW($A$8)&gt;=COUNTA(Tbl_Task_List[Task Name]),"",INDEX(Tbl_Project_List[],MATCH(SMALL(Tbl_Project_List[[#Data],[Priority]],ROUND(SUMPRODUCT(1/COUNTIF($A$9:A89,$A$9:A89)),0)+((COUNTIF(Tbl_Task_List[[#Data],[Project Name]],A89)=COUNTIF($A$9:$A89,A89))*1)),Tbl_Project_List[[#Data],[Priority]],0),1)),"")</f>
        <v/>
      </c>
      <c r="B90" s="89" t="str">
        <f t="array" ref="B90">IFERROR(INDEX((Tbl_Task_List[[#Data],[Task Name]]), SMALL(IF(A90=(Tbl_Task_List[[#Data],[Project Name]]),ROW(Tbl_Task_List[[#Data],[Project Name]]),""),COUNTIF($A$9:$A90,A90))-ROW(Tbl_Task_List[[#Headers],[Task Name]]),1),"")</f>
        <v/>
      </c>
      <c r="C90" s="90" t="str">
        <f t="array" ref="C90">IFERROR(INDEX((Tbl_Task_List[[#Data],[Resource Name]]), SMALL(IF(A90=(Tbl_Task_List[[#Data],[Project Name]]),ROW(Tbl_Task_List[[#Data],[Project Name]]),""),COUNTIF($A$9:$A90,A90))-ROW(Tbl_Task_List[[#Headers],[Resource Name]]),1),"")</f>
        <v/>
      </c>
      <c r="D90" s="91" t="str">
        <f t="array" ref="D90">IFERROR(INDEX((Tbl_Task_List[[#Data],[Planned Duration (Hours)]]), SMALL(IF(A90=(Tbl_Task_List[[#Data],[Project Name]]),ROW(Tbl_Task_List[[#Data],[Project Name]]),""),COUNTIF($A$9:$A90,A90))-ROW(Tbl_Task_List[[#Headers],[Planned Duration (Hours)]]),1),"")</f>
        <v/>
      </c>
      <c r="E90" s="70" t="str">
        <f t="array" ref="E90">IFERROR(INDEX((Tbl_Task_List[[#Data],[Predecessor 1]]), SMALL(IF(A90=(Tbl_Task_List[[#Data],[Project Name]]),ROW(Tbl_Task_List[[#Data],[Project Name]]),""),COUNTIF($A$9:$A90,A90))-ROW(Tbl_Task_List[[#Headers],[Predecessor 1]]),1),"")</f>
        <v/>
      </c>
      <c r="F90" s="70" t="str">
        <f t="array" ref="F90">IFERROR(INDEX((Tbl_Task_List[[#Data],[Predecessor 2]]), SMALL(IF(A90=(Tbl_Task_List[[#Data],[Project Name]]),ROW(Tbl_Task_List[[#Data],[Project Name]]),""),COUNTIF($A$9:$A90,A90))-ROW(Tbl_Task_List[[#Headers],[Predecessor 2]]),1),"")</f>
        <v/>
      </c>
      <c r="G90" s="70" t="str">
        <f t="shared" si="8"/>
        <v xml:space="preserve"> </v>
      </c>
      <c r="H90" s="75" t="str">
        <f>IFERROR(MAX(INDEX(Tbl_Project_List[Start Date],MATCH($A90,Tbl_Project_List[Project Name],0),1), StartDate, IFERROR(WORKDAY(INDEX($K$9:$K$158,MATCH($E90,$G$9:$G$158,0),1),1,Holidays),0),IFERROR(WORKDAY( INDEX($K$9:$K$158,MATCH($F90,$G$9:$G$158,0),1),1,Holidays),0)),"")</f>
        <v/>
      </c>
      <c r="I90" s="92" t="str">
        <f t="shared" si="9"/>
        <v/>
      </c>
      <c r="J90" s="75" t="str">
        <f t="array" ref="J90">IF(ISNUMBER(D90),IFERROR(INDEX($A$7:$BW$7,1,SMALL(IF(P90:BW90&gt;0,COLUMN(P90:BW90),""),1)),WORKDAY($BW$7,2,Holidays)),"")</f>
        <v/>
      </c>
      <c r="K90" s="75" t="str">
        <f t="array" ref="K90">IF(ISNUMBER(D90),IF(SUM(P90:BW90)=D90,IFERROR(INDEX($A$7:$BW$7,1,LARGE(IF(P90:BW90&gt;0,COLUMN(P90:BW90),""),1)),""),WORKDAY($BW$7,1,Holidays)),"")</f>
        <v/>
      </c>
      <c r="L90" s="92" t="str">
        <f ca="1">IFERROR(COUNTIF(INDIRECT(ADDRESS(ROW($L90),MATCH($J90,$A$7:$BW$7,0),1,1,)):INDIRECT(ADDRESS(ROW($L90),MATCH(MIN($K90,$BW$7),$A$7:$BW$7,0),1,1,)),0),"")</f>
        <v/>
      </c>
      <c r="M90" s="92" t="str">
        <f t="shared" si="10"/>
        <v/>
      </c>
      <c r="N90" s="93" t="str">
        <f t="shared" si="11"/>
        <v/>
      </c>
      <c r="O90" s="86"/>
      <c r="P90" s="93">
        <f>IF((P$7&gt;IFERROR(MAX(IFERROR(INDEX(Tbl_Project_List[Start Date],MATCH($A90,Tbl_Project_List[Project Name],0),1)-1,0),IFERROR(INDEX($K$9:$K$158,MATCH($E90,$G$9:$G$158,0),1),0),IFERROR(INDEX($K$9:$K$158,MATCH($F90,$G$9:$G$158,0),1),0)),0)), IFERROR(MIN($D90-SUM($O90:O90), INDEX(Tbl_Resource_List[Hours Available per Day], MATCH($C90,Tbl_Resource_List[Resource Name],0),1)-SUMIF($C$8:$C89,$C90,P$8:P89)),0),0)</f>
        <v>0</v>
      </c>
      <c r="Q90" s="93">
        <f>IF((Q$7&gt;IFERROR(MAX(IFERROR(INDEX(Tbl_Project_List[Start Date],MATCH($A90,Tbl_Project_List[Project Name],0),1)-1,0),IFERROR(INDEX($K$9:$K$158,MATCH($E90,$G$9:$G$158,0),1),0),IFERROR(INDEX($K$9:$K$158,MATCH($F90,$G$9:$G$158,0),1),0)),0)), IFERROR(MIN($D90-SUM($O90:P90), INDEX(Tbl_Resource_List[Hours Available per Day], MATCH($C90,Tbl_Resource_List[Resource Name],0),1)-SUMIF($C$8:$C89,$C90,Q$8:Q89)),0),0)</f>
        <v>0</v>
      </c>
      <c r="R90" s="93">
        <f>IF((R$7&gt;IFERROR(MAX(IFERROR(INDEX(Tbl_Project_List[Start Date],MATCH($A90,Tbl_Project_List[Project Name],0),1)-1,0),IFERROR(INDEX($K$9:$K$158,MATCH($E90,$G$9:$G$158,0),1),0),IFERROR(INDEX($K$9:$K$158,MATCH($F90,$G$9:$G$158,0),1),0)),0)), IFERROR(MIN($D90-SUM($O90:Q90), INDEX(Tbl_Resource_List[Hours Available per Day], MATCH($C90,Tbl_Resource_List[Resource Name],0),1)-SUMIF($C$8:$C89,$C90,R$8:R89)),0),0)</f>
        <v>0</v>
      </c>
      <c r="S90" s="93">
        <f>IF((S$7&gt;IFERROR(MAX(IFERROR(INDEX(Tbl_Project_List[Start Date],MATCH($A90,Tbl_Project_List[Project Name],0),1)-1,0),IFERROR(INDEX($K$9:$K$158,MATCH($E90,$G$9:$G$158,0),1),0),IFERROR(INDEX($K$9:$K$158,MATCH($F90,$G$9:$G$158,0),1),0)),0)), IFERROR(MIN($D90-SUM($O90:R90), INDEX(Tbl_Resource_List[Hours Available per Day], MATCH($C90,Tbl_Resource_List[Resource Name],0),1)-SUMIF($C$8:$C89,$C90,S$8:S89)),0),0)</f>
        <v>0</v>
      </c>
      <c r="T90" s="93">
        <f>IF((T$7&gt;IFERROR(MAX(IFERROR(INDEX(Tbl_Project_List[Start Date],MATCH($A90,Tbl_Project_List[Project Name],0),1)-1,0),IFERROR(INDEX($K$9:$K$158,MATCH($E90,$G$9:$G$158,0),1),0),IFERROR(INDEX($K$9:$K$158,MATCH($F90,$G$9:$G$158,0),1),0)),0)), IFERROR(MIN($D90-SUM($O90:S90), INDEX(Tbl_Resource_List[Hours Available per Day], MATCH($C90,Tbl_Resource_List[Resource Name],0),1)-SUMIF($C$8:$C89,$C90,T$8:T89)),0),0)</f>
        <v>0</v>
      </c>
      <c r="U90" s="93">
        <f>IF((U$7&gt;IFERROR(MAX(IFERROR(INDEX(Tbl_Project_List[Start Date],MATCH($A90,Tbl_Project_List[Project Name],0),1)-1,0),IFERROR(INDEX($K$9:$K$158,MATCH($E90,$G$9:$G$158,0),1),0),IFERROR(INDEX($K$9:$K$158,MATCH($F90,$G$9:$G$158,0),1),0)),0)), IFERROR(MIN($D90-SUM($O90:T90), INDEX(Tbl_Resource_List[Hours Available per Day], MATCH($C90,Tbl_Resource_List[Resource Name],0),1)-SUMIF($C$8:$C89,$C90,U$8:U89)),0),0)</f>
        <v>0</v>
      </c>
      <c r="V90" s="93">
        <f>IF((V$7&gt;IFERROR(MAX(IFERROR(INDEX(Tbl_Project_List[Start Date],MATCH($A90,Tbl_Project_List[Project Name],0),1)-1,0),IFERROR(INDEX($K$9:$K$158,MATCH($E90,$G$9:$G$158,0),1),0),IFERROR(INDEX($K$9:$K$158,MATCH($F90,$G$9:$G$158,0),1),0)),0)), IFERROR(MIN($D90-SUM($O90:U90), INDEX(Tbl_Resource_List[Hours Available per Day], MATCH($C90,Tbl_Resource_List[Resource Name],0),1)-SUMIF($C$8:$C89,$C90,V$8:V89)),0),0)</f>
        <v>0</v>
      </c>
      <c r="W90" s="93">
        <f>IF((W$7&gt;IFERROR(MAX(IFERROR(INDEX(Tbl_Project_List[Start Date],MATCH($A90,Tbl_Project_List[Project Name],0),1)-1,0),IFERROR(INDEX($K$9:$K$158,MATCH($E90,$G$9:$G$158,0),1),0),IFERROR(INDEX($K$9:$K$158,MATCH($F90,$G$9:$G$158,0),1),0)),0)), IFERROR(MIN($D90-SUM($O90:V90), INDEX(Tbl_Resource_List[Hours Available per Day], MATCH($C90,Tbl_Resource_List[Resource Name],0),1)-SUMIF($C$8:$C89,$C90,W$8:W89)),0),0)</f>
        <v>0</v>
      </c>
      <c r="X90" s="93">
        <f>IF((X$7&gt;IFERROR(MAX(IFERROR(INDEX(Tbl_Project_List[Start Date],MATCH($A90,Tbl_Project_List[Project Name],0),1)-1,0),IFERROR(INDEX($K$9:$K$158,MATCH($E90,$G$9:$G$158,0),1),0),IFERROR(INDEX($K$9:$K$158,MATCH($F90,$G$9:$G$158,0),1),0)),0)), IFERROR(MIN($D90-SUM($O90:W90), INDEX(Tbl_Resource_List[Hours Available per Day], MATCH($C90,Tbl_Resource_List[Resource Name],0),1)-SUMIF($C$8:$C89,$C90,X$8:X89)),0),0)</f>
        <v>0</v>
      </c>
      <c r="Y90" s="93">
        <f>IF((Y$7&gt;IFERROR(MAX(IFERROR(INDEX(Tbl_Project_List[Start Date],MATCH($A90,Tbl_Project_List[Project Name],0),1)-1,0),IFERROR(INDEX($K$9:$K$158,MATCH($E90,$G$9:$G$158,0),1),0),IFERROR(INDEX($K$9:$K$158,MATCH($F90,$G$9:$G$158,0),1),0)),0)), IFERROR(MIN($D90-SUM($O90:X90), INDEX(Tbl_Resource_List[Hours Available per Day], MATCH($C90,Tbl_Resource_List[Resource Name],0),1)-SUMIF($C$8:$C89,$C90,Y$8:Y89)),0),0)</f>
        <v>0</v>
      </c>
      <c r="Z90" s="93">
        <f>IF((Z$7&gt;IFERROR(MAX(IFERROR(INDEX(Tbl_Project_List[Start Date],MATCH($A90,Tbl_Project_List[Project Name],0),1)-1,0),IFERROR(INDEX($K$9:$K$158,MATCH($E90,$G$9:$G$158,0),1),0),IFERROR(INDEX($K$9:$K$158,MATCH($F90,$G$9:$G$158,0),1),0)),0)), IFERROR(MIN($D90-SUM($O90:Y90), INDEX(Tbl_Resource_List[Hours Available per Day], MATCH($C90,Tbl_Resource_List[Resource Name],0),1)-SUMIF($C$8:$C89,$C90,Z$8:Z89)),0),0)</f>
        <v>0</v>
      </c>
      <c r="AA90" s="93">
        <f>IF((AA$7&gt;IFERROR(MAX(IFERROR(INDEX(Tbl_Project_List[Start Date],MATCH($A90,Tbl_Project_List[Project Name],0),1)-1,0),IFERROR(INDEX($K$9:$K$158,MATCH($E90,$G$9:$G$158,0),1),0),IFERROR(INDEX($K$9:$K$158,MATCH($F90,$G$9:$G$158,0),1),0)),0)), IFERROR(MIN($D90-SUM($O90:Z90), INDEX(Tbl_Resource_List[Hours Available per Day], MATCH($C90,Tbl_Resource_List[Resource Name],0),1)-SUMIF($C$8:$C89,$C90,AA$8:AA89)),0),0)</f>
        <v>0</v>
      </c>
      <c r="AB90" s="93">
        <f>IF((AB$7&gt;IFERROR(MAX(IFERROR(INDEX(Tbl_Project_List[Start Date],MATCH($A90,Tbl_Project_List[Project Name],0),1)-1,0),IFERROR(INDEX($K$9:$K$158,MATCH($E90,$G$9:$G$158,0),1),0),IFERROR(INDEX($K$9:$K$158,MATCH($F90,$G$9:$G$158,0),1),0)),0)), IFERROR(MIN($D90-SUM($O90:AA90), INDEX(Tbl_Resource_List[Hours Available per Day], MATCH($C90,Tbl_Resource_List[Resource Name],0),1)-SUMIF($C$8:$C89,$C90,AB$8:AB89)),0),0)</f>
        <v>0</v>
      </c>
      <c r="AC90" s="93">
        <f>IF((AC$7&gt;IFERROR(MAX(IFERROR(INDEX(Tbl_Project_List[Start Date],MATCH($A90,Tbl_Project_List[Project Name],0),1)-1,0),IFERROR(INDEX($K$9:$K$158,MATCH($E90,$G$9:$G$158,0),1),0),IFERROR(INDEX($K$9:$K$158,MATCH($F90,$G$9:$G$158,0),1),0)),0)), IFERROR(MIN($D90-SUM($O90:AB90), INDEX(Tbl_Resource_List[Hours Available per Day], MATCH($C90,Tbl_Resource_List[Resource Name],0),1)-SUMIF($C$8:$C89,$C90,AC$8:AC89)),0),0)</f>
        <v>0</v>
      </c>
      <c r="AD90" s="93">
        <f>IF((AD$7&gt;IFERROR(MAX(IFERROR(INDEX(Tbl_Project_List[Start Date],MATCH($A90,Tbl_Project_List[Project Name],0),1)-1,0),IFERROR(INDEX($K$9:$K$158,MATCH($E90,$G$9:$G$158,0),1),0),IFERROR(INDEX($K$9:$K$158,MATCH($F90,$G$9:$G$158,0),1),0)),0)), IFERROR(MIN($D90-SUM($O90:AC90), INDEX(Tbl_Resource_List[Hours Available per Day], MATCH($C90,Tbl_Resource_List[Resource Name],0),1)-SUMIF($C$8:$C89,$C90,AD$8:AD89)),0),0)</f>
        <v>0</v>
      </c>
      <c r="AE90" s="93">
        <f>IF((AE$7&gt;IFERROR(MAX(IFERROR(INDEX(Tbl_Project_List[Start Date],MATCH($A90,Tbl_Project_List[Project Name],0),1)-1,0),IFERROR(INDEX($K$9:$K$158,MATCH($E90,$G$9:$G$158,0),1),0),IFERROR(INDEX($K$9:$K$158,MATCH($F90,$G$9:$G$158,0),1),0)),0)), IFERROR(MIN($D90-SUM($O90:AD90), INDEX(Tbl_Resource_List[Hours Available per Day], MATCH($C90,Tbl_Resource_List[Resource Name],0),1)-SUMIF($C$8:$C89,$C90,AE$8:AE89)),0),0)</f>
        <v>0</v>
      </c>
      <c r="AF90" s="93">
        <f>IF((AF$7&gt;IFERROR(MAX(IFERROR(INDEX(Tbl_Project_List[Start Date],MATCH($A90,Tbl_Project_List[Project Name],0),1)-1,0),IFERROR(INDEX($K$9:$K$158,MATCH($E90,$G$9:$G$158,0),1),0),IFERROR(INDEX($K$9:$K$158,MATCH($F90,$G$9:$G$158,0),1),0)),0)), IFERROR(MIN($D90-SUM($O90:AE90), INDEX(Tbl_Resource_List[Hours Available per Day], MATCH($C90,Tbl_Resource_List[Resource Name],0),1)-SUMIF($C$8:$C89,$C90,AF$8:AF89)),0),0)</f>
        <v>0</v>
      </c>
      <c r="AG90" s="93">
        <f>IF((AG$7&gt;IFERROR(MAX(IFERROR(INDEX(Tbl_Project_List[Start Date],MATCH($A90,Tbl_Project_List[Project Name],0),1)-1,0),IFERROR(INDEX($K$9:$K$158,MATCH($E90,$G$9:$G$158,0),1),0),IFERROR(INDEX($K$9:$K$158,MATCH($F90,$G$9:$G$158,0),1),0)),0)), IFERROR(MIN($D90-SUM($O90:AF90), INDEX(Tbl_Resource_List[Hours Available per Day], MATCH($C90,Tbl_Resource_List[Resource Name],0),1)-SUMIF($C$8:$C89,$C90,AG$8:AG89)),0),0)</f>
        <v>0</v>
      </c>
      <c r="AH90" s="93">
        <f>IF((AH$7&gt;IFERROR(MAX(IFERROR(INDEX(Tbl_Project_List[Start Date],MATCH($A90,Tbl_Project_List[Project Name],0),1)-1,0),IFERROR(INDEX($K$9:$K$158,MATCH($E90,$G$9:$G$158,0),1),0),IFERROR(INDEX($K$9:$K$158,MATCH($F90,$G$9:$G$158,0),1),0)),0)), IFERROR(MIN($D90-SUM($O90:AG90), INDEX(Tbl_Resource_List[Hours Available per Day], MATCH($C90,Tbl_Resource_List[Resource Name],0),1)-SUMIF($C$8:$C89,$C90,AH$8:AH89)),0),0)</f>
        <v>0</v>
      </c>
      <c r="AI90" s="93">
        <f>IF((AI$7&gt;IFERROR(MAX(IFERROR(INDEX(Tbl_Project_List[Start Date],MATCH($A90,Tbl_Project_List[Project Name],0),1)-1,0),IFERROR(INDEX($K$9:$K$158,MATCH($E90,$G$9:$G$158,0),1),0),IFERROR(INDEX($K$9:$K$158,MATCH($F90,$G$9:$G$158,0),1),0)),0)), IFERROR(MIN($D90-SUM($O90:AH90), INDEX(Tbl_Resource_List[Hours Available per Day], MATCH($C90,Tbl_Resource_List[Resource Name],0),1)-SUMIF($C$8:$C89,$C90,AI$8:AI89)),0),0)</f>
        <v>0</v>
      </c>
      <c r="AJ90" s="93">
        <f>IF((AJ$7&gt;IFERROR(MAX(IFERROR(INDEX(Tbl_Project_List[Start Date],MATCH($A90,Tbl_Project_List[Project Name],0),1)-1,0),IFERROR(INDEX($K$9:$K$158,MATCH($E90,$G$9:$G$158,0),1),0),IFERROR(INDEX($K$9:$K$158,MATCH($F90,$G$9:$G$158,0),1),0)),0)), IFERROR(MIN($D90-SUM($O90:AI90), INDEX(Tbl_Resource_List[Hours Available per Day], MATCH($C90,Tbl_Resource_List[Resource Name],0),1)-SUMIF($C$8:$C89,$C90,AJ$8:AJ89)),0),0)</f>
        <v>0</v>
      </c>
      <c r="AK90" s="93">
        <f>IF((AK$7&gt;IFERROR(MAX(IFERROR(INDEX(Tbl_Project_List[Start Date],MATCH($A90,Tbl_Project_List[Project Name],0),1)-1,0),IFERROR(INDEX($K$9:$K$158,MATCH($E90,$G$9:$G$158,0),1),0),IFERROR(INDEX($K$9:$K$158,MATCH($F90,$G$9:$G$158,0),1),0)),0)), IFERROR(MIN($D90-SUM($O90:AJ90), INDEX(Tbl_Resource_List[Hours Available per Day], MATCH($C90,Tbl_Resource_List[Resource Name],0),1)-SUMIF($C$8:$C89,$C90,AK$8:AK89)),0),0)</f>
        <v>0</v>
      </c>
      <c r="AL90" s="93">
        <f>IF((AL$7&gt;IFERROR(MAX(IFERROR(INDEX(Tbl_Project_List[Start Date],MATCH($A90,Tbl_Project_List[Project Name],0),1)-1,0),IFERROR(INDEX($K$9:$K$158,MATCH($E90,$G$9:$G$158,0),1),0),IFERROR(INDEX($K$9:$K$158,MATCH($F90,$G$9:$G$158,0),1),0)),0)), IFERROR(MIN($D90-SUM($O90:AK90), INDEX(Tbl_Resource_List[Hours Available per Day], MATCH($C90,Tbl_Resource_List[Resource Name],0),1)-SUMIF($C$8:$C89,$C90,AL$8:AL89)),0),0)</f>
        <v>0</v>
      </c>
      <c r="AM90" s="93">
        <f>IF((AM$7&gt;IFERROR(MAX(IFERROR(INDEX(Tbl_Project_List[Start Date],MATCH($A90,Tbl_Project_List[Project Name],0),1)-1,0),IFERROR(INDEX($K$9:$K$158,MATCH($E90,$G$9:$G$158,0),1),0),IFERROR(INDEX($K$9:$K$158,MATCH($F90,$G$9:$G$158,0),1),0)),0)), IFERROR(MIN($D90-SUM($O90:AL90), INDEX(Tbl_Resource_List[Hours Available per Day], MATCH($C90,Tbl_Resource_List[Resource Name],0),1)-SUMIF($C$8:$C89,$C90,AM$8:AM89)),0),0)</f>
        <v>0</v>
      </c>
      <c r="AN90" s="93">
        <f>IF((AN$7&gt;IFERROR(MAX(IFERROR(INDEX(Tbl_Project_List[Start Date],MATCH($A90,Tbl_Project_List[Project Name],0),1)-1,0),IFERROR(INDEX($K$9:$K$158,MATCH($E90,$G$9:$G$158,0),1),0),IFERROR(INDEX($K$9:$K$158,MATCH($F90,$G$9:$G$158,0),1),0)),0)), IFERROR(MIN($D90-SUM($O90:AM90), INDEX(Tbl_Resource_List[Hours Available per Day], MATCH($C90,Tbl_Resource_List[Resource Name],0),1)-SUMIF($C$8:$C89,$C90,AN$8:AN89)),0),0)</f>
        <v>0</v>
      </c>
      <c r="AO90" s="93">
        <f>IF((AO$7&gt;IFERROR(MAX(IFERROR(INDEX(Tbl_Project_List[Start Date],MATCH($A90,Tbl_Project_List[Project Name],0),1)-1,0),IFERROR(INDEX($K$9:$K$158,MATCH($E90,$G$9:$G$158,0),1),0),IFERROR(INDEX($K$9:$K$158,MATCH($F90,$G$9:$G$158,0),1),0)),0)), IFERROR(MIN($D90-SUM($O90:AN90), INDEX(Tbl_Resource_List[Hours Available per Day], MATCH($C90,Tbl_Resource_List[Resource Name],0),1)-SUMIF($C$8:$C89,$C90,AO$8:AO89)),0),0)</f>
        <v>0</v>
      </c>
      <c r="AP90" s="93">
        <f>IF((AP$7&gt;IFERROR(MAX(IFERROR(INDEX(Tbl_Project_List[Start Date],MATCH($A90,Tbl_Project_List[Project Name],0),1)-1,0),IFERROR(INDEX($K$9:$K$158,MATCH($E90,$G$9:$G$158,0),1),0),IFERROR(INDEX($K$9:$K$158,MATCH($F90,$G$9:$G$158,0),1),0)),0)), IFERROR(MIN($D90-SUM($O90:AO90), INDEX(Tbl_Resource_List[Hours Available per Day], MATCH($C90,Tbl_Resource_List[Resource Name],0),1)-SUMIF($C$8:$C89,$C90,AP$8:AP89)),0),0)</f>
        <v>0</v>
      </c>
      <c r="AQ90" s="93">
        <f>IF((AQ$7&gt;IFERROR(MAX(IFERROR(INDEX(Tbl_Project_List[Start Date],MATCH($A90,Tbl_Project_List[Project Name],0),1)-1,0),IFERROR(INDEX($K$9:$K$158,MATCH($E90,$G$9:$G$158,0),1),0),IFERROR(INDEX($K$9:$K$158,MATCH($F90,$G$9:$G$158,0),1),0)),0)), IFERROR(MIN($D90-SUM($O90:AP90), INDEX(Tbl_Resource_List[Hours Available per Day], MATCH($C90,Tbl_Resource_List[Resource Name],0),1)-SUMIF($C$8:$C89,$C90,AQ$8:AQ89)),0),0)</f>
        <v>0</v>
      </c>
      <c r="AR90" s="93">
        <f>IF((AR$7&gt;IFERROR(MAX(IFERROR(INDEX(Tbl_Project_List[Start Date],MATCH($A90,Tbl_Project_List[Project Name],0),1)-1,0),IFERROR(INDEX($K$9:$K$158,MATCH($E90,$G$9:$G$158,0),1),0),IFERROR(INDEX($K$9:$K$158,MATCH($F90,$G$9:$G$158,0),1),0)),0)), IFERROR(MIN($D90-SUM($O90:AQ90), INDEX(Tbl_Resource_List[Hours Available per Day], MATCH($C90,Tbl_Resource_List[Resource Name],0),1)-SUMIF($C$8:$C89,$C90,AR$8:AR89)),0),0)</f>
        <v>0</v>
      </c>
      <c r="AS90" s="93">
        <f>IF((AS$7&gt;IFERROR(MAX(IFERROR(INDEX(Tbl_Project_List[Start Date],MATCH($A90,Tbl_Project_List[Project Name],0),1)-1,0),IFERROR(INDEX($K$9:$K$158,MATCH($E90,$G$9:$G$158,0),1),0),IFERROR(INDEX($K$9:$K$158,MATCH($F90,$G$9:$G$158,0),1),0)),0)), IFERROR(MIN($D90-SUM($O90:AR90), INDEX(Tbl_Resource_List[Hours Available per Day], MATCH($C90,Tbl_Resource_List[Resource Name],0),1)-SUMIF($C$8:$C89,$C90,AS$8:AS89)),0),0)</f>
        <v>0</v>
      </c>
      <c r="AT90" s="93">
        <f>IF((AT$7&gt;IFERROR(MAX(IFERROR(INDEX(Tbl_Project_List[Start Date],MATCH($A90,Tbl_Project_List[Project Name],0),1)-1,0),IFERROR(INDEX($K$9:$K$158,MATCH($E90,$G$9:$G$158,0),1),0),IFERROR(INDEX($K$9:$K$158,MATCH($F90,$G$9:$G$158,0),1),0)),0)), IFERROR(MIN($D90-SUM($O90:AS90), INDEX(Tbl_Resource_List[Hours Available per Day], MATCH($C90,Tbl_Resource_List[Resource Name],0),1)-SUMIF($C$8:$C89,$C90,AT$8:AT89)),0),0)</f>
        <v>0</v>
      </c>
      <c r="AU90" s="93">
        <f>IF((AU$7&gt;IFERROR(MAX(IFERROR(INDEX(Tbl_Project_List[Start Date],MATCH($A90,Tbl_Project_List[Project Name],0),1)-1,0),IFERROR(INDEX($K$9:$K$158,MATCH($E90,$G$9:$G$158,0),1),0),IFERROR(INDEX($K$9:$K$158,MATCH($F90,$G$9:$G$158,0),1),0)),0)), IFERROR(MIN($D90-SUM($O90:AT90), INDEX(Tbl_Resource_List[Hours Available per Day], MATCH($C90,Tbl_Resource_List[Resource Name],0),1)-SUMIF($C$8:$C89,$C90,AU$8:AU89)),0),0)</f>
        <v>0</v>
      </c>
      <c r="AV90" s="93">
        <f>IF((AV$7&gt;IFERROR(MAX(IFERROR(INDEX(Tbl_Project_List[Start Date],MATCH($A90,Tbl_Project_List[Project Name],0),1)-1,0),IFERROR(INDEX($K$9:$K$158,MATCH($E90,$G$9:$G$158,0),1),0),IFERROR(INDEX($K$9:$K$158,MATCH($F90,$G$9:$G$158,0),1),0)),0)), IFERROR(MIN($D90-SUM($O90:AU90), INDEX(Tbl_Resource_List[Hours Available per Day], MATCH($C90,Tbl_Resource_List[Resource Name],0),1)-SUMIF($C$8:$C89,$C90,AV$8:AV89)),0),0)</f>
        <v>0</v>
      </c>
      <c r="AW90" s="93">
        <f>IF((AW$7&gt;IFERROR(MAX(IFERROR(INDEX(Tbl_Project_List[Start Date],MATCH($A90,Tbl_Project_List[Project Name],0),1)-1,0),IFERROR(INDEX($K$9:$K$158,MATCH($E90,$G$9:$G$158,0),1),0),IFERROR(INDEX($K$9:$K$158,MATCH($F90,$G$9:$G$158,0),1),0)),0)), IFERROR(MIN($D90-SUM($O90:AV90), INDEX(Tbl_Resource_List[Hours Available per Day], MATCH($C90,Tbl_Resource_List[Resource Name],0),1)-SUMIF($C$8:$C89,$C90,AW$8:AW89)),0),0)</f>
        <v>0</v>
      </c>
      <c r="AX90" s="93">
        <f>IF((AX$7&gt;IFERROR(MAX(IFERROR(INDEX(Tbl_Project_List[Start Date],MATCH($A90,Tbl_Project_List[Project Name],0),1)-1,0),IFERROR(INDEX($K$9:$K$158,MATCH($E90,$G$9:$G$158,0),1),0),IFERROR(INDEX($K$9:$K$158,MATCH($F90,$G$9:$G$158,0),1),0)),0)), IFERROR(MIN($D90-SUM($O90:AW90), INDEX(Tbl_Resource_List[Hours Available per Day], MATCH($C90,Tbl_Resource_List[Resource Name],0),1)-SUMIF($C$8:$C89,$C90,AX$8:AX89)),0),0)</f>
        <v>0</v>
      </c>
      <c r="AY90" s="93">
        <f>IF((AY$7&gt;IFERROR(MAX(IFERROR(INDEX(Tbl_Project_List[Start Date],MATCH($A90,Tbl_Project_List[Project Name],0),1)-1,0),IFERROR(INDEX($K$9:$K$158,MATCH($E90,$G$9:$G$158,0),1),0),IFERROR(INDEX($K$9:$K$158,MATCH($F90,$G$9:$G$158,0),1),0)),0)), IFERROR(MIN($D90-SUM($O90:AX90), INDEX(Tbl_Resource_List[Hours Available per Day], MATCH($C90,Tbl_Resource_List[Resource Name],0),1)-SUMIF($C$8:$C89,$C90,AY$8:AY89)),0),0)</f>
        <v>0</v>
      </c>
      <c r="AZ90" s="93">
        <f>IF((AZ$7&gt;IFERROR(MAX(IFERROR(INDEX(Tbl_Project_List[Start Date],MATCH($A90,Tbl_Project_List[Project Name],0),1)-1,0),IFERROR(INDEX($K$9:$K$158,MATCH($E90,$G$9:$G$158,0),1),0),IFERROR(INDEX($K$9:$K$158,MATCH($F90,$G$9:$G$158,0),1),0)),0)), IFERROR(MIN($D90-SUM($O90:AY90), INDEX(Tbl_Resource_List[Hours Available per Day], MATCH($C90,Tbl_Resource_List[Resource Name],0),1)-SUMIF($C$8:$C89,$C90,AZ$8:AZ89)),0),0)</f>
        <v>0</v>
      </c>
      <c r="BA90" s="93">
        <f>IF((BA$7&gt;IFERROR(MAX(IFERROR(INDEX(Tbl_Project_List[Start Date],MATCH($A90,Tbl_Project_List[Project Name],0),1)-1,0),IFERROR(INDEX($K$9:$K$158,MATCH($E90,$G$9:$G$158,0),1),0),IFERROR(INDEX($K$9:$K$158,MATCH($F90,$G$9:$G$158,0),1),0)),0)), IFERROR(MIN($D90-SUM($O90:AZ90), INDEX(Tbl_Resource_List[Hours Available per Day], MATCH($C90,Tbl_Resource_List[Resource Name],0),1)-SUMIF($C$8:$C89,$C90,BA$8:BA89)),0),0)</f>
        <v>0</v>
      </c>
      <c r="BB90" s="93">
        <f>IF((BB$7&gt;IFERROR(MAX(IFERROR(INDEX(Tbl_Project_List[Start Date],MATCH($A90,Tbl_Project_List[Project Name],0),1)-1,0),IFERROR(INDEX($K$9:$K$158,MATCH($E90,$G$9:$G$158,0),1),0),IFERROR(INDEX($K$9:$K$158,MATCH($F90,$G$9:$G$158,0),1),0)),0)), IFERROR(MIN($D90-SUM($O90:BA90), INDEX(Tbl_Resource_List[Hours Available per Day], MATCH($C90,Tbl_Resource_List[Resource Name],0),1)-SUMIF($C$8:$C89,$C90,BB$8:BB89)),0),0)</f>
        <v>0</v>
      </c>
      <c r="BC90" s="93">
        <f>IF((BC$7&gt;IFERROR(MAX(IFERROR(INDEX(Tbl_Project_List[Start Date],MATCH($A90,Tbl_Project_List[Project Name],0),1)-1,0),IFERROR(INDEX($K$9:$K$158,MATCH($E90,$G$9:$G$158,0),1),0),IFERROR(INDEX($K$9:$K$158,MATCH($F90,$G$9:$G$158,0),1),0)),0)), IFERROR(MIN($D90-SUM($O90:BB90), INDEX(Tbl_Resource_List[Hours Available per Day], MATCH($C90,Tbl_Resource_List[Resource Name],0),1)-SUMIF($C$8:$C89,$C90,BC$8:BC89)),0),0)</f>
        <v>0</v>
      </c>
      <c r="BD90" s="93">
        <f>IF((BD$7&gt;IFERROR(MAX(IFERROR(INDEX(Tbl_Project_List[Start Date],MATCH($A90,Tbl_Project_List[Project Name],0),1)-1,0),IFERROR(INDEX($K$9:$K$158,MATCH($E90,$G$9:$G$158,0),1),0),IFERROR(INDEX($K$9:$K$158,MATCH($F90,$G$9:$G$158,0),1),0)),0)), IFERROR(MIN($D90-SUM($O90:BC90), INDEX(Tbl_Resource_List[Hours Available per Day], MATCH($C90,Tbl_Resource_List[Resource Name],0),1)-SUMIF($C$8:$C89,$C90,BD$8:BD89)),0),0)</f>
        <v>0</v>
      </c>
      <c r="BE90" s="93">
        <f>IF((BE$7&gt;IFERROR(MAX(IFERROR(INDEX(Tbl_Project_List[Start Date],MATCH($A90,Tbl_Project_List[Project Name],0),1)-1,0),IFERROR(INDEX($K$9:$K$158,MATCH($E90,$G$9:$G$158,0),1),0),IFERROR(INDEX($K$9:$K$158,MATCH($F90,$G$9:$G$158,0),1),0)),0)), IFERROR(MIN($D90-SUM($O90:BD90), INDEX(Tbl_Resource_List[Hours Available per Day], MATCH($C90,Tbl_Resource_List[Resource Name],0),1)-SUMIF($C$8:$C89,$C90,BE$8:BE89)),0),0)</f>
        <v>0</v>
      </c>
      <c r="BF90" s="93">
        <f>IF((BF$7&gt;IFERROR(MAX(IFERROR(INDEX(Tbl_Project_List[Start Date],MATCH($A90,Tbl_Project_List[Project Name],0),1)-1,0),IFERROR(INDEX($K$9:$K$158,MATCH($E90,$G$9:$G$158,0),1),0),IFERROR(INDEX($K$9:$K$158,MATCH($F90,$G$9:$G$158,0),1),0)),0)), IFERROR(MIN($D90-SUM($O90:BE90), INDEX(Tbl_Resource_List[Hours Available per Day], MATCH($C90,Tbl_Resource_List[Resource Name],0),1)-SUMIF($C$8:$C89,$C90,BF$8:BF89)),0),0)</f>
        <v>0</v>
      </c>
      <c r="BG90" s="93">
        <f>IF((BG$7&gt;IFERROR(MAX(IFERROR(INDEX(Tbl_Project_List[Start Date],MATCH($A90,Tbl_Project_List[Project Name],0),1)-1,0),IFERROR(INDEX($K$9:$K$158,MATCH($E90,$G$9:$G$158,0),1),0),IFERROR(INDEX($K$9:$K$158,MATCH($F90,$G$9:$G$158,0),1),0)),0)), IFERROR(MIN($D90-SUM($O90:BF90), INDEX(Tbl_Resource_List[Hours Available per Day], MATCH($C90,Tbl_Resource_List[Resource Name],0),1)-SUMIF($C$8:$C89,$C90,BG$8:BG89)),0),0)</f>
        <v>0</v>
      </c>
      <c r="BH90" s="93">
        <f>IF((BH$7&gt;IFERROR(MAX(IFERROR(INDEX(Tbl_Project_List[Start Date],MATCH($A90,Tbl_Project_List[Project Name],0),1)-1,0),IFERROR(INDEX($K$9:$K$158,MATCH($E90,$G$9:$G$158,0),1),0),IFERROR(INDEX($K$9:$K$158,MATCH($F90,$G$9:$G$158,0),1),0)),0)), IFERROR(MIN($D90-SUM($O90:BG90), INDEX(Tbl_Resource_List[Hours Available per Day], MATCH($C90,Tbl_Resource_List[Resource Name],0),1)-SUMIF($C$8:$C89,$C90,BH$8:BH89)),0),0)</f>
        <v>0</v>
      </c>
      <c r="BI90" s="93">
        <f>IF((BI$7&gt;IFERROR(MAX(IFERROR(INDEX(Tbl_Project_List[Start Date],MATCH($A90,Tbl_Project_List[Project Name],0),1)-1,0),IFERROR(INDEX($K$9:$K$158,MATCH($E90,$G$9:$G$158,0),1),0),IFERROR(INDEX($K$9:$K$158,MATCH($F90,$G$9:$G$158,0),1),0)),0)), IFERROR(MIN($D90-SUM($O90:BH90), INDEX(Tbl_Resource_List[Hours Available per Day], MATCH($C90,Tbl_Resource_List[Resource Name],0),1)-SUMIF($C$8:$C89,$C90,BI$8:BI89)),0),0)</f>
        <v>0</v>
      </c>
      <c r="BJ90" s="93">
        <f>IF((BJ$7&gt;IFERROR(MAX(IFERROR(INDEX(Tbl_Project_List[Start Date],MATCH($A90,Tbl_Project_List[Project Name],0),1)-1,0),IFERROR(INDEX($K$9:$K$158,MATCH($E90,$G$9:$G$158,0),1),0),IFERROR(INDEX($K$9:$K$158,MATCH($F90,$G$9:$G$158,0),1),0)),0)), IFERROR(MIN($D90-SUM($O90:BI90), INDEX(Tbl_Resource_List[Hours Available per Day], MATCH($C90,Tbl_Resource_List[Resource Name],0),1)-SUMIF($C$8:$C89,$C90,BJ$8:BJ89)),0),0)</f>
        <v>0</v>
      </c>
      <c r="BK90" s="93">
        <f>IF((BK$7&gt;IFERROR(MAX(IFERROR(INDEX(Tbl_Project_List[Start Date],MATCH($A90,Tbl_Project_List[Project Name],0),1)-1,0),IFERROR(INDEX($K$9:$K$158,MATCH($E90,$G$9:$G$158,0),1),0),IFERROR(INDEX($K$9:$K$158,MATCH($F90,$G$9:$G$158,0),1),0)),0)), IFERROR(MIN($D90-SUM($O90:BJ90), INDEX(Tbl_Resource_List[Hours Available per Day], MATCH($C90,Tbl_Resource_List[Resource Name],0),1)-SUMIF($C$8:$C89,$C90,BK$8:BK89)),0),0)</f>
        <v>0</v>
      </c>
      <c r="BL90" s="93">
        <f>IF((BL$7&gt;IFERROR(MAX(IFERROR(INDEX(Tbl_Project_List[Start Date],MATCH($A90,Tbl_Project_List[Project Name],0),1)-1,0),IFERROR(INDEX($K$9:$K$158,MATCH($E90,$G$9:$G$158,0),1),0),IFERROR(INDEX($K$9:$K$158,MATCH($F90,$G$9:$G$158,0),1),0)),0)), IFERROR(MIN($D90-SUM($O90:BK90), INDEX(Tbl_Resource_List[Hours Available per Day], MATCH($C90,Tbl_Resource_List[Resource Name],0),1)-SUMIF($C$8:$C89,$C90,BL$8:BL89)),0),0)</f>
        <v>0</v>
      </c>
      <c r="BM90" s="93">
        <f>IF((BM$7&gt;IFERROR(MAX(IFERROR(INDEX(Tbl_Project_List[Start Date],MATCH($A90,Tbl_Project_List[Project Name],0),1)-1,0),IFERROR(INDEX($K$9:$K$158,MATCH($E90,$G$9:$G$158,0),1),0),IFERROR(INDEX($K$9:$K$158,MATCH($F90,$G$9:$G$158,0),1),0)),0)), IFERROR(MIN($D90-SUM($O90:BL90), INDEX(Tbl_Resource_List[Hours Available per Day], MATCH($C90,Tbl_Resource_List[Resource Name],0),1)-SUMIF($C$8:$C89,$C90,BM$8:BM89)),0),0)</f>
        <v>0</v>
      </c>
      <c r="BN90" s="93">
        <f>IF((BN$7&gt;IFERROR(MAX(IFERROR(INDEX(Tbl_Project_List[Start Date],MATCH($A90,Tbl_Project_List[Project Name],0),1)-1,0),IFERROR(INDEX($K$9:$K$158,MATCH($E90,$G$9:$G$158,0),1),0),IFERROR(INDEX($K$9:$K$158,MATCH($F90,$G$9:$G$158,0),1),0)),0)), IFERROR(MIN($D90-SUM($O90:BM90), INDEX(Tbl_Resource_List[Hours Available per Day], MATCH($C90,Tbl_Resource_List[Resource Name],0),1)-SUMIF($C$8:$C89,$C90,BN$8:BN89)),0),0)</f>
        <v>0</v>
      </c>
      <c r="BO90" s="93">
        <f>IF((BO$7&gt;IFERROR(MAX(IFERROR(INDEX(Tbl_Project_List[Start Date],MATCH($A90,Tbl_Project_List[Project Name],0),1)-1,0),IFERROR(INDEX($K$9:$K$158,MATCH($E90,$G$9:$G$158,0),1),0),IFERROR(INDEX($K$9:$K$158,MATCH($F90,$G$9:$G$158,0),1),0)),0)), IFERROR(MIN($D90-SUM($O90:BN90), INDEX(Tbl_Resource_List[Hours Available per Day], MATCH($C90,Tbl_Resource_List[Resource Name],0),1)-SUMIF($C$8:$C89,$C90,BO$8:BO89)),0),0)</f>
        <v>0</v>
      </c>
      <c r="BP90" s="93">
        <f>IF((BP$7&gt;IFERROR(MAX(IFERROR(INDEX(Tbl_Project_List[Start Date],MATCH($A90,Tbl_Project_List[Project Name],0),1)-1,0),IFERROR(INDEX($K$9:$K$158,MATCH($E90,$G$9:$G$158,0),1),0),IFERROR(INDEX($K$9:$K$158,MATCH($F90,$G$9:$G$158,0),1),0)),0)), IFERROR(MIN($D90-SUM($O90:BO90), INDEX(Tbl_Resource_List[Hours Available per Day], MATCH($C90,Tbl_Resource_List[Resource Name],0),1)-SUMIF($C$8:$C89,$C90,BP$8:BP89)),0),0)</f>
        <v>0</v>
      </c>
      <c r="BQ90" s="93">
        <f>IF((BQ$7&gt;IFERROR(MAX(IFERROR(INDEX(Tbl_Project_List[Start Date],MATCH($A90,Tbl_Project_List[Project Name],0),1)-1,0),IFERROR(INDEX($K$9:$K$158,MATCH($E90,$G$9:$G$158,0),1),0),IFERROR(INDEX($K$9:$K$158,MATCH($F90,$G$9:$G$158,0),1),0)),0)), IFERROR(MIN($D90-SUM($O90:BP90), INDEX(Tbl_Resource_List[Hours Available per Day], MATCH($C90,Tbl_Resource_List[Resource Name],0),1)-SUMIF($C$8:$C89,$C90,BQ$8:BQ89)),0),0)</f>
        <v>0</v>
      </c>
      <c r="BR90" s="93">
        <f>IF((BR$7&gt;IFERROR(MAX(IFERROR(INDEX(Tbl_Project_List[Start Date],MATCH($A90,Tbl_Project_List[Project Name],0),1)-1,0),IFERROR(INDEX($K$9:$K$158,MATCH($E90,$G$9:$G$158,0),1),0),IFERROR(INDEX($K$9:$K$158,MATCH($F90,$G$9:$G$158,0),1),0)),0)), IFERROR(MIN($D90-SUM($O90:BQ90), INDEX(Tbl_Resource_List[Hours Available per Day], MATCH($C90,Tbl_Resource_List[Resource Name],0),1)-SUMIF($C$8:$C89,$C90,BR$8:BR89)),0),0)</f>
        <v>0</v>
      </c>
      <c r="BS90" s="93">
        <f>IF((BS$7&gt;IFERROR(MAX(IFERROR(INDEX(Tbl_Project_List[Start Date],MATCH($A90,Tbl_Project_List[Project Name],0),1)-1,0),IFERROR(INDEX($K$9:$K$158,MATCH($E90,$G$9:$G$158,0),1),0),IFERROR(INDEX($K$9:$K$158,MATCH($F90,$G$9:$G$158,0),1),0)),0)), IFERROR(MIN($D90-SUM($O90:BR90), INDEX(Tbl_Resource_List[Hours Available per Day], MATCH($C90,Tbl_Resource_List[Resource Name],0),1)-SUMIF($C$8:$C89,$C90,BS$8:BS89)),0),0)</f>
        <v>0</v>
      </c>
      <c r="BT90" s="93">
        <f>IF((BT$7&gt;IFERROR(MAX(IFERROR(INDEX(Tbl_Project_List[Start Date],MATCH($A90,Tbl_Project_List[Project Name],0),1)-1,0),IFERROR(INDEX($K$9:$K$158,MATCH($E90,$G$9:$G$158,0),1),0),IFERROR(INDEX($K$9:$K$158,MATCH($F90,$G$9:$G$158,0),1),0)),0)), IFERROR(MIN($D90-SUM($O90:BS90), INDEX(Tbl_Resource_List[Hours Available per Day], MATCH($C90,Tbl_Resource_List[Resource Name],0),1)-SUMIF($C$8:$C89,$C90,BT$8:BT89)),0),0)</f>
        <v>0</v>
      </c>
      <c r="BU90" s="93">
        <f>IF((BU$7&gt;IFERROR(MAX(IFERROR(INDEX(Tbl_Project_List[Start Date],MATCH($A90,Tbl_Project_List[Project Name],0),1)-1,0),IFERROR(INDEX($K$9:$K$158,MATCH($E90,$G$9:$G$158,0),1),0),IFERROR(INDEX($K$9:$K$158,MATCH($F90,$G$9:$G$158,0),1),0)),0)), IFERROR(MIN($D90-SUM($O90:BT90), INDEX(Tbl_Resource_List[Hours Available per Day], MATCH($C90,Tbl_Resource_List[Resource Name],0),1)-SUMIF($C$8:$C89,$C90,BU$8:BU89)),0),0)</f>
        <v>0</v>
      </c>
      <c r="BV90" s="93">
        <f>IF((BV$7&gt;IFERROR(MAX(IFERROR(INDEX(Tbl_Project_List[Start Date],MATCH($A90,Tbl_Project_List[Project Name],0),1)-1,0),IFERROR(INDEX($K$9:$K$158,MATCH($E90,$G$9:$G$158,0),1),0),IFERROR(INDEX($K$9:$K$158,MATCH($F90,$G$9:$G$158,0),1),0)),0)), IFERROR(MIN($D90-SUM($O90:BU90), INDEX(Tbl_Resource_List[Hours Available per Day], MATCH($C90,Tbl_Resource_List[Resource Name],0),1)-SUMIF($C$8:$C89,$C90,BV$8:BV89)),0),0)</f>
        <v>0</v>
      </c>
      <c r="BW90" s="94">
        <f>IF((BW$7&gt;IFERROR(MAX(IFERROR(INDEX(Tbl_Project_List[Start Date],MATCH($A90,Tbl_Project_List[Project Name],0),1)-1,0),IFERROR(INDEX($K$9:$K$158,MATCH($E90,$G$9:$G$158,0),1),0),IFERROR(INDEX($K$9:$K$158,MATCH($F90,$G$9:$G$158,0),1),0)),0)), IFERROR(MIN($D90-SUM($O90:BV90), INDEX(Tbl_Resource_List[Hours Available per Day], MATCH($C90,Tbl_Resource_List[Resource Name],0),1)-SUMIF($C$8:$C89,$C90,BW$8:BW89)),0),0)</f>
        <v>0</v>
      </c>
      <c r="BX90" s="95"/>
      <c r="BY90" s="95"/>
      <c r="BZ90" s="95"/>
      <c r="CA90" s="95"/>
      <c r="CB90" s="95"/>
      <c r="CC90" s="95"/>
      <c r="CD90" s="95"/>
      <c r="CE90" s="95"/>
      <c r="CF90" s="95"/>
      <c r="CG90" s="95"/>
      <c r="CH90" s="95"/>
      <c r="CI90" s="95"/>
      <c r="CJ90" s="95"/>
      <c r="CK90" s="95"/>
      <c r="CL90" s="95"/>
      <c r="CM90" s="95"/>
      <c r="CN90" s="95"/>
      <c r="CO90" s="95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</row>
    <row r="91" spans="1:105" x14ac:dyDescent="0.25">
      <c r="A91" s="89" t="str">
        <f>IFERROR(IF(ROW(A90)-ROW($A$8)&gt;=COUNTA(Tbl_Task_List[Task Name]),"",INDEX(Tbl_Project_List[],MATCH(SMALL(Tbl_Project_List[[#Data],[Priority]],ROUND(SUMPRODUCT(1/COUNTIF($A$9:A90,$A$9:A90)),0)+((COUNTIF(Tbl_Task_List[[#Data],[Project Name]],A90)=COUNTIF($A$9:$A90,A90))*1)),Tbl_Project_List[[#Data],[Priority]],0),1)),"")</f>
        <v/>
      </c>
      <c r="B91" s="89" t="str">
        <f t="array" ref="B91">IFERROR(INDEX((Tbl_Task_List[[#Data],[Task Name]]), SMALL(IF(A91=(Tbl_Task_List[[#Data],[Project Name]]),ROW(Tbl_Task_List[[#Data],[Project Name]]),""),COUNTIF($A$9:$A91,A91))-ROW(Tbl_Task_List[[#Headers],[Task Name]]),1),"")</f>
        <v/>
      </c>
      <c r="C91" s="90" t="str">
        <f t="array" ref="C91">IFERROR(INDEX((Tbl_Task_List[[#Data],[Resource Name]]), SMALL(IF(A91=(Tbl_Task_List[[#Data],[Project Name]]),ROW(Tbl_Task_List[[#Data],[Project Name]]),""),COUNTIF($A$9:$A91,A91))-ROW(Tbl_Task_List[[#Headers],[Resource Name]]),1),"")</f>
        <v/>
      </c>
      <c r="D91" s="91" t="str">
        <f t="array" ref="D91">IFERROR(INDEX((Tbl_Task_List[[#Data],[Planned Duration (Hours)]]), SMALL(IF(A91=(Tbl_Task_List[[#Data],[Project Name]]),ROW(Tbl_Task_List[[#Data],[Project Name]]),""),COUNTIF($A$9:$A91,A91))-ROW(Tbl_Task_List[[#Headers],[Planned Duration (Hours)]]),1),"")</f>
        <v/>
      </c>
      <c r="E91" s="70" t="str">
        <f t="array" ref="E91">IFERROR(INDEX((Tbl_Task_List[[#Data],[Predecessor 1]]), SMALL(IF(A91=(Tbl_Task_List[[#Data],[Project Name]]),ROW(Tbl_Task_List[[#Data],[Project Name]]),""),COUNTIF($A$9:$A91,A91))-ROW(Tbl_Task_List[[#Headers],[Predecessor 1]]),1),"")</f>
        <v/>
      </c>
      <c r="F91" s="70" t="str">
        <f t="array" ref="F91">IFERROR(INDEX((Tbl_Task_List[[#Data],[Predecessor 2]]), SMALL(IF(A91=(Tbl_Task_List[[#Data],[Project Name]]),ROW(Tbl_Task_List[[#Data],[Project Name]]),""),COUNTIF($A$9:$A91,A91))-ROW(Tbl_Task_List[[#Headers],[Predecessor 2]]),1),"")</f>
        <v/>
      </c>
      <c r="G91" s="70" t="str">
        <f t="shared" si="8"/>
        <v xml:space="preserve"> </v>
      </c>
      <c r="H91" s="75" t="str">
        <f>IFERROR(MAX(INDEX(Tbl_Project_List[Start Date],MATCH($A91,Tbl_Project_List[Project Name],0),1), StartDate, IFERROR(WORKDAY(INDEX($K$9:$K$158,MATCH($E91,$G$9:$G$158,0),1),1,Holidays),0),IFERROR(WORKDAY( INDEX($K$9:$K$158,MATCH($F91,$G$9:$G$158,0),1),1,Holidays),0)),"")</f>
        <v/>
      </c>
      <c r="I91" s="92" t="str">
        <f t="shared" si="9"/>
        <v/>
      </c>
      <c r="J91" s="75" t="str">
        <f t="array" ref="J91">IF(ISNUMBER(D91),IFERROR(INDEX($A$7:$BW$7,1,SMALL(IF(P91:BW91&gt;0,COLUMN(P91:BW91),""),1)),WORKDAY($BW$7,2,Holidays)),"")</f>
        <v/>
      </c>
      <c r="K91" s="75" t="str">
        <f t="array" ref="K91">IF(ISNUMBER(D91),IF(SUM(P91:BW91)=D91,IFERROR(INDEX($A$7:$BW$7,1,LARGE(IF(P91:BW91&gt;0,COLUMN(P91:BW91),""),1)),""),WORKDAY($BW$7,1,Holidays)),"")</f>
        <v/>
      </c>
      <c r="L91" s="92" t="str">
        <f ca="1">IFERROR(COUNTIF(INDIRECT(ADDRESS(ROW($L91),MATCH($J91,$A$7:$BW$7,0),1,1,)):INDIRECT(ADDRESS(ROW($L91),MATCH(MIN($K91,$BW$7),$A$7:$BW$7,0),1,1,)),0),"")</f>
        <v/>
      </c>
      <c r="M91" s="92" t="str">
        <f t="shared" si="10"/>
        <v/>
      </c>
      <c r="N91" s="93" t="str">
        <f t="shared" si="11"/>
        <v/>
      </c>
      <c r="O91" s="86"/>
      <c r="P91" s="93">
        <f>IF((P$7&gt;IFERROR(MAX(IFERROR(INDEX(Tbl_Project_List[Start Date],MATCH($A91,Tbl_Project_List[Project Name],0),1)-1,0),IFERROR(INDEX($K$9:$K$158,MATCH($E91,$G$9:$G$158,0),1),0),IFERROR(INDEX($K$9:$K$158,MATCH($F91,$G$9:$G$158,0),1),0)),0)), IFERROR(MIN($D91-SUM($O91:O91), INDEX(Tbl_Resource_List[Hours Available per Day], MATCH($C91,Tbl_Resource_List[Resource Name],0),1)-SUMIF($C$8:$C90,$C91,P$8:P90)),0),0)</f>
        <v>0</v>
      </c>
      <c r="Q91" s="93">
        <f>IF((Q$7&gt;IFERROR(MAX(IFERROR(INDEX(Tbl_Project_List[Start Date],MATCH($A91,Tbl_Project_List[Project Name],0),1)-1,0),IFERROR(INDEX($K$9:$K$158,MATCH($E91,$G$9:$G$158,0),1),0),IFERROR(INDEX($K$9:$K$158,MATCH($F91,$G$9:$G$158,0),1),0)),0)), IFERROR(MIN($D91-SUM($O91:P91), INDEX(Tbl_Resource_List[Hours Available per Day], MATCH($C91,Tbl_Resource_List[Resource Name],0),1)-SUMIF($C$8:$C90,$C91,Q$8:Q90)),0),0)</f>
        <v>0</v>
      </c>
      <c r="R91" s="93">
        <f>IF((R$7&gt;IFERROR(MAX(IFERROR(INDEX(Tbl_Project_List[Start Date],MATCH($A91,Tbl_Project_List[Project Name],0),1)-1,0),IFERROR(INDEX($K$9:$K$158,MATCH($E91,$G$9:$G$158,0),1),0),IFERROR(INDEX($K$9:$K$158,MATCH($F91,$G$9:$G$158,0),1),0)),0)), IFERROR(MIN($D91-SUM($O91:Q91), INDEX(Tbl_Resource_List[Hours Available per Day], MATCH($C91,Tbl_Resource_List[Resource Name],0),1)-SUMIF($C$8:$C90,$C91,R$8:R90)),0),0)</f>
        <v>0</v>
      </c>
      <c r="S91" s="93">
        <f>IF((S$7&gt;IFERROR(MAX(IFERROR(INDEX(Tbl_Project_List[Start Date],MATCH($A91,Tbl_Project_List[Project Name],0),1)-1,0),IFERROR(INDEX($K$9:$K$158,MATCH($E91,$G$9:$G$158,0),1),0),IFERROR(INDEX($K$9:$K$158,MATCH($F91,$G$9:$G$158,0),1),0)),0)), IFERROR(MIN($D91-SUM($O91:R91), INDEX(Tbl_Resource_List[Hours Available per Day], MATCH($C91,Tbl_Resource_List[Resource Name],0),1)-SUMIF($C$8:$C90,$C91,S$8:S90)),0),0)</f>
        <v>0</v>
      </c>
      <c r="T91" s="93">
        <f>IF((T$7&gt;IFERROR(MAX(IFERROR(INDEX(Tbl_Project_List[Start Date],MATCH($A91,Tbl_Project_List[Project Name],0),1)-1,0),IFERROR(INDEX($K$9:$K$158,MATCH($E91,$G$9:$G$158,0),1),0),IFERROR(INDEX($K$9:$K$158,MATCH($F91,$G$9:$G$158,0),1),0)),0)), IFERROR(MIN($D91-SUM($O91:S91), INDEX(Tbl_Resource_List[Hours Available per Day], MATCH($C91,Tbl_Resource_List[Resource Name],0),1)-SUMIF($C$8:$C90,$C91,T$8:T90)),0),0)</f>
        <v>0</v>
      </c>
      <c r="U91" s="93">
        <f>IF((U$7&gt;IFERROR(MAX(IFERROR(INDEX(Tbl_Project_List[Start Date],MATCH($A91,Tbl_Project_List[Project Name],0),1)-1,0),IFERROR(INDEX($K$9:$K$158,MATCH($E91,$G$9:$G$158,0),1),0),IFERROR(INDEX($K$9:$K$158,MATCH($F91,$G$9:$G$158,0),1),0)),0)), IFERROR(MIN($D91-SUM($O91:T91), INDEX(Tbl_Resource_List[Hours Available per Day], MATCH($C91,Tbl_Resource_List[Resource Name],0),1)-SUMIF($C$8:$C90,$C91,U$8:U90)),0),0)</f>
        <v>0</v>
      </c>
      <c r="V91" s="93">
        <f>IF((V$7&gt;IFERROR(MAX(IFERROR(INDEX(Tbl_Project_List[Start Date],MATCH($A91,Tbl_Project_List[Project Name],0),1)-1,0),IFERROR(INDEX($K$9:$K$158,MATCH($E91,$G$9:$G$158,0),1),0),IFERROR(INDEX($K$9:$K$158,MATCH($F91,$G$9:$G$158,0),1),0)),0)), IFERROR(MIN($D91-SUM($O91:U91), INDEX(Tbl_Resource_List[Hours Available per Day], MATCH($C91,Tbl_Resource_List[Resource Name],0),1)-SUMIF($C$8:$C90,$C91,V$8:V90)),0),0)</f>
        <v>0</v>
      </c>
      <c r="W91" s="93">
        <f>IF((W$7&gt;IFERROR(MAX(IFERROR(INDEX(Tbl_Project_List[Start Date],MATCH($A91,Tbl_Project_List[Project Name],0),1)-1,0),IFERROR(INDEX($K$9:$K$158,MATCH($E91,$G$9:$G$158,0),1),0),IFERROR(INDEX($K$9:$K$158,MATCH($F91,$G$9:$G$158,0),1),0)),0)), IFERROR(MIN($D91-SUM($O91:V91), INDEX(Tbl_Resource_List[Hours Available per Day], MATCH($C91,Tbl_Resource_List[Resource Name],0),1)-SUMIF($C$8:$C90,$C91,W$8:W90)),0),0)</f>
        <v>0</v>
      </c>
      <c r="X91" s="93">
        <f>IF((X$7&gt;IFERROR(MAX(IFERROR(INDEX(Tbl_Project_List[Start Date],MATCH($A91,Tbl_Project_List[Project Name],0),1)-1,0),IFERROR(INDEX($K$9:$K$158,MATCH($E91,$G$9:$G$158,0),1),0),IFERROR(INDEX($K$9:$K$158,MATCH($F91,$G$9:$G$158,0),1),0)),0)), IFERROR(MIN($D91-SUM($O91:W91), INDEX(Tbl_Resource_List[Hours Available per Day], MATCH($C91,Tbl_Resource_List[Resource Name],0),1)-SUMIF($C$8:$C90,$C91,X$8:X90)),0),0)</f>
        <v>0</v>
      </c>
      <c r="Y91" s="93">
        <f>IF((Y$7&gt;IFERROR(MAX(IFERROR(INDEX(Tbl_Project_List[Start Date],MATCH($A91,Tbl_Project_List[Project Name],0),1)-1,0),IFERROR(INDEX($K$9:$K$158,MATCH($E91,$G$9:$G$158,0),1),0),IFERROR(INDEX($K$9:$K$158,MATCH($F91,$G$9:$G$158,0),1),0)),0)), IFERROR(MIN($D91-SUM($O91:X91), INDEX(Tbl_Resource_List[Hours Available per Day], MATCH($C91,Tbl_Resource_List[Resource Name],0),1)-SUMIF($C$8:$C90,$C91,Y$8:Y90)),0),0)</f>
        <v>0</v>
      </c>
      <c r="Z91" s="93">
        <f>IF((Z$7&gt;IFERROR(MAX(IFERROR(INDEX(Tbl_Project_List[Start Date],MATCH($A91,Tbl_Project_List[Project Name],0),1)-1,0),IFERROR(INDEX($K$9:$K$158,MATCH($E91,$G$9:$G$158,0),1),0),IFERROR(INDEX($K$9:$K$158,MATCH($F91,$G$9:$G$158,0),1),0)),0)), IFERROR(MIN($D91-SUM($O91:Y91), INDEX(Tbl_Resource_List[Hours Available per Day], MATCH($C91,Tbl_Resource_List[Resource Name],0),1)-SUMIF($C$8:$C90,$C91,Z$8:Z90)),0),0)</f>
        <v>0</v>
      </c>
      <c r="AA91" s="93">
        <f>IF((AA$7&gt;IFERROR(MAX(IFERROR(INDEX(Tbl_Project_List[Start Date],MATCH($A91,Tbl_Project_List[Project Name],0),1)-1,0),IFERROR(INDEX($K$9:$K$158,MATCH($E91,$G$9:$G$158,0),1),0),IFERROR(INDEX($K$9:$K$158,MATCH($F91,$G$9:$G$158,0),1),0)),0)), IFERROR(MIN($D91-SUM($O91:Z91), INDEX(Tbl_Resource_List[Hours Available per Day], MATCH($C91,Tbl_Resource_List[Resource Name],0),1)-SUMIF($C$8:$C90,$C91,AA$8:AA90)),0),0)</f>
        <v>0</v>
      </c>
      <c r="AB91" s="93">
        <f>IF((AB$7&gt;IFERROR(MAX(IFERROR(INDEX(Tbl_Project_List[Start Date],MATCH($A91,Tbl_Project_List[Project Name],0),1)-1,0),IFERROR(INDEX($K$9:$K$158,MATCH($E91,$G$9:$G$158,0),1),0),IFERROR(INDEX($K$9:$K$158,MATCH($F91,$G$9:$G$158,0),1),0)),0)), IFERROR(MIN($D91-SUM($O91:AA91), INDEX(Tbl_Resource_List[Hours Available per Day], MATCH($C91,Tbl_Resource_List[Resource Name],0),1)-SUMIF($C$8:$C90,$C91,AB$8:AB90)),0),0)</f>
        <v>0</v>
      </c>
      <c r="AC91" s="93">
        <f>IF((AC$7&gt;IFERROR(MAX(IFERROR(INDEX(Tbl_Project_List[Start Date],MATCH($A91,Tbl_Project_List[Project Name],0),1)-1,0),IFERROR(INDEX($K$9:$K$158,MATCH($E91,$G$9:$G$158,0),1),0),IFERROR(INDEX($K$9:$K$158,MATCH($F91,$G$9:$G$158,0),1),0)),0)), IFERROR(MIN($D91-SUM($O91:AB91), INDEX(Tbl_Resource_List[Hours Available per Day], MATCH($C91,Tbl_Resource_List[Resource Name],0),1)-SUMIF($C$8:$C90,$C91,AC$8:AC90)),0),0)</f>
        <v>0</v>
      </c>
      <c r="AD91" s="93">
        <f>IF((AD$7&gt;IFERROR(MAX(IFERROR(INDEX(Tbl_Project_List[Start Date],MATCH($A91,Tbl_Project_List[Project Name],0),1)-1,0),IFERROR(INDEX($K$9:$K$158,MATCH($E91,$G$9:$G$158,0),1),0),IFERROR(INDEX($K$9:$K$158,MATCH($F91,$G$9:$G$158,0),1),0)),0)), IFERROR(MIN($D91-SUM($O91:AC91), INDEX(Tbl_Resource_List[Hours Available per Day], MATCH($C91,Tbl_Resource_List[Resource Name],0),1)-SUMIF($C$8:$C90,$C91,AD$8:AD90)),0),0)</f>
        <v>0</v>
      </c>
      <c r="AE91" s="93">
        <f>IF((AE$7&gt;IFERROR(MAX(IFERROR(INDEX(Tbl_Project_List[Start Date],MATCH($A91,Tbl_Project_List[Project Name],0),1)-1,0),IFERROR(INDEX($K$9:$K$158,MATCH($E91,$G$9:$G$158,0),1),0),IFERROR(INDEX($K$9:$K$158,MATCH($F91,$G$9:$G$158,0),1),0)),0)), IFERROR(MIN($D91-SUM($O91:AD91), INDEX(Tbl_Resource_List[Hours Available per Day], MATCH($C91,Tbl_Resource_List[Resource Name],0),1)-SUMIF($C$8:$C90,$C91,AE$8:AE90)),0),0)</f>
        <v>0</v>
      </c>
      <c r="AF91" s="93">
        <f>IF((AF$7&gt;IFERROR(MAX(IFERROR(INDEX(Tbl_Project_List[Start Date],MATCH($A91,Tbl_Project_List[Project Name],0),1)-1,0),IFERROR(INDEX($K$9:$K$158,MATCH($E91,$G$9:$G$158,0),1),0),IFERROR(INDEX($K$9:$K$158,MATCH($F91,$G$9:$G$158,0),1),0)),0)), IFERROR(MIN($D91-SUM($O91:AE91), INDEX(Tbl_Resource_List[Hours Available per Day], MATCH($C91,Tbl_Resource_List[Resource Name],0),1)-SUMIF($C$8:$C90,$C91,AF$8:AF90)),0),0)</f>
        <v>0</v>
      </c>
      <c r="AG91" s="93">
        <f>IF((AG$7&gt;IFERROR(MAX(IFERROR(INDEX(Tbl_Project_List[Start Date],MATCH($A91,Tbl_Project_List[Project Name],0),1)-1,0),IFERROR(INDEX($K$9:$K$158,MATCH($E91,$G$9:$G$158,0),1),0),IFERROR(INDEX($K$9:$K$158,MATCH($F91,$G$9:$G$158,0),1),0)),0)), IFERROR(MIN($D91-SUM($O91:AF91), INDEX(Tbl_Resource_List[Hours Available per Day], MATCH($C91,Tbl_Resource_List[Resource Name],0),1)-SUMIF($C$8:$C90,$C91,AG$8:AG90)),0),0)</f>
        <v>0</v>
      </c>
      <c r="AH91" s="93">
        <f>IF((AH$7&gt;IFERROR(MAX(IFERROR(INDEX(Tbl_Project_List[Start Date],MATCH($A91,Tbl_Project_List[Project Name],0),1)-1,0),IFERROR(INDEX($K$9:$K$158,MATCH($E91,$G$9:$G$158,0),1),0),IFERROR(INDEX($K$9:$K$158,MATCH($F91,$G$9:$G$158,0),1),0)),0)), IFERROR(MIN($D91-SUM($O91:AG91), INDEX(Tbl_Resource_List[Hours Available per Day], MATCH($C91,Tbl_Resource_List[Resource Name],0),1)-SUMIF($C$8:$C90,$C91,AH$8:AH90)),0),0)</f>
        <v>0</v>
      </c>
      <c r="AI91" s="93">
        <f>IF((AI$7&gt;IFERROR(MAX(IFERROR(INDEX(Tbl_Project_List[Start Date],MATCH($A91,Tbl_Project_List[Project Name],0),1)-1,0),IFERROR(INDEX($K$9:$K$158,MATCH($E91,$G$9:$G$158,0),1),0),IFERROR(INDEX($K$9:$K$158,MATCH($F91,$G$9:$G$158,0),1),0)),0)), IFERROR(MIN($D91-SUM($O91:AH91), INDEX(Tbl_Resource_List[Hours Available per Day], MATCH($C91,Tbl_Resource_List[Resource Name],0),1)-SUMIF($C$8:$C90,$C91,AI$8:AI90)),0),0)</f>
        <v>0</v>
      </c>
      <c r="AJ91" s="93">
        <f>IF((AJ$7&gt;IFERROR(MAX(IFERROR(INDEX(Tbl_Project_List[Start Date],MATCH($A91,Tbl_Project_List[Project Name],0),1)-1,0),IFERROR(INDEX($K$9:$K$158,MATCH($E91,$G$9:$G$158,0),1),0),IFERROR(INDEX($K$9:$K$158,MATCH($F91,$G$9:$G$158,0),1),0)),0)), IFERROR(MIN($D91-SUM($O91:AI91), INDEX(Tbl_Resource_List[Hours Available per Day], MATCH($C91,Tbl_Resource_List[Resource Name],0),1)-SUMIF($C$8:$C90,$C91,AJ$8:AJ90)),0),0)</f>
        <v>0</v>
      </c>
      <c r="AK91" s="93">
        <f>IF((AK$7&gt;IFERROR(MAX(IFERROR(INDEX(Tbl_Project_List[Start Date],MATCH($A91,Tbl_Project_List[Project Name],0),1)-1,0),IFERROR(INDEX($K$9:$K$158,MATCH($E91,$G$9:$G$158,0),1),0),IFERROR(INDEX($K$9:$K$158,MATCH($F91,$G$9:$G$158,0),1),0)),0)), IFERROR(MIN($D91-SUM($O91:AJ91), INDEX(Tbl_Resource_List[Hours Available per Day], MATCH($C91,Tbl_Resource_List[Resource Name],0),1)-SUMIF($C$8:$C90,$C91,AK$8:AK90)),0),0)</f>
        <v>0</v>
      </c>
      <c r="AL91" s="93">
        <f>IF((AL$7&gt;IFERROR(MAX(IFERROR(INDEX(Tbl_Project_List[Start Date],MATCH($A91,Tbl_Project_List[Project Name],0),1)-1,0),IFERROR(INDEX($K$9:$K$158,MATCH($E91,$G$9:$G$158,0),1),0),IFERROR(INDEX($K$9:$K$158,MATCH($F91,$G$9:$G$158,0),1),0)),0)), IFERROR(MIN($D91-SUM($O91:AK91), INDEX(Tbl_Resource_List[Hours Available per Day], MATCH($C91,Tbl_Resource_List[Resource Name],0),1)-SUMIF($C$8:$C90,$C91,AL$8:AL90)),0),0)</f>
        <v>0</v>
      </c>
      <c r="AM91" s="93">
        <f>IF((AM$7&gt;IFERROR(MAX(IFERROR(INDEX(Tbl_Project_List[Start Date],MATCH($A91,Tbl_Project_List[Project Name],0),1)-1,0),IFERROR(INDEX($K$9:$K$158,MATCH($E91,$G$9:$G$158,0),1),0),IFERROR(INDEX($K$9:$K$158,MATCH($F91,$G$9:$G$158,0),1),0)),0)), IFERROR(MIN($D91-SUM($O91:AL91), INDEX(Tbl_Resource_List[Hours Available per Day], MATCH($C91,Tbl_Resource_List[Resource Name],0),1)-SUMIF($C$8:$C90,$C91,AM$8:AM90)),0),0)</f>
        <v>0</v>
      </c>
      <c r="AN91" s="93">
        <f>IF((AN$7&gt;IFERROR(MAX(IFERROR(INDEX(Tbl_Project_List[Start Date],MATCH($A91,Tbl_Project_List[Project Name],0),1)-1,0),IFERROR(INDEX($K$9:$K$158,MATCH($E91,$G$9:$G$158,0),1),0),IFERROR(INDEX($K$9:$K$158,MATCH($F91,$G$9:$G$158,0),1),0)),0)), IFERROR(MIN($D91-SUM($O91:AM91), INDEX(Tbl_Resource_List[Hours Available per Day], MATCH($C91,Tbl_Resource_List[Resource Name],0),1)-SUMIF($C$8:$C90,$C91,AN$8:AN90)),0),0)</f>
        <v>0</v>
      </c>
      <c r="AO91" s="93">
        <f>IF((AO$7&gt;IFERROR(MAX(IFERROR(INDEX(Tbl_Project_List[Start Date],MATCH($A91,Tbl_Project_List[Project Name],0),1)-1,0),IFERROR(INDEX($K$9:$K$158,MATCH($E91,$G$9:$G$158,0),1),0),IFERROR(INDEX($K$9:$K$158,MATCH($F91,$G$9:$G$158,0),1),0)),0)), IFERROR(MIN($D91-SUM($O91:AN91), INDEX(Tbl_Resource_List[Hours Available per Day], MATCH($C91,Tbl_Resource_List[Resource Name],0),1)-SUMIF($C$8:$C90,$C91,AO$8:AO90)),0),0)</f>
        <v>0</v>
      </c>
      <c r="AP91" s="93">
        <f>IF((AP$7&gt;IFERROR(MAX(IFERROR(INDEX(Tbl_Project_List[Start Date],MATCH($A91,Tbl_Project_List[Project Name],0),1)-1,0),IFERROR(INDEX($K$9:$K$158,MATCH($E91,$G$9:$G$158,0),1),0),IFERROR(INDEX($K$9:$K$158,MATCH($F91,$G$9:$G$158,0),1),0)),0)), IFERROR(MIN($D91-SUM($O91:AO91), INDEX(Tbl_Resource_List[Hours Available per Day], MATCH($C91,Tbl_Resource_List[Resource Name],0),1)-SUMIF($C$8:$C90,$C91,AP$8:AP90)),0),0)</f>
        <v>0</v>
      </c>
      <c r="AQ91" s="93">
        <f>IF((AQ$7&gt;IFERROR(MAX(IFERROR(INDEX(Tbl_Project_List[Start Date],MATCH($A91,Tbl_Project_List[Project Name],0),1)-1,0),IFERROR(INDEX($K$9:$K$158,MATCH($E91,$G$9:$G$158,0),1),0),IFERROR(INDEX($K$9:$K$158,MATCH($F91,$G$9:$G$158,0),1),0)),0)), IFERROR(MIN($D91-SUM($O91:AP91), INDEX(Tbl_Resource_List[Hours Available per Day], MATCH($C91,Tbl_Resource_List[Resource Name],0),1)-SUMIF($C$8:$C90,$C91,AQ$8:AQ90)),0),0)</f>
        <v>0</v>
      </c>
      <c r="AR91" s="93">
        <f>IF((AR$7&gt;IFERROR(MAX(IFERROR(INDEX(Tbl_Project_List[Start Date],MATCH($A91,Tbl_Project_List[Project Name],0),1)-1,0),IFERROR(INDEX($K$9:$K$158,MATCH($E91,$G$9:$G$158,0),1),0),IFERROR(INDEX($K$9:$K$158,MATCH($F91,$G$9:$G$158,0),1),0)),0)), IFERROR(MIN($D91-SUM($O91:AQ91), INDEX(Tbl_Resource_List[Hours Available per Day], MATCH($C91,Tbl_Resource_List[Resource Name],0),1)-SUMIF($C$8:$C90,$C91,AR$8:AR90)),0),0)</f>
        <v>0</v>
      </c>
      <c r="AS91" s="93">
        <f>IF((AS$7&gt;IFERROR(MAX(IFERROR(INDEX(Tbl_Project_List[Start Date],MATCH($A91,Tbl_Project_List[Project Name],0),1)-1,0),IFERROR(INDEX($K$9:$K$158,MATCH($E91,$G$9:$G$158,0),1),0),IFERROR(INDEX($K$9:$K$158,MATCH($F91,$G$9:$G$158,0),1),0)),0)), IFERROR(MIN($D91-SUM($O91:AR91), INDEX(Tbl_Resource_List[Hours Available per Day], MATCH($C91,Tbl_Resource_List[Resource Name],0),1)-SUMIF($C$8:$C90,$C91,AS$8:AS90)),0),0)</f>
        <v>0</v>
      </c>
      <c r="AT91" s="93">
        <f>IF((AT$7&gt;IFERROR(MAX(IFERROR(INDEX(Tbl_Project_List[Start Date],MATCH($A91,Tbl_Project_List[Project Name],0),1)-1,0),IFERROR(INDEX($K$9:$K$158,MATCH($E91,$G$9:$G$158,0),1),0),IFERROR(INDEX($K$9:$K$158,MATCH($F91,$G$9:$G$158,0),1),0)),0)), IFERROR(MIN($D91-SUM($O91:AS91), INDEX(Tbl_Resource_List[Hours Available per Day], MATCH($C91,Tbl_Resource_List[Resource Name],0),1)-SUMIF($C$8:$C90,$C91,AT$8:AT90)),0),0)</f>
        <v>0</v>
      </c>
      <c r="AU91" s="93">
        <f>IF((AU$7&gt;IFERROR(MAX(IFERROR(INDEX(Tbl_Project_List[Start Date],MATCH($A91,Tbl_Project_List[Project Name],0),1)-1,0),IFERROR(INDEX($K$9:$K$158,MATCH($E91,$G$9:$G$158,0),1),0),IFERROR(INDEX($K$9:$K$158,MATCH($F91,$G$9:$G$158,0),1),0)),0)), IFERROR(MIN($D91-SUM($O91:AT91), INDEX(Tbl_Resource_List[Hours Available per Day], MATCH($C91,Tbl_Resource_List[Resource Name],0),1)-SUMIF($C$8:$C90,$C91,AU$8:AU90)),0),0)</f>
        <v>0</v>
      </c>
      <c r="AV91" s="93">
        <f>IF((AV$7&gt;IFERROR(MAX(IFERROR(INDEX(Tbl_Project_List[Start Date],MATCH($A91,Tbl_Project_List[Project Name],0),1)-1,0),IFERROR(INDEX($K$9:$K$158,MATCH($E91,$G$9:$G$158,0),1),0),IFERROR(INDEX($K$9:$K$158,MATCH($F91,$G$9:$G$158,0),1),0)),0)), IFERROR(MIN($D91-SUM($O91:AU91), INDEX(Tbl_Resource_List[Hours Available per Day], MATCH($C91,Tbl_Resource_List[Resource Name],0),1)-SUMIF($C$8:$C90,$C91,AV$8:AV90)),0),0)</f>
        <v>0</v>
      </c>
      <c r="AW91" s="93">
        <f>IF((AW$7&gt;IFERROR(MAX(IFERROR(INDEX(Tbl_Project_List[Start Date],MATCH($A91,Tbl_Project_List[Project Name],0),1)-1,0),IFERROR(INDEX($K$9:$K$158,MATCH($E91,$G$9:$G$158,0),1),0),IFERROR(INDEX($K$9:$K$158,MATCH($F91,$G$9:$G$158,0),1),0)),0)), IFERROR(MIN($D91-SUM($O91:AV91), INDEX(Tbl_Resource_List[Hours Available per Day], MATCH($C91,Tbl_Resource_List[Resource Name],0),1)-SUMIF($C$8:$C90,$C91,AW$8:AW90)),0),0)</f>
        <v>0</v>
      </c>
      <c r="AX91" s="93">
        <f>IF((AX$7&gt;IFERROR(MAX(IFERROR(INDEX(Tbl_Project_List[Start Date],MATCH($A91,Tbl_Project_List[Project Name],0),1)-1,0),IFERROR(INDEX($K$9:$K$158,MATCH($E91,$G$9:$G$158,0),1),0),IFERROR(INDEX($K$9:$K$158,MATCH($F91,$G$9:$G$158,0),1),0)),0)), IFERROR(MIN($D91-SUM($O91:AW91), INDEX(Tbl_Resource_List[Hours Available per Day], MATCH($C91,Tbl_Resource_List[Resource Name],0),1)-SUMIF($C$8:$C90,$C91,AX$8:AX90)),0),0)</f>
        <v>0</v>
      </c>
      <c r="AY91" s="93">
        <f>IF((AY$7&gt;IFERROR(MAX(IFERROR(INDEX(Tbl_Project_List[Start Date],MATCH($A91,Tbl_Project_List[Project Name],0),1)-1,0),IFERROR(INDEX($K$9:$K$158,MATCH($E91,$G$9:$G$158,0),1),0),IFERROR(INDEX($K$9:$K$158,MATCH($F91,$G$9:$G$158,0),1),0)),0)), IFERROR(MIN($D91-SUM($O91:AX91), INDEX(Tbl_Resource_List[Hours Available per Day], MATCH($C91,Tbl_Resource_List[Resource Name],0),1)-SUMIF($C$8:$C90,$C91,AY$8:AY90)),0),0)</f>
        <v>0</v>
      </c>
      <c r="AZ91" s="93">
        <f>IF((AZ$7&gt;IFERROR(MAX(IFERROR(INDEX(Tbl_Project_List[Start Date],MATCH($A91,Tbl_Project_List[Project Name],0),1)-1,0),IFERROR(INDEX($K$9:$K$158,MATCH($E91,$G$9:$G$158,0),1),0),IFERROR(INDEX($K$9:$K$158,MATCH($F91,$G$9:$G$158,0),1),0)),0)), IFERROR(MIN($D91-SUM($O91:AY91), INDEX(Tbl_Resource_List[Hours Available per Day], MATCH($C91,Tbl_Resource_List[Resource Name],0),1)-SUMIF($C$8:$C90,$C91,AZ$8:AZ90)),0),0)</f>
        <v>0</v>
      </c>
      <c r="BA91" s="93">
        <f>IF((BA$7&gt;IFERROR(MAX(IFERROR(INDEX(Tbl_Project_List[Start Date],MATCH($A91,Tbl_Project_List[Project Name],0),1)-1,0),IFERROR(INDEX($K$9:$K$158,MATCH($E91,$G$9:$G$158,0),1),0),IFERROR(INDEX($K$9:$K$158,MATCH($F91,$G$9:$G$158,0),1),0)),0)), IFERROR(MIN($D91-SUM($O91:AZ91), INDEX(Tbl_Resource_List[Hours Available per Day], MATCH($C91,Tbl_Resource_List[Resource Name],0),1)-SUMIF($C$8:$C90,$C91,BA$8:BA90)),0),0)</f>
        <v>0</v>
      </c>
      <c r="BB91" s="93">
        <f>IF((BB$7&gt;IFERROR(MAX(IFERROR(INDEX(Tbl_Project_List[Start Date],MATCH($A91,Tbl_Project_List[Project Name],0),1)-1,0),IFERROR(INDEX($K$9:$K$158,MATCH($E91,$G$9:$G$158,0),1),0),IFERROR(INDEX($K$9:$K$158,MATCH($F91,$G$9:$G$158,0),1),0)),0)), IFERROR(MIN($D91-SUM($O91:BA91), INDEX(Tbl_Resource_List[Hours Available per Day], MATCH($C91,Tbl_Resource_List[Resource Name],0),1)-SUMIF($C$8:$C90,$C91,BB$8:BB90)),0),0)</f>
        <v>0</v>
      </c>
      <c r="BC91" s="93">
        <f>IF((BC$7&gt;IFERROR(MAX(IFERROR(INDEX(Tbl_Project_List[Start Date],MATCH($A91,Tbl_Project_List[Project Name],0),1)-1,0),IFERROR(INDEX($K$9:$K$158,MATCH($E91,$G$9:$G$158,0),1),0),IFERROR(INDEX($K$9:$K$158,MATCH($F91,$G$9:$G$158,0),1),0)),0)), IFERROR(MIN($D91-SUM($O91:BB91), INDEX(Tbl_Resource_List[Hours Available per Day], MATCH($C91,Tbl_Resource_List[Resource Name],0),1)-SUMIF($C$8:$C90,$C91,BC$8:BC90)),0),0)</f>
        <v>0</v>
      </c>
      <c r="BD91" s="93">
        <f>IF((BD$7&gt;IFERROR(MAX(IFERROR(INDEX(Tbl_Project_List[Start Date],MATCH($A91,Tbl_Project_List[Project Name],0),1)-1,0),IFERROR(INDEX($K$9:$K$158,MATCH($E91,$G$9:$G$158,0),1),0),IFERROR(INDEX($K$9:$K$158,MATCH($F91,$G$9:$G$158,0),1),0)),0)), IFERROR(MIN($D91-SUM($O91:BC91), INDEX(Tbl_Resource_List[Hours Available per Day], MATCH($C91,Tbl_Resource_List[Resource Name],0),1)-SUMIF($C$8:$C90,$C91,BD$8:BD90)),0),0)</f>
        <v>0</v>
      </c>
      <c r="BE91" s="93">
        <f>IF((BE$7&gt;IFERROR(MAX(IFERROR(INDEX(Tbl_Project_List[Start Date],MATCH($A91,Tbl_Project_List[Project Name],0),1)-1,0),IFERROR(INDEX($K$9:$K$158,MATCH($E91,$G$9:$G$158,0),1),0),IFERROR(INDEX($K$9:$K$158,MATCH($F91,$G$9:$G$158,0),1),0)),0)), IFERROR(MIN($D91-SUM($O91:BD91), INDEX(Tbl_Resource_List[Hours Available per Day], MATCH($C91,Tbl_Resource_List[Resource Name],0),1)-SUMIF($C$8:$C90,$C91,BE$8:BE90)),0),0)</f>
        <v>0</v>
      </c>
      <c r="BF91" s="93">
        <f>IF((BF$7&gt;IFERROR(MAX(IFERROR(INDEX(Tbl_Project_List[Start Date],MATCH($A91,Tbl_Project_List[Project Name],0),1)-1,0),IFERROR(INDEX($K$9:$K$158,MATCH($E91,$G$9:$G$158,0),1),0),IFERROR(INDEX($K$9:$K$158,MATCH($F91,$G$9:$G$158,0),1),0)),0)), IFERROR(MIN($D91-SUM($O91:BE91), INDEX(Tbl_Resource_List[Hours Available per Day], MATCH($C91,Tbl_Resource_List[Resource Name],0),1)-SUMIF($C$8:$C90,$C91,BF$8:BF90)),0),0)</f>
        <v>0</v>
      </c>
      <c r="BG91" s="93">
        <f>IF((BG$7&gt;IFERROR(MAX(IFERROR(INDEX(Tbl_Project_List[Start Date],MATCH($A91,Tbl_Project_List[Project Name],0),1)-1,0),IFERROR(INDEX($K$9:$K$158,MATCH($E91,$G$9:$G$158,0),1),0),IFERROR(INDEX($K$9:$K$158,MATCH($F91,$G$9:$G$158,0),1),0)),0)), IFERROR(MIN($D91-SUM($O91:BF91), INDEX(Tbl_Resource_List[Hours Available per Day], MATCH($C91,Tbl_Resource_List[Resource Name],0),1)-SUMIF($C$8:$C90,$C91,BG$8:BG90)),0),0)</f>
        <v>0</v>
      </c>
      <c r="BH91" s="93">
        <f>IF((BH$7&gt;IFERROR(MAX(IFERROR(INDEX(Tbl_Project_List[Start Date],MATCH($A91,Tbl_Project_List[Project Name],0),1)-1,0),IFERROR(INDEX($K$9:$K$158,MATCH($E91,$G$9:$G$158,0),1),0),IFERROR(INDEX($K$9:$K$158,MATCH($F91,$G$9:$G$158,0),1),0)),0)), IFERROR(MIN($D91-SUM($O91:BG91), INDEX(Tbl_Resource_List[Hours Available per Day], MATCH($C91,Tbl_Resource_List[Resource Name],0),1)-SUMIF($C$8:$C90,$C91,BH$8:BH90)),0),0)</f>
        <v>0</v>
      </c>
      <c r="BI91" s="93">
        <f>IF((BI$7&gt;IFERROR(MAX(IFERROR(INDEX(Tbl_Project_List[Start Date],MATCH($A91,Tbl_Project_List[Project Name],0),1)-1,0),IFERROR(INDEX($K$9:$K$158,MATCH($E91,$G$9:$G$158,0),1),0),IFERROR(INDEX($K$9:$K$158,MATCH($F91,$G$9:$G$158,0),1),0)),0)), IFERROR(MIN($D91-SUM($O91:BH91), INDEX(Tbl_Resource_List[Hours Available per Day], MATCH($C91,Tbl_Resource_List[Resource Name],0),1)-SUMIF($C$8:$C90,$C91,BI$8:BI90)),0),0)</f>
        <v>0</v>
      </c>
      <c r="BJ91" s="93">
        <f>IF((BJ$7&gt;IFERROR(MAX(IFERROR(INDEX(Tbl_Project_List[Start Date],MATCH($A91,Tbl_Project_List[Project Name],0),1)-1,0),IFERROR(INDEX($K$9:$K$158,MATCH($E91,$G$9:$G$158,0),1),0),IFERROR(INDEX($K$9:$K$158,MATCH($F91,$G$9:$G$158,0),1),0)),0)), IFERROR(MIN($D91-SUM($O91:BI91), INDEX(Tbl_Resource_List[Hours Available per Day], MATCH($C91,Tbl_Resource_List[Resource Name],0),1)-SUMIF($C$8:$C90,$C91,BJ$8:BJ90)),0),0)</f>
        <v>0</v>
      </c>
      <c r="BK91" s="93">
        <f>IF((BK$7&gt;IFERROR(MAX(IFERROR(INDEX(Tbl_Project_List[Start Date],MATCH($A91,Tbl_Project_List[Project Name],0),1)-1,0),IFERROR(INDEX($K$9:$K$158,MATCH($E91,$G$9:$G$158,0),1),0),IFERROR(INDEX($K$9:$K$158,MATCH($F91,$G$9:$G$158,0),1),0)),0)), IFERROR(MIN($D91-SUM($O91:BJ91), INDEX(Tbl_Resource_List[Hours Available per Day], MATCH($C91,Tbl_Resource_List[Resource Name],0),1)-SUMIF($C$8:$C90,$C91,BK$8:BK90)),0),0)</f>
        <v>0</v>
      </c>
      <c r="BL91" s="93">
        <f>IF((BL$7&gt;IFERROR(MAX(IFERROR(INDEX(Tbl_Project_List[Start Date],MATCH($A91,Tbl_Project_List[Project Name],0),1)-1,0),IFERROR(INDEX($K$9:$K$158,MATCH($E91,$G$9:$G$158,0),1),0),IFERROR(INDEX($K$9:$K$158,MATCH($F91,$G$9:$G$158,0),1),0)),0)), IFERROR(MIN($D91-SUM($O91:BK91), INDEX(Tbl_Resource_List[Hours Available per Day], MATCH($C91,Tbl_Resource_List[Resource Name],0),1)-SUMIF($C$8:$C90,$C91,BL$8:BL90)),0),0)</f>
        <v>0</v>
      </c>
      <c r="BM91" s="93">
        <f>IF((BM$7&gt;IFERROR(MAX(IFERROR(INDEX(Tbl_Project_List[Start Date],MATCH($A91,Tbl_Project_List[Project Name],0),1)-1,0),IFERROR(INDEX($K$9:$K$158,MATCH($E91,$G$9:$G$158,0),1),0),IFERROR(INDEX($K$9:$K$158,MATCH($F91,$G$9:$G$158,0),1),0)),0)), IFERROR(MIN($D91-SUM($O91:BL91), INDEX(Tbl_Resource_List[Hours Available per Day], MATCH($C91,Tbl_Resource_List[Resource Name],0),1)-SUMIF($C$8:$C90,$C91,BM$8:BM90)),0),0)</f>
        <v>0</v>
      </c>
      <c r="BN91" s="93">
        <f>IF((BN$7&gt;IFERROR(MAX(IFERROR(INDEX(Tbl_Project_List[Start Date],MATCH($A91,Tbl_Project_List[Project Name],0),1)-1,0),IFERROR(INDEX($K$9:$K$158,MATCH($E91,$G$9:$G$158,0),1),0),IFERROR(INDEX($K$9:$K$158,MATCH($F91,$G$9:$G$158,0),1),0)),0)), IFERROR(MIN($D91-SUM($O91:BM91), INDEX(Tbl_Resource_List[Hours Available per Day], MATCH($C91,Tbl_Resource_List[Resource Name],0),1)-SUMIF($C$8:$C90,$C91,BN$8:BN90)),0),0)</f>
        <v>0</v>
      </c>
      <c r="BO91" s="93">
        <f>IF((BO$7&gt;IFERROR(MAX(IFERROR(INDEX(Tbl_Project_List[Start Date],MATCH($A91,Tbl_Project_List[Project Name],0),1)-1,0),IFERROR(INDEX($K$9:$K$158,MATCH($E91,$G$9:$G$158,0),1),0),IFERROR(INDEX($K$9:$K$158,MATCH($F91,$G$9:$G$158,0),1),0)),0)), IFERROR(MIN($D91-SUM($O91:BN91), INDEX(Tbl_Resource_List[Hours Available per Day], MATCH($C91,Tbl_Resource_List[Resource Name],0),1)-SUMIF($C$8:$C90,$C91,BO$8:BO90)),0),0)</f>
        <v>0</v>
      </c>
      <c r="BP91" s="93">
        <f>IF((BP$7&gt;IFERROR(MAX(IFERROR(INDEX(Tbl_Project_List[Start Date],MATCH($A91,Tbl_Project_List[Project Name],0),1)-1,0),IFERROR(INDEX($K$9:$K$158,MATCH($E91,$G$9:$G$158,0),1),0),IFERROR(INDEX($K$9:$K$158,MATCH($F91,$G$9:$G$158,0),1),0)),0)), IFERROR(MIN($D91-SUM($O91:BO91), INDEX(Tbl_Resource_List[Hours Available per Day], MATCH($C91,Tbl_Resource_List[Resource Name],0),1)-SUMIF($C$8:$C90,$C91,BP$8:BP90)),0),0)</f>
        <v>0</v>
      </c>
      <c r="BQ91" s="93">
        <f>IF((BQ$7&gt;IFERROR(MAX(IFERROR(INDEX(Tbl_Project_List[Start Date],MATCH($A91,Tbl_Project_List[Project Name],0),1)-1,0),IFERROR(INDEX($K$9:$K$158,MATCH($E91,$G$9:$G$158,0),1),0),IFERROR(INDEX($K$9:$K$158,MATCH($F91,$G$9:$G$158,0),1),0)),0)), IFERROR(MIN($D91-SUM($O91:BP91), INDEX(Tbl_Resource_List[Hours Available per Day], MATCH($C91,Tbl_Resource_List[Resource Name],0),1)-SUMIF($C$8:$C90,$C91,BQ$8:BQ90)),0),0)</f>
        <v>0</v>
      </c>
      <c r="BR91" s="93">
        <f>IF((BR$7&gt;IFERROR(MAX(IFERROR(INDEX(Tbl_Project_List[Start Date],MATCH($A91,Tbl_Project_List[Project Name],0),1)-1,0),IFERROR(INDEX($K$9:$K$158,MATCH($E91,$G$9:$G$158,0),1),0),IFERROR(INDEX($K$9:$K$158,MATCH($F91,$G$9:$G$158,0),1),0)),0)), IFERROR(MIN($D91-SUM($O91:BQ91), INDEX(Tbl_Resource_List[Hours Available per Day], MATCH($C91,Tbl_Resource_List[Resource Name],0),1)-SUMIF($C$8:$C90,$C91,BR$8:BR90)),0),0)</f>
        <v>0</v>
      </c>
      <c r="BS91" s="93">
        <f>IF((BS$7&gt;IFERROR(MAX(IFERROR(INDEX(Tbl_Project_List[Start Date],MATCH($A91,Tbl_Project_List[Project Name],0),1)-1,0),IFERROR(INDEX($K$9:$K$158,MATCH($E91,$G$9:$G$158,0),1),0),IFERROR(INDEX($K$9:$K$158,MATCH($F91,$G$9:$G$158,0),1),0)),0)), IFERROR(MIN($D91-SUM($O91:BR91), INDEX(Tbl_Resource_List[Hours Available per Day], MATCH($C91,Tbl_Resource_List[Resource Name],0),1)-SUMIF($C$8:$C90,$C91,BS$8:BS90)),0),0)</f>
        <v>0</v>
      </c>
      <c r="BT91" s="93">
        <f>IF((BT$7&gt;IFERROR(MAX(IFERROR(INDEX(Tbl_Project_List[Start Date],MATCH($A91,Tbl_Project_List[Project Name],0),1)-1,0),IFERROR(INDEX($K$9:$K$158,MATCH($E91,$G$9:$G$158,0),1),0),IFERROR(INDEX($K$9:$K$158,MATCH($F91,$G$9:$G$158,0),1),0)),0)), IFERROR(MIN($D91-SUM($O91:BS91), INDEX(Tbl_Resource_List[Hours Available per Day], MATCH($C91,Tbl_Resource_List[Resource Name],0),1)-SUMIF($C$8:$C90,$C91,BT$8:BT90)),0),0)</f>
        <v>0</v>
      </c>
      <c r="BU91" s="93">
        <f>IF((BU$7&gt;IFERROR(MAX(IFERROR(INDEX(Tbl_Project_List[Start Date],MATCH($A91,Tbl_Project_List[Project Name],0),1)-1,0),IFERROR(INDEX($K$9:$K$158,MATCH($E91,$G$9:$G$158,0),1),0),IFERROR(INDEX($K$9:$K$158,MATCH($F91,$G$9:$G$158,0),1),0)),0)), IFERROR(MIN($D91-SUM($O91:BT91), INDEX(Tbl_Resource_List[Hours Available per Day], MATCH($C91,Tbl_Resource_List[Resource Name],0),1)-SUMIF($C$8:$C90,$C91,BU$8:BU90)),0),0)</f>
        <v>0</v>
      </c>
      <c r="BV91" s="93">
        <f>IF((BV$7&gt;IFERROR(MAX(IFERROR(INDEX(Tbl_Project_List[Start Date],MATCH($A91,Tbl_Project_List[Project Name],0),1)-1,0),IFERROR(INDEX($K$9:$K$158,MATCH($E91,$G$9:$G$158,0),1),0),IFERROR(INDEX($K$9:$K$158,MATCH($F91,$G$9:$G$158,0),1),0)),0)), IFERROR(MIN($D91-SUM($O91:BU91), INDEX(Tbl_Resource_List[Hours Available per Day], MATCH($C91,Tbl_Resource_List[Resource Name],0),1)-SUMIF($C$8:$C90,$C91,BV$8:BV90)),0),0)</f>
        <v>0</v>
      </c>
      <c r="BW91" s="94">
        <f>IF((BW$7&gt;IFERROR(MAX(IFERROR(INDEX(Tbl_Project_List[Start Date],MATCH($A91,Tbl_Project_List[Project Name],0),1)-1,0),IFERROR(INDEX($K$9:$K$158,MATCH($E91,$G$9:$G$158,0),1),0),IFERROR(INDEX($K$9:$K$158,MATCH($F91,$G$9:$G$158,0),1),0)),0)), IFERROR(MIN($D91-SUM($O91:BV91), INDEX(Tbl_Resource_List[Hours Available per Day], MATCH($C91,Tbl_Resource_List[Resource Name],0),1)-SUMIF($C$8:$C90,$C91,BW$8:BW90)),0),0)</f>
        <v>0</v>
      </c>
      <c r="BX91" s="95"/>
      <c r="BY91" s="95"/>
      <c r="BZ91" s="95"/>
      <c r="CA91" s="95"/>
      <c r="CB91" s="95"/>
      <c r="CC91" s="95"/>
      <c r="CD91" s="95"/>
      <c r="CE91" s="95"/>
      <c r="CF91" s="95"/>
      <c r="CG91" s="95"/>
      <c r="CH91" s="95"/>
      <c r="CI91" s="95"/>
      <c r="CJ91" s="95"/>
      <c r="CK91" s="95"/>
      <c r="CL91" s="95"/>
      <c r="CM91" s="95"/>
      <c r="CN91" s="95"/>
      <c r="CO91" s="95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</row>
    <row r="92" spans="1:105" x14ac:dyDescent="0.25">
      <c r="A92" s="89" t="str">
        <f>IFERROR(IF(ROW(A91)-ROW($A$8)&gt;=COUNTA(Tbl_Task_List[Task Name]),"",INDEX(Tbl_Project_List[],MATCH(SMALL(Tbl_Project_List[[#Data],[Priority]],ROUND(SUMPRODUCT(1/COUNTIF($A$9:A91,$A$9:A91)),0)+((COUNTIF(Tbl_Task_List[[#Data],[Project Name]],A91)=COUNTIF($A$9:$A91,A91))*1)),Tbl_Project_List[[#Data],[Priority]],0),1)),"")</f>
        <v/>
      </c>
      <c r="B92" s="89" t="str">
        <f t="array" ref="B92">IFERROR(INDEX((Tbl_Task_List[[#Data],[Task Name]]), SMALL(IF(A92=(Tbl_Task_List[[#Data],[Project Name]]),ROW(Tbl_Task_List[[#Data],[Project Name]]),""),COUNTIF($A$9:$A92,A92))-ROW(Tbl_Task_List[[#Headers],[Task Name]]),1),"")</f>
        <v/>
      </c>
      <c r="C92" s="90" t="str">
        <f t="array" ref="C92">IFERROR(INDEX((Tbl_Task_List[[#Data],[Resource Name]]), SMALL(IF(A92=(Tbl_Task_List[[#Data],[Project Name]]),ROW(Tbl_Task_List[[#Data],[Project Name]]),""),COUNTIF($A$9:$A92,A92))-ROW(Tbl_Task_List[[#Headers],[Resource Name]]),1),"")</f>
        <v/>
      </c>
      <c r="D92" s="91" t="str">
        <f t="array" ref="D92">IFERROR(INDEX((Tbl_Task_List[[#Data],[Planned Duration (Hours)]]), SMALL(IF(A92=(Tbl_Task_List[[#Data],[Project Name]]),ROW(Tbl_Task_List[[#Data],[Project Name]]),""),COUNTIF($A$9:$A92,A92))-ROW(Tbl_Task_List[[#Headers],[Planned Duration (Hours)]]),1),"")</f>
        <v/>
      </c>
      <c r="E92" s="70" t="str">
        <f t="array" ref="E92">IFERROR(INDEX((Tbl_Task_List[[#Data],[Predecessor 1]]), SMALL(IF(A92=(Tbl_Task_List[[#Data],[Project Name]]),ROW(Tbl_Task_List[[#Data],[Project Name]]),""),COUNTIF($A$9:$A92,A92))-ROW(Tbl_Task_List[[#Headers],[Predecessor 1]]),1),"")</f>
        <v/>
      </c>
      <c r="F92" s="70" t="str">
        <f t="array" ref="F92">IFERROR(INDEX((Tbl_Task_List[[#Data],[Predecessor 2]]), SMALL(IF(A92=(Tbl_Task_List[[#Data],[Project Name]]),ROW(Tbl_Task_List[[#Data],[Project Name]]),""),COUNTIF($A$9:$A92,A92))-ROW(Tbl_Task_List[[#Headers],[Predecessor 2]]),1),"")</f>
        <v/>
      </c>
      <c r="G92" s="70" t="str">
        <f t="shared" si="8"/>
        <v xml:space="preserve"> </v>
      </c>
      <c r="H92" s="75" t="str">
        <f>IFERROR(MAX(INDEX(Tbl_Project_List[Start Date],MATCH($A92,Tbl_Project_List[Project Name],0),1), StartDate, IFERROR(WORKDAY(INDEX($K$9:$K$158,MATCH($E92,$G$9:$G$158,0),1),1,Holidays),0),IFERROR(WORKDAY( INDEX($K$9:$K$158,MATCH($F92,$G$9:$G$158,0),1),1,Holidays),0)),"")</f>
        <v/>
      </c>
      <c r="I92" s="92" t="str">
        <f t="shared" si="9"/>
        <v/>
      </c>
      <c r="J92" s="75" t="str">
        <f t="array" ref="J92">IF(ISNUMBER(D92),IFERROR(INDEX($A$7:$BW$7,1,SMALL(IF(P92:BW92&gt;0,COLUMN(P92:BW92),""),1)),WORKDAY($BW$7,2,Holidays)),"")</f>
        <v/>
      </c>
      <c r="K92" s="75" t="str">
        <f t="array" ref="K92">IF(ISNUMBER(D92),IF(SUM(P92:BW92)=D92,IFERROR(INDEX($A$7:$BW$7,1,LARGE(IF(P92:BW92&gt;0,COLUMN(P92:BW92),""),1)),""),WORKDAY($BW$7,1,Holidays)),"")</f>
        <v/>
      </c>
      <c r="L92" s="92" t="str">
        <f ca="1">IFERROR(COUNTIF(INDIRECT(ADDRESS(ROW($L92),MATCH($J92,$A$7:$BW$7,0),1,1,)):INDIRECT(ADDRESS(ROW($L92),MATCH(MIN($K92,$BW$7),$A$7:$BW$7,0),1,1,)),0),"")</f>
        <v/>
      </c>
      <c r="M92" s="92" t="str">
        <f t="shared" si="10"/>
        <v/>
      </c>
      <c r="N92" s="93" t="str">
        <f t="shared" si="11"/>
        <v/>
      </c>
      <c r="O92" s="86"/>
      <c r="P92" s="93">
        <f>IF((P$7&gt;IFERROR(MAX(IFERROR(INDEX(Tbl_Project_List[Start Date],MATCH($A92,Tbl_Project_List[Project Name],0),1)-1,0),IFERROR(INDEX($K$9:$K$158,MATCH($E92,$G$9:$G$158,0),1),0),IFERROR(INDEX($K$9:$K$158,MATCH($F92,$G$9:$G$158,0),1),0)),0)), IFERROR(MIN($D92-SUM($O92:O92), INDEX(Tbl_Resource_List[Hours Available per Day], MATCH($C92,Tbl_Resource_List[Resource Name],0),1)-SUMIF($C$8:$C91,$C92,P$8:P91)),0),0)</f>
        <v>0</v>
      </c>
      <c r="Q92" s="93">
        <f>IF((Q$7&gt;IFERROR(MAX(IFERROR(INDEX(Tbl_Project_List[Start Date],MATCH($A92,Tbl_Project_List[Project Name],0),1)-1,0),IFERROR(INDEX($K$9:$K$158,MATCH($E92,$G$9:$G$158,0),1),0),IFERROR(INDEX($K$9:$K$158,MATCH($F92,$G$9:$G$158,0),1),0)),0)), IFERROR(MIN($D92-SUM($O92:P92), INDEX(Tbl_Resource_List[Hours Available per Day], MATCH($C92,Tbl_Resource_List[Resource Name],0),1)-SUMIF($C$8:$C91,$C92,Q$8:Q91)),0),0)</f>
        <v>0</v>
      </c>
      <c r="R92" s="93">
        <f>IF((R$7&gt;IFERROR(MAX(IFERROR(INDEX(Tbl_Project_List[Start Date],MATCH($A92,Tbl_Project_List[Project Name],0),1)-1,0),IFERROR(INDEX($K$9:$K$158,MATCH($E92,$G$9:$G$158,0),1),0),IFERROR(INDEX($K$9:$K$158,MATCH($F92,$G$9:$G$158,0),1),0)),0)), IFERROR(MIN($D92-SUM($O92:Q92), INDEX(Tbl_Resource_List[Hours Available per Day], MATCH($C92,Tbl_Resource_List[Resource Name],0),1)-SUMIF($C$8:$C91,$C92,R$8:R91)),0),0)</f>
        <v>0</v>
      </c>
      <c r="S92" s="93">
        <f>IF((S$7&gt;IFERROR(MAX(IFERROR(INDEX(Tbl_Project_List[Start Date],MATCH($A92,Tbl_Project_List[Project Name],0),1)-1,0),IFERROR(INDEX($K$9:$K$158,MATCH($E92,$G$9:$G$158,0),1),0),IFERROR(INDEX($K$9:$K$158,MATCH($F92,$G$9:$G$158,0),1),0)),0)), IFERROR(MIN($D92-SUM($O92:R92), INDEX(Tbl_Resource_List[Hours Available per Day], MATCH($C92,Tbl_Resource_List[Resource Name],0),1)-SUMIF($C$8:$C91,$C92,S$8:S91)),0),0)</f>
        <v>0</v>
      </c>
      <c r="T92" s="93">
        <f>IF((T$7&gt;IFERROR(MAX(IFERROR(INDEX(Tbl_Project_List[Start Date],MATCH($A92,Tbl_Project_List[Project Name],0),1)-1,0),IFERROR(INDEX($K$9:$K$158,MATCH($E92,$G$9:$G$158,0),1),0),IFERROR(INDEX($K$9:$K$158,MATCH($F92,$G$9:$G$158,0),1),0)),0)), IFERROR(MIN($D92-SUM($O92:S92), INDEX(Tbl_Resource_List[Hours Available per Day], MATCH($C92,Tbl_Resource_List[Resource Name],0),1)-SUMIF($C$8:$C91,$C92,T$8:T91)),0),0)</f>
        <v>0</v>
      </c>
      <c r="U92" s="93">
        <f>IF((U$7&gt;IFERROR(MAX(IFERROR(INDEX(Tbl_Project_List[Start Date],MATCH($A92,Tbl_Project_List[Project Name],0),1)-1,0),IFERROR(INDEX($K$9:$K$158,MATCH($E92,$G$9:$G$158,0),1),0),IFERROR(INDEX($K$9:$K$158,MATCH($F92,$G$9:$G$158,0),1),0)),0)), IFERROR(MIN($D92-SUM($O92:T92), INDEX(Tbl_Resource_List[Hours Available per Day], MATCH($C92,Tbl_Resource_List[Resource Name],0),1)-SUMIF($C$8:$C91,$C92,U$8:U91)),0),0)</f>
        <v>0</v>
      </c>
      <c r="V92" s="93">
        <f>IF((V$7&gt;IFERROR(MAX(IFERROR(INDEX(Tbl_Project_List[Start Date],MATCH($A92,Tbl_Project_List[Project Name],0),1)-1,0),IFERROR(INDEX($K$9:$K$158,MATCH($E92,$G$9:$G$158,0),1),0),IFERROR(INDEX($K$9:$K$158,MATCH($F92,$G$9:$G$158,0),1),0)),0)), IFERROR(MIN($D92-SUM($O92:U92), INDEX(Tbl_Resource_List[Hours Available per Day], MATCH($C92,Tbl_Resource_List[Resource Name],0),1)-SUMIF($C$8:$C91,$C92,V$8:V91)),0),0)</f>
        <v>0</v>
      </c>
      <c r="W92" s="93">
        <f>IF((W$7&gt;IFERROR(MAX(IFERROR(INDEX(Tbl_Project_List[Start Date],MATCH($A92,Tbl_Project_List[Project Name],0),1)-1,0),IFERROR(INDEX($K$9:$K$158,MATCH($E92,$G$9:$G$158,0),1),0),IFERROR(INDEX($K$9:$K$158,MATCH($F92,$G$9:$G$158,0),1),0)),0)), IFERROR(MIN($D92-SUM($O92:V92), INDEX(Tbl_Resource_List[Hours Available per Day], MATCH($C92,Tbl_Resource_List[Resource Name],0),1)-SUMIF($C$8:$C91,$C92,W$8:W91)),0),0)</f>
        <v>0</v>
      </c>
      <c r="X92" s="93">
        <f>IF((X$7&gt;IFERROR(MAX(IFERROR(INDEX(Tbl_Project_List[Start Date],MATCH($A92,Tbl_Project_List[Project Name],0),1)-1,0),IFERROR(INDEX($K$9:$K$158,MATCH($E92,$G$9:$G$158,0),1),0),IFERROR(INDEX($K$9:$K$158,MATCH($F92,$G$9:$G$158,0),1),0)),0)), IFERROR(MIN($D92-SUM($O92:W92), INDEX(Tbl_Resource_List[Hours Available per Day], MATCH($C92,Tbl_Resource_List[Resource Name],0),1)-SUMIF($C$8:$C91,$C92,X$8:X91)),0),0)</f>
        <v>0</v>
      </c>
      <c r="Y92" s="93">
        <f>IF((Y$7&gt;IFERROR(MAX(IFERROR(INDEX(Tbl_Project_List[Start Date],MATCH($A92,Tbl_Project_List[Project Name],0),1)-1,0),IFERROR(INDEX($K$9:$K$158,MATCH($E92,$G$9:$G$158,0),1),0),IFERROR(INDEX($K$9:$K$158,MATCH($F92,$G$9:$G$158,0),1),0)),0)), IFERROR(MIN($D92-SUM($O92:X92), INDEX(Tbl_Resource_List[Hours Available per Day], MATCH($C92,Tbl_Resource_List[Resource Name],0),1)-SUMIF($C$8:$C91,$C92,Y$8:Y91)),0),0)</f>
        <v>0</v>
      </c>
      <c r="Z92" s="93">
        <f>IF((Z$7&gt;IFERROR(MAX(IFERROR(INDEX(Tbl_Project_List[Start Date],MATCH($A92,Tbl_Project_List[Project Name],0),1)-1,0),IFERROR(INDEX($K$9:$K$158,MATCH($E92,$G$9:$G$158,0),1),0),IFERROR(INDEX($K$9:$K$158,MATCH($F92,$G$9:$G$158,0),1),0)),0)), IFERROR(MIN($D92-SUM($O92:Y92), INDEX(Tbl_Resource_List[Hours Available per Day], MATCH($C92,Tbl_Resource_List[Resource Name],0),1)-SUMIF($C$8:$C91,$C92,Z$8:Z91)),0),0)</f>
        <v>0</v>
      </c>
      <c r="AA92" s="93">
        <f>IF((AA$7&gt;IFERROR(MAX(IFERROR(INDEX(Tbl_Project_List[Start Date],MATCH($A92,Tbl_Project_List[Project Name],0),1)-1,0),IFERROR(INDEX($K$9:$K$158,MATCH($E92,$G$9:$G$158,0),1),0),IFERROR(INDEX($K$9:$K$158,MATCH($F92,$G$9:$G$158,0),1),0)),0)), IFERROR(MIN($D92-SUM($O92:Z92), INDEX(Tbl_Resource_List[Hours Available per Day], MATCH($C92,Tbl_Resource_List[Resource Name],0),1)-SUMIF($C$8:$C91,$C92,AA$8:AA91)),0),0)</f>
        <v>0</v>
      </c>
      <c r="AB92" s="93">
        <f>IF((AB$7&gt;IFERROR(MAX(IFERROR(INDEX(Tbl_Project_List[Start Date],MATCH($A92,Tbl_Project_List[Project Name],0),1)-1,0),IFERROR(INDEX($K$9:$K$158,MATCH($E92,$G$9:$G$158,0),1),0),IFERROR(INDEX($K$9:$K$158,MATCH($F92,$G$9:$G$158,0),1),0)),0)), IFERROR(MIN($D92-SUM($O92:AA92), INDEX(Tbl_Resource_List[Hours Available per Day], MATCH($C92,Tbl_Resource_List[Resource Name],0),1)-SUMIF($C$8:$C91,$C92,AB$8:AB91)),0),0)</f>
        <v>0</v>
      </c>
      <c r="AC92" s="93">
        <f>IF((AC$7&gt;IFERROR(MAX(IFERROR(INDEX(Tbl_Project_List[Start Date],MATCH($A92,Tbl_Project_List[Project Name],0),1)-1,0),IFERROR(INDEX($K$9:$K$158,MATCH($E92,$G$9:$G$158,0),1),0),IFERROR(INDEX($K$9:$K$158,MATCH($F92,$G$9:$G$158,0),1),0)),0)), IFERROR(MIN($D92-SUM($O92:AB92), INDEX(Tbl_Resource_List[Hours Available per Day], MATCH($C92,Tbl_Resource_List[Resource Name],0),1)-SUMIF($C$8:$C91,$C92,AC$8:AC91)),0),0)</f>
        <v>0</v>
      </c>
      <c r="AD92" s="93">
        <f>IF((AD$7&gt;IFERROR(MAX(IFERROR(INDEX(Tbl_Project_List[Start Date],MATCH($A92,Tbl_Project_List[Project Name],0),1)-1,0),IFERROR(INDEX($K$9:$K$158,MATCH($E92,$G$9:$G$158,0),1),0),IFERROR(INDEX($K$9:$K$158,MATCH($F92,$G$9:$G$158,0),1),0)),0)), IFERROR(MIN($D92-SUM($O92:AC92), INDEX(Tbl_Resource_List[Hours Available per Day], MATCH($C92,Tbl_Resource_List[Resource Name],0),1)-SUMIF($C$8:$C91,$C92,AD$8:AD91)),0),0)</f>
        <v>0</v>
      </c>
      <c r="AE92" s="93">
        <f>IF((AE$7&gt;IFERROR(MAX(IFERROR(INDEX(Tbl_Project_List[Start Date],MATCH($A92,Tbl_Project_List[Project Name],0),1)-1,0),IFERROR(INDEX($K$9:$K$158,MATCH($E92,$G$9:$G$158,0),1),0),IFERROR(INDEX($K$9:$K$158,MATCH($F92,$G$9:$G$158,0),1),0)),0)), IFERROR(MIN($D92-SUM($O92:AD92), INDEX(Tbl_Resource_List[Hours Available per Day], MATCH($C92,Tbl_Resource_List[Resource Name],0),1)-SUMIF($C$8:$C91,$C92,AE$8:AE91)),0),0)</f>
        <v>0</v>
      </c>
      <c r="AF92" s="93">
        <f>IF((AF$7&gt;IFERROR(MAX(IFERROR(INDEX(Tbl_Project_List[Start Date],MATCH($A92,Tbl_Project_List[Project Name],0),1)-1,0),IFERROR(INDEX($K$9:$K$158,MATCH($E92,$G$9:$G$158,0),1),0),IFERROR(INDEX($K$9:$K$158,MATCH($F92,$G$9:$G$158,0),1),0)),0)), IFERROR(MIN($D92-SUM($O92:AE92), INDEX(Tbl_Resource_List[Hours Available per Day], MATCH($C92,Tbl_Resource_List[Resource Name],0),1)-SUMIF($C$8:$C91,$C92,AF$8:AF91)),0),0)</f>
        <v>0</v>
      </c>
      <c r="AG92" s="93">
        <f>IF((AG$7&gt;IFERROR(MAX(IFERROR(INDEX(Tbl_Project_List[Start Date],MATCH($A92,Tbl_Project_List[Project Name],0),1)-1,0),IFERROR(INDEX($K$9:$K$158,MATCH($E92,$G$9:$G$158,0),1),0),IFERROR(INDEX($K$9:$K$158,MATCH($F92,$G$9:$G$158,0),1),0)),0)), IFERROR(MIN($D92-SUM($O92:AF92), INDEX(Tbl_Resource_List[Hours Available per Day], MATCH($C92,Tbl_Resource_List[Resource Name],0),1)-SUMIF($C$8:$C91,$C92,AG$8:AG91)),0),0)</f>
        <v>0</v>
      </c>
      <c r="AH92" s="93">
        <f>IF((AH$7&gt;IFERROR(MAX(IFERROR(INDEX(Tbl_Project_List[Start Date],MATCH($A92,Tbl_Project_List[Project Name],0),1)-1,0),IFERROR(INDEX($K$9:$K$158,MATCH($E92,$G$9:$G$158,0),1),0),IFERROR(INDEX($K$9:$K$158,MATCH($F92,$G$9:$G$158,0),1),0)),0)), IFERROR(MIN($D92-SUM($O92:AG92), INDEX(Tbl_Resource_List[Hours Available per Day], MATCH($C92,Tbl_Resource_List[Resource Name],0),1)-SUMIF($C$8:$C91,$C92,AH$8:AH91)),0),0)</f>
        <v>0</v>
      </c>
      <c r="AI92" s="93">
        <f>IF((AI$7&gt;IFERROR(MAX(IFERROR(INDEX(Tbl_Project_List[Start Date],MATCH($A92,Tbl_Project_List[Project Name],0),1)-1,0),IFERROR(INDEX($K$9:$K$158,MATCH($E92,$G$9:$G$158,0),1),0),IFERROR(INDEX($K$9:$K$158,MATCH($F92,$G$9:$G$158,0),1),0)),0)), IFERROR(MIN($D92-SUM($O92:AH92), INDEX(Tbl_Resource_List[Hours Available per Day], MATCH($C92,Tbl_Resource_List[Resource Name],0),1)-SUMIF($C$8:$C91,$C92,AI$8:AI91)),0),0)</f>
        <v>0</v>
      </c>
      <c r="AJ92" s="93">
        <f>IF((AJ$7&gt;IFERROR(MAX(IFERROR(INDEX(Tbl_Project_List[Start Date],MATCH($A92,Tbl_Project_List[Project Name],0),1)-1,0),IFERROR(INDEX($K$9:$K$158,MATCH($E92,$G$9:$G$158,0),1),0),IFERROR(INDEX($K$9:$K$158,MATCH($F92,$G$9:$G$158,0),1),0)),0)), IFERROR(MIN($D92-SUM($O92:AI92), INDEX(Tbl_Resource_List[Hours Available per Day], MATCH($C92,Tbl_Resource_List[Resource Name],0),1)-SUMIF($C$8:$C91,$C92,AJ$8:AJ91)),0),0)</f>
        <v>0</v>
      </c>
      <c r="AK92" s="93">
        <f>IF((AK$7&gt;IFERROR(MAX(IFERROR(INDEX(Tbl_Project_List[Start Date],MATCH($A92,Tbl_Project_List[Project Name],0),1)-1,0),IFERROR(INDEX($K$9:$K$158,MATCH($E92,$G$9:$G$158,0),1),0),IFERROR(INDEX($K$9:$K$158,MATCH($F92,$G$9:$G$158,0),1),0)),0)), IFERROR(MIN($D92-SUM($O92:AJ92), INDEX(Tbl_Resource_List[Hours Available per Day], MATCH($C92,Tbl_Resource_List[Resource Name],0),1)-SUMIF($C$8:$C91,$C92,AK$8:AK91)),0),0)</f>
        <v>0</v>
      </c>
      <c r="AL92" s="93">
        <f>IF((AL$7&gt;IFERROR(MAX(IFERROR(INDEX(Tbl_Project_List[Start Date],MATCH($A92,Tbl_Project_List[Project Name],0),1)-1,0),IFERROR(INDEX($K$9:$K$158,MATCH($E92,$G$9:$G$158,0),1),0),IFERROR(INDEX($K$9:$K$158,MATCH($F92,$G$9:$G$158,0),1),0)),0)), IFERROR(MIN($D92-SUM($O92:AK92), INDEX(Tbl_Resource_List[Hours Available per Day], MATCH($C92,Tbl_Resource_List[Resource Name],0),1)-SUMIF($C$8:$C91,$C92,AL$8:AL91)),0),0)</f>
        <v>0</v>
      </c>
      <c r="AM92" s="93">
        <f>IF((AM$7&gt;IFERROR(MAX(IFERROR(INDEX(Tbl_Project_List[Start Date],MATCH($A92,Tbl_Project_List[Project Name],0),1)-1,0),IFERROR(INDEX($K$9:$K$158,MATCH($E92,$G$9:$G$158,0),1),0),IFERROR(INDEX($K$9:$K$158,MATCH($F92,$G$9:$G$158,0),1),0)),0)), IFERROR(MIN($D92-SUM($O92:AL92), INDEX(Tbl_Resource_List[Hours Available per Day], MATCH($C92,Tbl_Resource_List[Resource Name],0),1)-SUMIF($C$8:$C91,$C92,AM$8:AM91)),0),0)</f>
        <v>0</v>
      </c>
      <c r="AN92" s="93">
        <f>IF((AN$7&gt;IFERROR(MAX(IFERROR(INDEX(Tbl_Project_List[Start Date],MATCH($A92,Tbl_Project_List[Project Name],0),1)-1,0),IFERROR(INDEX($K$9:$K$158,MATCH($E92,$G$9:$G$158,0),1),0),IFERROR(INDEX($K$9:$K$158,MATCH($F92,$G$9:$G$158,0),1),0)),0)), IFERROR(MIN($D92-SUM($O92:AM92), INDEX(Tbl_Resource_List[Hours Available per Day], MATCH($C92,Tbl_Resource_List[Resource Name],0),1)-SUMIF($C$8:$C91,$C92,AN$8:AN91)),0),0)</f>
        <v>0</v>
      </c>
      <c r="AO92" s="93">
        <f>IF((AO$7&gt;IFERROR(MAX(IFERROR(INDEX(Tbl_Project_List[Start Date],MATCH($A92,Tbl_Project_List[Project Name],0),1)-1,0),IFERROR(INDEX($K$9:$K$158,MATCH($E92,$G$9:$G$158,0),1),0),IFERROR(INDEX($K$9:$K$158,MATCH($F92,$G$9:$G$158,0),1),0)),0)), IFERROR(MIN($D92-SUM($O92:AN92), INDEX(Tbl_Resource_List[Hours Available per Day], MATCH($C92,Tbl_Resource_List[Resource Name],0),1)-SUMIF($C$8:$C91,$C92,AO$8:AO91)),0),0)</f>
        <v>0</v>
      </c>
      <c r="AP92" s="93">
        <f>IF((AP$7&gt;IFERROR(MAX(IFERROR(INDEX(Tbl_Project_List[Start Date],MATCH($A92,Tbl_Project_List[Project Name],0),1)-1,0),IFERROR(INDEX($K$9:$K$158,MATCH($E92,$G$9:$G$158,0),1),0),IFERROR(INDEX($K$9:$K$158,MATCH($F92,$G$9:$G$158,0),1),0)),0)), IFERROR(MIN($D92-SUM($O92:AO92), INDEX(Tbl_Resource_List[Hours Available per Day], MATCH($C92,Tbl_Resource_List[Resource Name],0),1)-SUMIF($C$8:$C91,$C92,AP$8:AP91)),0),0)</f>
        <v>0</v>
      </c>
      <c r="AQ92" s="93">
        <f>IF((AQ$7&gt;IFERROR(MAX(IFERROR(INDEX(Tbl_Project_List[Start Date],MATCH($A92,Tbl_Project_List[Project Name],0),1)-1,0),IFERROR(INDEX($K$9:$K$158,MATCH($E92,$G$9:$G$158,0),1),0),IFERROR(INDEX($K$9:$K$158,MATCH($F92,$G$9:$G$158,0),1),0)),0)), IFERROR(MIN($D92-SUM($O92:AP92), INDEX(Tbl_Resource_List[Hours Available per Day], MATCH($C92,Tbl_Resource_List[Resource Name],0),1)-SUMIF($C$8:$C91,$C92,AQ$8:AQ91)),0),0)</f>
        <v>0</v>
      </c>
      <c r="AR92" s="93">
        <f>IF((AR$7&gt;IFERROR(MAX(IFERROR(INDEX(Tbl_Project_List[Start Date],MATCH($A92,Tbl_Project_List[Project Name],0),1)-1,0),IFERROR(INDEX($K$9:$K$158,MATCH($E92,$G$9:$G$158,0),1),0),IFERROR(INDEX($K$9:$K$158,MATCH($F92,$G$9:$G$158,0),1),0)),0)), IFERROR(MIN($D92-SUM($O92:AQ92), INDEX(Tbl_Resource_List[Hours Available per Day], MATCH($C92,Tbl_Resource_List[Resource Name],0),1)-SUMIF($C$8:$C91,$C92,AR$8:AR91)),0),0)</f>
        <v>0</v>
      </c>
      <c r="AS92" s="93">
        <f>IF((AS$7&gt;IFERROR(MAX(IFERROR(INDEX(Tbl_Project_List[Start Date],MATCH($A92,Tbl_Project_List[Project Name],0),1)-1,0),IFERROR(INDEX($K$9:$K$158,MATCH($E92,$G$9:$G$158,0),1),0),IFERROR(INDEX($K$9:$K$158,MATCH($F92,$G$9:$G$158,0),1),0)),0)), IFERROR(MIN($D92-SUM($O92:AR92), INDEX(Tbl_Resource_List[Hours Available per Day], MATCH($C92,Tbl_Resource_List[Resource Name],0),1)-SUMIF($C$8:$C91,$C92,AS$8:AS91)),0),0)</f>
        <v>0</v>
      </c>
      <c r="AT92" s="93">
        <f>IF((AT$7&gt;IFERROR(MAX(IFERROR(INDEX(Tbl_Project_List[Start Date],MATCH($A92,Tbl_Project_List[Project Name],0),1)-1,0),IFERROR(INDEX($K$9:$K$158,MATCH($E92,$G$9:$G$158,0),1),0),IFERROR(INDEX($K$9:$K$158,MATCH($F92,$G$9:$G$158,0),1),0)),0)), IFERROR(MIN($D92-SUM($O92:AS92), INDEX(Tbl_Resource_List[Hours Available per Day], MATCH($C92,Tbl_Resource_List[Resource Name],0),1)-SUMIF($C$8:$C91,$C92,AT$8:AT91)),0),0)</f>
        <v>0</v>
      </c>
      <c r="AU92" s="93">
        <f>IF((AU$7&gt;IFERROR(MAX(IFERROR(INDEX(Tbl_Project_List[Start Date],MATCH($A92,Tbl_Project_List[Project Name],0),1)-1,0),IFERROR(INDEX($K$9:$K$158,MATCH($E92,$G$9:$G$158,0),1),0),IFERROR(INDEX($K$9:$K$158,MATCH($F92,$G$9:$G$158,0),1),0)),0)), IFERROR(MIN($D92-SUM($O92:AT92), INDEX(Tbl_Resource_List[Hours Available per Day], MATCH($C92,Tbl_Resource_List[Resource Name],0),1)-SUMIF($C$8:$C91,$C92,AU$8:AU91)),0),0)</f>
        <v>0</v>
      </c>
      <c r="AV92" s="93">
        <f>IF((AV$7&gt;IFERROR(MAX(IFERROR(INDEX(Tbl_Project_List[Start Date],MATCH($A92,Tbl_Project_List[Project Name],0),1)-1,0),IFERROR(INDEX($K$9:$K$158,MATCH($E92,$G$9:$G$158,0),1),0),IFERROR(INDEX($K$9:$K$158,MATCH($F92,$G$9:$G$158,0),1),0)),0)), IFERROR(MIN($D92-SUM($O92:AU92), INDEX(Tbl_Resource_List[Hours Available per Day], MATCH($C92,Tbl_Resource_List[Resource Name],0),1)-SUMIF($C$8:$C91,$C92,AV$8:AV91)),0),0)</f>
        <v>0</v>
      </c>
      <c r="AW92" s="93">
        <f>IF((AW$7&gt;IFERROR(MAX(IFERROR(INDEX(Tbl_Project_List[Start Date],MATCH($A92,Tbl_Project_List[Project Name],0),1)-1,0),IFERROR(INDEX($K$9:$K$158,MATCH($E92,$G$9:$G$158,0),1),0),IFERROR(INDEX($K$9:$K$158,MATCH($F92,$G$9:$G$158,0),1),0)),0)), IFERROR(MIN($D92-SUM($O92:AV92), INDEX(Tbl_Resource_List[Hours Available per Day], MATCH($C92,Tbl_Resource_List[Resource Name],0),1)-SUMIF($C$8:$C91,$C92,AW$8:AW91)),0),0)</f>
        <v>0</v>
      </c>
      <c r="AX92" s="93">
        <f>IF((AX$7&gt;IFERROR(MAX(IFERROR(INDEX(Tbl_Project_List[Start Date],MATCH($A92,Tbl_Project_List[Project Name],0),1)-1,0),IFERROR(INDEX($K$9:$K$158,MATCH($E92,$G$9:$G$158,0),1),0),IFERROR(INDEX($K$9:$K$158,MATCH($F92,$G$9:$G$158,0),1),0)),0)), IFERROR(MIN($D92-SUM($O92:AW92), INDEX(Tbl_Resource_List[Hours Available per Day], MATCH($C92,Tbl_Resource_List[Resource Name],0),1)-SUMIF($C$8:$C91,$C92,AX$8:AX91)),0),0)</f>
        <v>0</v>
      </c>
      <c r="AY92" s="93">
        <f>IF((AY$7&gt;IFERROR(MAX(IFERROR(INDEX(Tbl_Project_List[Start Date],MATCH($A92,Tbl_Project_List[Project Name],0),1)-1,0),IFERROR(INDEX($K$9:$K$158,MATCH($E92,$G$9:$G$158,0),1),0),IFERROR(INDEX($K$9:$K$158,MATCH($F92,$G$9:$G$158,0),1),0)),0)), IFERROR(MIN($D92-SUM($O92:AX92), INDEX(Tbl_Resource_List[Hours Available per Day], MATCH($C92,Tbl_Resource_List[Resource Name],0),1)-SUMIF($C$8:$C91,$C92,AY$8:AY91)),0),0)</f>
        <v>0</v>
      </c>
      <c r="AZ92" s="93">
        <f>IF((AZ$7&gt;IFERROR(MAX(IFERROR(INDEX(Tbl_Project_List[Start Date],MATCH($A92,Tbl_Project_List[Project Name],0),1)-1,0),IFERROR(INDEX($K$9:$K$158,MATCH($E92,$G$9:$G$158,0),1),0),IFERROR(INDEX($K$9:$K$158,MATCH($F92,$G$9:$G$158,0),1),0)),0)), IFERROR(MIN($D92-SUM($O92:AY92), INDEX(Tbl_Resource_List[Hours Available per Day], MATCH($C92,Tbl_Resource_List[Resource Name],0),1)-SUMIF($C$8:$C91,$C92,AZ$8:AZ91)),0),0)</f>
        <v>0</v>
      </c>
      <c r="BA92" s="93">
        <f>IF((BA$7&gt;IFERROR(MAX(IFERROR(INDEX(Tbl_Project_List[Start Date],MATCH($A92,Tbl_Project_List[Project Name],0),1)-1,0),IFERROR(INDEX($K$9:$K$158,MATCH($E92,$G$9:$G$158,0),1),0),IFERROR(INDEX($K$9:$K$158,MATCH($F92,$G$9:$G$158,0),1),0)),0)), IFERROR(MIN($D92-SUM($O92:AZ92), INDEX(Tbl_Resource_List[Hours Available per Day], MATCH($C92,Tbl_Resource_List[Resource Name],0),1)-SUMIF($C$8:$C91,$C92,BA$8:BA91)),0),0)</f>
        <v>0</v>
      </c>
      <c r="BB92" s="93">
        <f>IF((BB$7&gt;IFERROR(MAX(IFERROR(INDEX(Tbl_Project_List[Start Date],MATCH($A92,Tbl_Project_List[Project Name],0),1)-1,0),IFERROR(INDEX($K$9:$K$158,MATCH($E92,$G$9:$G$158,0),1),0),IFERROR(INDEX($K$9:$K$158,MATCH($F92,$G$9:$G$158,0),1),0)),0)), IFERROR(MIN($D92-SUM($O92:BA92), INDEX(Tbl_Resource_List[Hours Available per Day], MATCH($C92,Tbl_Resource_List[Resource Name],0),1)-SUMIF($C$8:$C91,$C92,BB$8:BB91)),0),0)</f>
        <v>0</v>
      </c>
      <c r="BC92" s="93">
        <f>IF((BC$7&gt;IFERROR(MAX(IFERROR(INDEX(Tbl_Project_List[Start Date],MATCH($A92,Tbl_Project_List[Project Name],0),1)-1,0),IFERROR(INDEX($K$9:$K$158,MATCH($E92,$G$9:$G$158,0),1),0),IFERROR(INDEX($K$9:$K$158,MATCH($F92,$G$9:$G$158,0),1),0)),0)), IFERROR(MIN($D92-SUM($O92:BB92), INDEX(Tbl_Resource_List[Hours Available per Day], MATCH($C92,Tbl_Resource_List[Resource Name],0),1)-SUMIF($C$8:$C91,$C92,BC$8:BC91)),0),0)</f>
        <v>0</v>
      </c>
      <c r="BD92" s="93">
        <f>IF((BD$7&gt;IFERROR(MAX(IFERROR(INDEX(Tbl_Project_List[Start Date],MATCH($A92,Tbl_Project_List[Project Name],0),1)-1,0),IFERROR(INDEX($K$9:$K$158,MATCH($E92,$G$9:$G$158,0),1),0),IFERROR(INDEX($K$9:$K$158,MATCH($F92,$G$9:$G$158,0),1),0)),0)), IFERROR(MIN($D92-SUM($O92:BC92), INDEX(Tbl_Resource_List[Hours Available per Day], MATCH($C92,Tbl_Resource_List[Resource Name],0),1)-SUMIF($C$8:$C91,$C92,BD$8:BD91)),0),0)</f>
        <v>0</v>
      </c>
      <c r="BE92" s="93">
        <f>IF((BE$7&gt;IFERROR(MAX(IFERROR(INDEX(Tbl_Project_List[Start Date],MATCH($A92,Tbl_Project_List[Project Name],0),1)-1,0),IFERROR(INDEX($K$9:$K$158,MATCH($E92,$G$9:$G$158,0),1),0),IFERROR(INDEX($K$9:$K$158,MATCH($F92,$G$9:$G$158,0),1),0)),0)), IFERROR(MIN($D92-SUM($O92:BD92), INDEX(Tbl_Resource_List[Hours Available per Day], MATCH($C92,Tbl_Resource_List[Resource Name],0),1)-SUMIF($C$8:$C91,$C92,BE$8:BE91)),0),0)</f>
        <v>0</v>
      </c>
      <c r="BF92" s="93">
        <f>IF((BF$7&gt;IFERROR(MAX(IFERROR(INDEX(Tbl_Project_List[Start Date],MATCH($A92,Tbl_Project_List[Project Name],0),1)-1,0),IFERROR(INDEX($K$9:$K$158,MATCH($E92,$G$9:$G$158,0),1),0),IFERROR(INDEX($K$9:$K$158,MATCH($F92,$G$9:$G$158,0),1),0)),0)), IFERROR(MIN($D92-SUM($O92:BE92), INDEX(Tbl_Resource_List[Hours Available per Day], MATCH($C92,Tbl_Resource_List[Resource Name],0),1)-SUMIF($C$8:$C91,$C92,BF$8:BF91)),0),0)</f>
        <v>0</v>
      </c>
      <c r="BG92" s="93">
        <f>IF((BG$7&gt;IFERROR(MAX(IFERROR(INDEX(Tbl_Project_List[Start Date],MATCH($A92,Tbl_Project_List[Project Name],0),1)-1,0),IFERROR(INDEX($K$9:$K$158,MATCH($E92,$G$9:$G$158,0),1),0),IFERROR(INDEX($K$9:$K$158,MATCH($F92,$G$9:$G$158,0),1),0)),0)), IFERROR(MIN($D92-SUM($O92:BF92), INDEX(Tbl_Resource_List[Hours Available per Day], MATCH($C92,Tbl_Resource_List[Resource Name],0),1)-SUMIF($C$8:$C91,$C92,BG$8:BG91)),0),0)</f>
        <v>0</v>
      </c>
      <c r="BH92" s="93">
        <f>IF((BH$7&gt;IFERROR(MAX(IFERROR(INDEX(Tbl_Project_List[Start Date],MATCH($A92,Tbl_Project_List[Project Name],0),1)-1,0),IFERROR(INDEX($K$9:$K$158,MATCH($E92,$G$9:$G$158,0),1),0),IFERROR(INDEX($K$9:$K$158,MATCH($F92,$G$9:$G$158,0),1),0)),0)), IFERROR(MIN($D92-SUM($O92:BG92), INDEX(Tbl_Resource_List[Hours Available per Day], MATCH($C92,Tbl_Resource_List[Resource Name],0),1)-SUMIF($C$8:$C91,$C92,BH$8:BH91)),0),0)</f>
        <v>0</v>
      </c>
      <c r="BI92" s="93">
        <f>IF((BI$7&gt;IFERROR(MAX(IFERROR(INDEX(Tbl_Project_List[Start Date],MATCH($A92,Tbl_Project_List[Project Name],0),1)-1,0),IFERROR(INDEX($K$9:$K$158,MATCH($E92,$G$9:$G$158,0),1),0),IFERROR(INDEX($K$9:$K$158,MATCH($F92,$G$9:$G$158,0),1),0)),0)), IFERROR(MIN($D92-SUM($O92:BH92), INDEX(Tbl_Resource_List[Hours Available per Day], MATCH($C92,Tbl_Resource_List[Resource Name],0),1)-SUMIF($C$8:$C91,$C92,BI$8:BI91)),0),0)</f>
        <v>0</v>
      </c>
      <c r="BJ92" s="93">
        <f>IF((BJ$7&gt;IFERROR(MAX(IFERROR(INDEX(Tbl_Project_List[Start Date],MATCH($A92,Tbl_Project_List[Project Name],0),1)-1,0),IFERROR(INDEX($K$9:$K$158,MATCH($E92,$G$9:$G$158,0),1),0),IFERROR(INDEX($K$9:$K$158,MATCH($F92,$G$9:$G$158,0),1),0)),0)), IFERROR(MIN($D92-SUM($O92:BI92), INDEX(Tbl_Resource_List[Hours Available per Day], MATCH($C92,Tbl_Resource_List[Resource Name],0),1)-SUMIF($C$8:$C91,$C92,BJ$8:BJ91)),0),0)</f>
        <v>0</v>
      </c>
      <c r="BK92" s="93">
        <f>IF((BK$7&gt;IFERROR(MAX(IFERROR(INDEX(Tbl_Project_List[Start Date],MATCH($A92,Tbl_Project_List[Project Name],0),1)-1,0),IFERROR(INDEX($K$9:$K$158,MATCH($E92,$G$9:$G$158,0),1),0),IFERROR(INDEX($K$9:$K$158,MATCH($F92,$G$9:$G$158,0),1),0)),0)), IFERROR(MIN($D92-SUM($O92:BJ92), INDEX(Tbl_Resource_List[Hours Available per Day], MATCH($C92,Tbl_Resource_List[Resource Name],0),1)-SUMIF($C$8:$C91,$C92,BK$8:BK91)),0),0)</f>
        <v>0</v>
      </c>
      <c r="BL92" s="93">
        <f>IF((BL$7&gt;IFERROR(MAX(IFERROR(INDEX(Tbl_Project_List[Start Date],MATCH($A92,Tbl_Project_List[Project Name],0),1)-1,0),IFERROR(INDEX($K$9:$K$158,MATCH($E92,$G$9:$G$158,0),1),0),IFERROR(INDEX($K$9:$K$158,MATCH($F92,$G$9:$G$158,0),1),0)),0)), IFERROR(MIN($D92-SUM($O92:BK92), INDEX(Tbl_Resource_List[Hours Available per Day], MATCH($C92,Tbl_Resource_List[Resource Name],0),1)-SUMIF($C$8:$C91,$C92,BL$8:BL91)),0),0)</f>
        <v>0</v>
      </c>
      <c r="BM92" s="93">
        <f>IF((BM$7&gt;IFERROR(MAX(IFERROR(INDEX(Tbl_Project_List[Start Date],MATCH($A92,Tbl_Project_List[Project Name],0),1)-1,0),IFERROR(INDEX($K$9:$K$158,MATCH($E92,$G$9:$G$158,0),1),0),IFERROR(INDEX($K$9:$K$158,MATCH($F92,$G$9:$G$158,0),1),0)),0)), IFERROR(MIN($D92-SUM($O92:BL92), INDEX(Tbl_Resource_List[Hours Available per Day], MATCH($C92,Tbl_Resource_List[Resource Name],0),1)-SUMIF($C$8:$C91,$C92,BM$8:BM91)),0),0)</f>
        <v>0</v>
      </c>
      <c r="BN92" s="93">
        <f>IF((BN$7&gt;IFERROR(MAX(IFERROR(INDEX(Tbl_Project_List[Start Date],MATCH($A92,Tbl_Project_List[Project Name],0),1)-1,0),IFERROR(INDEX($K$9:$K$158,MATCH($E92,$G$9:$G$158,0),1),0),IFERROR(INDEX($K$9:$K$158,MATCH($F92,$G$9:$G$158,0),1),0)),0)), IFERROR(MIN($D92-SUM($O92:BM92), INDEX(Tbl_Resource_List[Hours Available per Day], MATCH($C92,Tbl_Resource_List[Resource Name],0),1)-SUMIF($C$8:$C91,$C92,BN$8:BN91)),0),0)</f>
        <v>0</v>
      </c>
      <c r="BO92" s="93">
        <f>IF((BO$7&gt;IFERROR(MAX(IFERROR(INDEX(Tbl_Project_List[Start Date],MATCH($A92,Tbl_Project_List[Project Name],0),1)-1,0),IFERROR(INDEX($K$9:$K$158,MATCH($E92,$G$9:$G$158,0),1),0),IFERROR(INDEX($K$9:$K$158,MATCH($F92,$G$9:$G$158,0),1),0)),0)), IFERROR(MIN($D92-SUM($O92:BN92), INDEX(Tbl_Resource_List[Hours Available per Day], MATCH($C92,Tbl_Resource_List[Resource Name],0),1)-SUMIF($C$8:$C91,$C92,BO$8:BO91)),0),0)</f>
        <v>0</v>
      </c>
      <c r="BP92" s="93">
        <f>IF((BP$7&gt;IFERROR(MAX(IFERROR(INDEX(Tbl_Project_List[Start Date],MATCH($A92,Tbl_Project_List[Project Name],0),1)-1,0),IFERROR(INDEX($K$9:$K$158,MATCH($E92,$G$9:$G$158,0),1),0),IFERROR(INDEX($K$9:$K$158,MATCH($F92,$G$9:$G$158,0),1),0)),0)), IFERROR(MIN($D92-SUM($O92:BO92), INDEX(Tbl_Resource_List[Hours Available per Day], MATCH($C92,Tbl_Resource_List[Resource Name],0),1)-SUMIF($C$8:$C91,$C92,BP$8:BP91)),0),0)</f>
        <v>0</v>
      </c>
      <c r="BQ92" s="93">
        <f>IF((BQ$7&gt;IFERROR(MAX(IFERROR(INDEX(Tbl_Project_List[Start Date],MATCH($A92,Tbl_Project_List[Project Name],0),1)-1,0),IFERROR(INDEX($K$9:$K$158,MATCH($E92,$G$9:$G$158,0),1),0),IFERROR(INDEX($K$9:$K$158,MATCH($F92,$G$9:$G$158,0),1),0)),0)), IFERROR(MIN($D92-SUM($O92:BP92), INDEX(Tbl_Resource_List[Hours Available per Day], MATCH($C92,Tbl_Resource_List[Resource Name],0),1)-SUMIF($C$8:$C91,$C92,BQ$8:BQ91)),0),0)</f>
        <v>0</v>
      </c>
      <c r="BR92" s="93">
        <f>IF((BR$7&gt;IFERROR(MAX(IFERROR(INDEX(Tbl_Project_List[Start Date],MATCH($A92,Tbl_Project_List[Project Name],0),1)-1,0),IFERROR(INDEX($K$9:$K$158,MATCH($E92,$G$9:$G$158,0),1),0),IFERROR(INDEX($K$9:$K$158,MATCH($F92,$G$9:$G$158,0),1),0)),0)), IFERROR(MIN($D92-SUM($O92:BQ92), INDEX(Tbl_Resource_List[Hours Available per Day], MATCH($C92,Tbl_Resource_List[Resource Name],0),1)-SUMIF($C$8:$C91,$C92,BR$8:BR91)),0),0)</f>
        <v>0</v>
      </c>
      <c r="BS92" s="93">
        <f>IF((BS$7&gt;IFERROR(MAX(IFERROR(INDEX(Tbl_Project_List[Start Date],MATCH($A92,Tbl_Project_List[Project Name],0),1)-1,0),IFERROR(INDEX($K$9:$K$158,MATCH($E92,$G$9:$G$158,0),1),0),IFERROR(INDEX($K$9:$K$158,MATCH($F92,$G$9:$G$158,0),1),0)),0)), IFERROR(MIN($D92-SUM($O92:BR92), INDEX(Tbl_Resource_List[Hours Available per Day], MATCH($C92,Tbl_Resource_List[Resource Name],0),1)-SUMIF($C$8:$C91,$C92,BS$8:BS91)),0),0)</f>
        <v>0</v>
      </c>
      <c r="BT92" s="93">
        <f>IF((BT$7&gt;IFERROR(MAX(IFERROR(INDEX(Tbl_Project_List[Start Date],MATCH($A92,Tbl_Project_List[Project Name],0),1)-1,0),IFERROR(INDEX($K$9:$K$158,MATCH($E92,$G$9:$G$158,0),1),0),IFERROR(INDEX($K$9:$K$158,MATCH($F92,$G$9:$G$158,0),1),0)),0)), IFERROR(MIN($D92-SUM($O92:BS92), INDEX(Tbl_Resource_List[Hours Available per Day], MATCH($C92,Tbl_Resource_List[Resource Name],0),1)-SUMIF($C$8:$C91,$C92,BT$8:BT91)),0),0)</f>
        <v>0</v>
      </c>
      <c r="BU92" s="93">
        <f>IF((BU$7&gt;IFERROR(MAX(IFERROR(INDEX(Tbl_Project_List[Start Date],MATCH($A92,Tbl_Project_List[Project Name],0),1)-1,0),IFERROR(INDEX($K$9:$K$158,MATCH($E92,$G$9:$G$158,0),1),0),IFERROR(INDEX($K$9:$K$158,MATCH($F92,$G$9:$G$158,0),1),0)),0)), IFERROR(MIN($D92-SUM($O92:BT92), INDEX(Tbl_Resource_List[Hours Available per Day], MATCH($C92,Tbl_Resource_List[Resource Name],0),1)-SUMIF($C$8:$C91,$C92,BU$8:BU91)),0),0)</f>
        <v>0</v>
      </c>
      <c r="BV92" s="93">
        <f>IF((BV$7&gt;IFERROR(MAX(IFERROR(INDEX(Tbl_Project_List[Start Date],MATCH($A92,Tbl_Project_List[Project Name],0),1)-1,0),IFERROR(INDEX($K$9:$K$158,MATCH($E92,$G$9:$G$158,0),1),0),IFERROR(INDEX($K$9:$K$158,MATCH($F92,$G$9:$G$158,0),1),0)),0)), IFERROR(MIN($D92-SUM($O92:BU92), INDEX(Tbl_Resource_List[Hours Available per Day], MATCH($C92,Tbl_Resource_List[Resource Name],0),1)-SUMIF($C$8:$C91,$C92,BV$8:BV91)),0),0)</f>
        <v>0</v>
      </c>
      <c r="BW92" s="94">
        <f>IF((BW$7&gt;IFERROR(MAX(IFERROR(INDEX(Tbl_Project_List[Start Date],MATCH($A92,Tbl_Project_List[Project Name],0),1)-1,0),IFERROR(INDEX($K$9:$K$158,MATCH($E92,$G$9:$G$158,0),1),0),IFERROR(INDEX($K$9:$K$158,MATCH($F92,$G$9:$G$158,0),1),0)),0)), IFERROR(MIN($D92-SUM($O92:BV92), INDEX(Tbl_Resource_List[Hours Available per Day], MATCH($C92,Tbl_Resource_List[Resource Name],0),1)-SUMIF($C$8:$C91,$C92,BW$8:BW91)),0),0)</f>
        <v>0</v>
      </c>
      <c r="BX92" s="95"/>
      <c r="BY92" s="95"/>
      <c r="BZ92" s="95"/>
      <c r="CA92" s="95"/>
      <c r="CB92" s="95"/>
      <c r="CC92" s="95"/>
      <c r="CD92" s="95"/>
      <c r="CE92" s="95"/>
      <c r="CF92" s="95"/>
      <c r="CG92" s="95"/>
      <c r="CH92" s="95"/>
      <c r="CI92" s="95"/>
      <c r="CJ92" s="95"/>
      <c r="CK92" s="95"/>
      <c r="CL92" s="95"/>
      <c r="CM92" s="95"/>
      <c r="CN92" s="95"/>
      <c r="CO92" s="95"/>
      <c r="CP92" s="95"/>
      <c r="CQ92" s="95"/>
      <c r="CR92" s="95"/>
      <c r="CS92" s="95"/>
      <c r="CT92" s="95"/>
      <c r="CU92" s="95"/>
      <c r="CV92" s="95"/>
      <c r="CW92" s="95"/>
      <c r="CX92" s="95"/>
      <c r="CY92" s="95"/>
      <c r="CZ92" s="95"/>
      <c r="DA92" s="95"/>
    </row>
    <row r="93" spans="1:105" x14ac:dyDescent="0.25">
      <c r="A93" s="89" t="str">
        <f>IFERROR(IF(ROW(A92)-ROW($A$8)&gt;=COUNTA(Tbl_Task_List[Task Name]),"",INDEX(Tbl_Project_List[],MATCH(SMALL(Tbl_Project_List[[#Data],[Priority]],ROUND(SUMPRODUCT(1/COUNTIF($A$9:A92,$A$9:A92)),0)+((COUNTIF(Tbl_Task_List[[#Data],[Project Name]],A92)=COUNTIF($A$9:$A92,A92))*1)),Tbl_Project_List[[#Data],[Priority]],0),1)),"")</f>
        <v/>
      </c>
      <c r="B93" s="89" t="str">
        <f t="array" ref="B93">IFERROR(INDEX((Tbl_Task_List[[#Data],[Task Name]]), SMALL(IF(A93=(Tbl_Task_List[[#Data],[Project Name]]),ROW(Tbl_Task_List[[#Data],[Project Name]]),""),COUNTIF($A$9:$A93,A93))-ROW(Tbl_Task_List[[#Headers],[Task Name]]),1),"")</f>
        <v/>
      </c>
      <c r="C93" s="90" t="str">
        <f t="array" ref="C93">IFERROR(INDEX((Tbl_Task_List[[#Data],[Resource Name]]), SMALL(IF(A93=(Tbl_Task_List[[#Data],[Project Name]]),ROW(Tbl_Task_List[[#Data],[Project Name]]),""),COUNTIF($A$9:$A93,A93))-ROW(Tbl_Task_List[[#Headers],[Resource Name]]),1),"")</f>
        <v/>
      </c>
      <c r="D93" s="91" t="str">
        <f t="array" ref="D93">IFERROR(INDEX((Tbl_Task_List[[#Data],[Planned Duration (Hours)]]), SMALL(IF(A93=(Tbl_Task_List[[#Data],[Project Name]]),ROW(Tbl_Task_List[[#Data],[Project Name]]),""),COUNTIF($A$9:$A93,A93))-ROW(Tbl_Task_List[[#Headers],[Planned Duration (Hours)]]),1),"")</f>
        <v/>
      </c>
      <c r="E93" s="70" t="str">
        <f t="array" ref="E93">IFERROR(INDEX((Tbl_Task_List[[#Data],[Predecessor 1]]), SMALL(IF(A93=(Tbl_Task_List[[#Data],[Project Name]]),ROW(Tbl_Task_List[[#Data],[Project Name]]),""),COUNTIF($A$9:$A93,A93))-ROW(Tbl_Task_List[[#Headers],[Predecessor 1]]),1),"")</f>
        <v/>
      </c>
      <c r="F93" s="70" t="str">
        <f t="array" ref="F93">IFERROR(INDEX((Tbl_Task_List[[#Data],[Predecessor 2]]), SMALL(IF(A93=(Tbl_Task_List[[#Data],[Project Name]]),ROW(Tbl_Task_List[[#Data],[Project Name]]),""),COUNTIF($A$9:$A93,A93))-ROW(Tbl_Task_List[[#Headers],[Predecessor 2]]),1),"")</f>
        <v/>
      </c>
      <c r="G93" s="70" t="str">
        <f t="shared" si="8"/>
        <v xml:space="preserve"> </v>
      </c>
      <c r="H93" s="75" t="str">
        <f>IFERROR(MAX(INDEX(Tbl_Project_List[Start Date],MATCH($A93,Tbl_Project_List[Project Name],0),1), StartDate, IFERROR(WORKDAY(INDEX($K$9:$K$158,MATCH($E93,$G$9:$G$158,0),1),1,Holidays),0),IFERROR(WORKDAY( INDEX($K$9:$K$158,MATCH($F93,$G$9:$G$158,0),1),1,Holidays),0)),"")</f>
        <v/>
      </c>
      <c r="I93" s="92" t="str">
        <f t="shared" si="9"/>
        <v/>
      </c>
      <c r="J93" s="75" t="str">
        <f t="array" ref="J93">IF(ISNUMBER(D93),IFERROR(INDEX($A$7:$BW$7,1,SMALL(IF(P93:BW93&gt;0,COLUMN(P93:BW93),""),1)),WORKDAY($BW$7,2,Holidays)),"")</f>
        <v/>
      </c>
      <c r="K93" s="75" t="str">
        <f t="array" ref="K93">IF(ISNUMBER(D93),IF(SUM(P93:BW93)=D93,IFERROR(INDEX($A$7:$BW$7,1,LARGE(IF(P93:BW93&gt;0,COLUMN(P93:BW93),""),1)),""),WORKDAY($BW$7,1,Holidays)),"")</f>
        <v/>
      </c>
      <c r="L93" s="92" t="str">
        <f ca="1">IFERROR(COUNTIF(INDIRECT(ADDRESS(ROW($L93),MATCH($J93,$A$7:$BW$7,0),1,1,)):INDIRECT(ADDRESS(ROW($L93),MATCH(MIN($K93,$BW$7),$A$7:$BW$7,0),1,1,)),0),"")</f>
        <v/>
      </c>
      <c r="M93" s="92" t="str">
        <f t="shared" si="10"/>
        <v/>
      </c>
      <c r="N93" s="93" t="str">
        <f t="shared" si="11"/>
        <v/>
      </c>
      <c r="O93" s="86"/>
      <c r="P93" s="93">
        <f>IF((P$7&gt;IFERROR(MAX(IFERROR(INDEX(Tbl_Project_List[Start Date],MATCH($A93,Tbl_Project_List[Project Name],0),1)-1,0),IFERROR(INDEX($K$9:$K$158,MATCH($E93,$G$9:$G$158,0),1),0),IFERROR(INDEX($K$9:$K$158,MATCH($F93,$G$9:$G$158,0),1),0)),0)), IFERROR(MIN($D93-SUM($O93:O93), INDEX(Tbl_Resource_List[Hours Available per Day], MATCH($C93,Tbl_Resource_List[Resource Name],0),1)-SUMIF($C$8:$C92,$C93,P$8:P92)),0),0)</f>
        <v>0</v>
      </c>
      <c r="Q93" s="93">
        <f>IF((Q$7&gt;IFERROR(MAX(IFERROR(INDEX(Tbl_Project_List[Start Date],MATCH($A93,Tbl_Project_List[Project Name],0),1)-1,0),IFERROR(INDEX($K$9:$K$158,MATCH($E93,$G$9:$G$158,0),1),0),IFERROR(INDEX($K$9:$K$158,MATCH($F93,$G$9:$G$158,0),1),0)),0)), IFERROR(MIN($D93-SUM($O93:P93), INDEX(Tbl_Resource_List[Hours Available per Day], MATCH($C93,Tbl_Resource_List[Resource Name],0),1)-SUMIF($C$8:$C92,$C93,Q$8:Q92)),0),0)</f>
        <v>0</v>
      </c>
      <c r="R93" s="93">
        <f>IF((R$7&gt;IFERROR(MAX(IFERROR(INDEX(Tbl_Project_List[Start Date],MATCH($A93,Tbl_Project_List[Project Name],0),1)-1,0),IFERROR(INDEX($K$9:$K$158,MATCH($E93,$G$9:$G$158,0),1),0),IFERROR(INDEX($K$9:$K$158,MATCH($F93,$G$9:$G$158,0),1),0)),0)), IFERROR(MIN($D93-SUM($O93:Q93), INDEX(Tbl_Resource_List[Hours Available per Day], MATCH($C93,Tbl_Resource_List[Resource Name],0),1)-SUMIF($C$8:$C92,$C93,R$8:R92)),0),0)</f>
        <v>0</v>
      </c>
      <c r="S93" s="93">
        <f>IF((S$7&gt;IFERROR(MAX(IFERROR(INDEX(Tbl_Project_List[Start Date],MATCH($A93,Tbl_Project_List[Project Name],0),1)-1,0),IFERROR(INDEX($K$9:$K$158,MATCH($E93,$G$9:$G$158,0),1),0),IFERROR(INDEX($K$9:$K$158,MATCH($F93,$G$9:$G$158,0),1),0)),0)), IFERROR(MIN($D93-SUM($O93:R93), INDEX(Tbl_Resource_List[Hours Available per Day], MATCH($C93,Tbl_Resource_List[Resource Name],0),1)-SUMIF($C$8:$C92,$C93,S$8:S92)),0),0)</f>
        <v>0</v>
      </c>
      <c r="T93" s="93">
        <f>IF((T$7&gt;IFERROR(MAX(IFERROR(INDEX(Tbl_Project_List[Start Date],MATCH($A93,Tbl_Project_List[Project Name],0),1)-1,0),IFERROR(INDEX($K$9:$K$158,MATCH($E93,$G$9:$G$158,0),1),0),IFERROR(INDEX($K$9:$K$158,MATCH($F93,$G$9:$G$158,0),1),0)),0)), IFERROR(MIN($D93-SUM($O93:S93), INDEX(Tbl_Resource_List[Hours Available per Day], MATCH($C93,Tbl_Resource_List[Resource Name],0),1)-SUMIF($C$8:$C92,$C93,T$8:T92)),0),0)</f>
        <v>0</v>
      </c>
      <c r="U93" s="93">
        <f>IF((U$7&gt;IFERROR(MAX(IFERROR(INDEX(Tbl_Project_List[Start Date],MATCH($A93,Tbl_Project_List[Project Name],0),1)-1,0),IFERROR(INDEX($K$9:$K$158,MATCH($E93,$G$9:$G$158,0),1),0),IFERROR(INDEX($K$9:$K$158,MATCH($F93,$G$9:$G$158,0),1),0)),0)), IFERROR(MIN($D93-SUM($O93:T93), INDEX(Tbl_Resource_List[Hours Available per Day], MATCH($C93,Tbl_Resource_List[Resource Name],0),1)-SUMIF($C$8:$C92,$C93,U$8:U92)),0),0)</f>
        <v>0</v>
      </c>
      <c r="V93" s="93">
        <f>IF((V$7&gt;IFERROR(MAX(IFERROR(INDEX(Tbl_Project_List[Start Date],MATCH($A93,Tbl_Project_List[Project Name],0),1)-1,0),IFERROR(INDEX($K$9:$K$158,MATCH($E93,$G$9:$G$158,0),1),0),IFERROR(INDEX($K$9:$K$158,MATCH($F93,$G$9:$G$158,0),1),0)),0)), IFERROR(MIN($D93-SUM($O93:U93), INDEX(Tbl_Resource_List[Hours Available per Day], MATCH($C93,Tbl_Resource_List[Resource Name],0),1)-SUMIF($C$8:$C92,$C93,V$8:V92)),0),0)</f>
        <v>0</v>
      </c>
      <c r="W93" s="93">
        <f>IF((W$7&gt;IFERROR(MAX(IFERROR(INDEX(Tbl_Project_List[Start Date],MATCH($A93,Tbl_Project_List[Project Name],0),1)-1,0),IFERROR(INDEX($K$9:$K$158,MATCH($E93,$G$9:$G$158,0),1),0),IFERROR(INDEX($K$9:$K$158,MATCH($F93,$G$9:$G$158,0),1),0)),0)), IFERROR(MIN($D93-SUM($O93:V93), INDEX(Tbl_Resource_List[Hours Available per Day], MATCH($C93,Tbl_Resource_List[Resource Name],0),1)-SUMIF($C$8:$C92,$C93,W$8:W92)),0),0)</f>
        <v>0</v>
      </c>
      <c r="X93" s="93">
        <f>IF((X$7&gt;IFERROR(MAX(IFERROR(INDEX(Tbl_Project_List[Start Date],MATCH($A93,Tbl_Project_List[Project Name],0),1)-1,0),IFERROR(INDEX($K$9:$K$158,MATCH($E93,$G$9:$G$158,0),1),0),IFERROR(INDEX($K$9:$K$158,MATCH($F93,$G$9:$G$158,0),1),0)),0)), IFERROR(MIN($D93-SUM($O93:W93), INDEX(Tbl_Resource_List[Hours Available per Day], MATCH($C93,Tbl_Resource_List[Resource Name],0),1)-SUMIF($C$8:$C92,$C93,X$8:X92)),0),0)</f>
        <v>0</v>
      </c>
      <c r="Y93" s="93">
        <f>IF((Y$7&gt;IFERROR(MAX(IFERROR(INDEX(Tbl_Project_List[Start Date],MATCH($A93,Tbl_Project_List[Project Name],0),1)-1,0),IFERROR(INDEX($K$9:$K$158,MATCH($E93,$G$9:$G$158,0),1),0),IFERROR(INDEX($K$9:$K$158,MATCH($F93,$G$9:$G$158,0),1),0)),0)), IFERROR(MIN($D93-SUM($O93:X93), INDEX(Tbl_Resource_List[Hours Available per Day], MATCH($C93,Tbl_Resource_List[Resource Name],0),1)-SUMIF($C$8:$C92,$C93,Y$8:Y92)),0),0)</f>
        <v>0</v>
      </c>
      <c r="Z93" s="93">
        <f>IF((Z$7&gt;IFERROR(MAX(IFERROR(INDEX(Tbl_Project_List[Start Date],MATCH($A93,Tbl_Project_List[Project Name],0),1)-1,0),IFERROR(INDEX($K$9:$K$158,MATCH($E93,$G$9:$G$158,0),1),0),IFERROR(INDEX($K$9:$K$158,MATCH($F93,$G$9:$G$158,0),1),0)),0)), IFERROR(MIN($D93-SUM($O93:Y93), INDEX(Tbl_Resource_List[Hours Available per Day], MATCH($C93,Tbl_Resource_List[Resource Name],0),1)-SUMIF($C$8:$C92,$C93,Z$8:Z92)),0),0)</f>
        <v>0</v>
      </c>
      <c r="AA93" s="93">
        <f>IF((AA$7&gt;IFERROR(MAX(IFERROR(INDEX(Tbl_Project_List[Start Date],MATCH($A93,Tbl_Project_List[Project Name],0),1)-1,0),IFERROR(INDEX($K$9:$K$158,MATCH($E93,$G$9:$G$158,0),1),0),IFERROR(INDEX($K$9:$K$158,MATCH($F93,$G$9:$G$158,0),1),0)),0)), IFERROR(MIN($D93-SUM($O93:Z93), INDEX(Tbl_Resource_List[Hours Available per Day], MATCH($C93,Tbl_Resource_List[Resource Name],0),1)-SUMIF($C$8:$C92,$C93,AA$8:AA92)),0),0)</f>
        <v>0</v>
      </c>
      <c r="AB93" s="93">
        <f>IF((AB$7&gt;IFERROR(MAX(IFERROR(INDEX(Tbl_Project_List[Start Date],MATCH($A93,Tbl_Project_List[Project Name],0),1)-1,0),IFERROR(INDEX($K$9:$K$158,MATCH($E93,$G$9:$G$158,0),1),0),IFERROR(INDEX($K$9:$K$158,MATCH($F93,$G$9:$G$158,0),1),0)),0)), IFERROR(MIN($D93-SUM($O93:AA93), INDEX(Tbl_Resource_List[Hours Available per Day], MATCH($C93,Tbl_Resource_List[Resource Name],0),1)-SUMIF($C$8:$C92,$C93,AB$8:AB92)),0),0)</f>
        <v>0</v>
      </c>
      <c r="AC93" s="93">
        <f>IF((AC$7&gt;IFERROR(MAX(IFERROR(INDEX(Tbl_Project_List[Start Date],MATCH($A93,Tbl_Project_List[Project Name],0),1)-1,0),IFERROR(INDEX($K$9:$K$158,MATCH($E93,$G$9:$G$158,0),1),0),IFERROR(INDEX($K$9:$K$158,MATCH($F93,$G$9:$G$158,0),1),0)),0)), IFERROR(MIN($D93-SUM($O93:AB93), INDEX(Tbl_Resource_List[Hours Available per Day], MATCH($C93,Tbl_Resource_List[Resource Name],0),1)-SUMIF($C$8:$C92,$C93,AC$8:AC92)),0),0)</f>
        <v>0</v>
      </c>
      <c r="AD93" s="93">
        <f>IF((AD$7&gt;IFERROR(MAX(IFERROR(INDEX(Tbl_Project_List[Start Date],MATCH($A93,Tbl_Project_List[Project Name],0),1)-1,0),IFERROR(INDEX($K$9:$K$158,MATCH($E93,$G$9:$G$158,0),1),0),IFERROR(INDEX($K$9:$K$158,MATCH($F93,$G$9:$G$158,0),1),0)),0)), IFERROR(MIN($D93-SUM($O93:AC93), INDEX(Tbl_Resource_List[Hours Available per Day], MATCH($C93,Tbl_Resource_List[Resource Name],0),1)-SUMIF($C$8:$C92,$C93,AD$8:AD92)),0),0)</f>
        <v>0</v>
      </c>
      <c r="AE93" s="93">
        <f>IF((AE$7&gt;IFERROR(MAX(IFERROR(INDEX(Tbl_Project_List[Start Date],MATCH($A93,Tbl_Project_List[Project Name],0),1)-1,0),IFERROR(INDEX($K$9:$K$158,MATCH($E93,$G$9:$G$158,0),1),0),IFERROR(INDEX($K$9:$K$158,MATCH($F93,$G$9:$G$158,0),1),0)),0)), IFERROR(MIN($D93-SUM($O93:AD93), INDEX(Tbl_Resource_List[Hours Available per Day], MATCH($C93,Tbl_Resource_List[Resource Name],0),1)-SUMIF($C$8:$C92,$C93,AE$8:AE92)),0),0)</f>
        <v>0</v>
      </c>
      <c r="AF93" s="93">
        <f>IF((AF$7&gt;IFERROR(MAX(IFERROR(INDEX(Tbl_Project_List[Start Date],MATCH($A93,Tbl_Project_List[Project Name],0),1)-1,0),IFERROR(INDEX($K$9:$K$158,MATCH($E93,$G$9:$G$158,0),1),0),IFERROR(INDEX($K$9:$K$158,MATCH($F93,$G$9:$G$158,0),1),0)),0)), IFERROR(MIN($D93-SUM($O93:AE93), INDEX(Tbl_Resource_List[Hours Available per Day], MATCH($C93,Tbl_Resource_List[Resource Name],0),1)-SUMIF($C$8:$C92,$C93,AF$8:AF92)),0),0)</f>
        <v>0</v>
      </c>
      <c r="AG93" s="93">
        <f>IF((AG$7&gt;IFERROR(MAX(IFERROR(INDEX(Tbl_Project_List[Start Date],MATCH($A93,Tbl_Project_List[Project Name],0),1)-1,0),IFERROR(INDEX($K$9:$K$158,MATCH($E93,$G$9:$G$158,0),1),0),IFERROR(INDEX($K$9:$K$158,MATCH($F93,$G$9:$G$158,0),1),0)),0)), IFERROR(MIN($D93-SUM($O93:AF93), INDEX(Tbl_Resource_List[Hours Available per Day], MATCH($C93,Tbl_Resource_List[Resource Name],0),1)-SUMIF($C$8:$C92,$C93,AG$8:AG92)),0),0)</f>
        <v>0</v>
      </c>
      <c r="AH93" s="93">
        <f>IF((AH$7&gt;IFERROR(MAX(IFERROR(INDEX(Tbl_Project_List[Start Date],MATCH($A93,Tbl_Project_List[Project Name],0),1)-1,0),IFERROR(INDEX($K$9:$K$158,MATCH($E93,$G$9:$G$158,0),1),0),IFERROR(INDEX($K$9:$K$158,MATCH($F93,$G$9:$G$158,0),1),0)),0)), IFERROR(MIN($D93-SUM($O93:AG93), INDEX(Tbl_Resource_List[Hours Available per Day], MATCH($C93,Tbl_Resource_List[Resource Name],0),1)-SUMIF($C$8:$C92,$C93,AH$8:AH92)),0),0)</f>
        <v>0</v>
      </c>
      <c r="AI93" s="93">
        <f>IF((AI$7&gt;IFERROR(MAX(IFERROR(INDEX(Tbl_Project_List[Start Date],MATCH($A93,Tbl_Project_List[Project Name],0),1)-1,0),IFERROR(INDEX($K$9:$K$158,MATCH($E93,$G$9:$G$158,0),1),0),IFERROR(INDEX($K$9:$K$158,MATCH($F93,$G$9:$G$158,0),1),0)),0)), IFERROR(MIN($D93-SUM($O93:AH93), INDEX(Tbl_Resource_List[Hours Available per Day], MATCH($C93,Tbl_Resource_List[Resource Name],0),1)-SUMIF($C$8:$C92,$C93,AI$8:AI92)),0),0)</f>
        <v>0</v>
      </c>
      <c r="AJ93" s="93">
        <f>IF((AJ$7&gt;IFERROR(MAX(IFERROR(INDEX(Tbl_Project_List[Start Date],MATCH($A93,Tbl_Project_List[Project Name],0),1)-1,0),IFERROR(INDEX($K$9:$K$158,MATCH($E93,$G$9:$G$158,0),1),0),IFERROR(INDEX($K$9:$K$158,MATCH($F93,$G$9:$G$158,0),1),0)),0)), IFERROR(MIN($D93-SUM($O93:AI93), INDEX(Tbl_Resource_List[Hours Available per Day], MATCH($C93,Tbl_Resource_List[Resource Name],0),1)-SUMIF($C$8:$C92,$C93,AJ$8:AJ92)),0),0)</f>
        <v>0</v>
      </c>
      <c r="AK93" s="93">
        <f>IF((AK$7&gt;IFERROR(MAX(IFERROR(INDEX(Tbl_Project_List[Start Date],MATCH($A93,Tbl_Project_List[Project Name],0),1)-1,0),IFERROR(INDEX($K$9:$K$158,MATCH($E93,$G$9:$G$158,0),1),0),IFERROR(INDEX($K$9:$K$158,MATCH($F93,$G$9:$G$158,0),1),0)),0)), IFERROR(MIN($D93-SUM($O93:AJ93), INDEX(Tbl_Resource_List[Hours Available per Day], MATCH($C93,Tbl_Resource_List[Resource Name],0),1)-SUMIF($C$8:$C92,$C93,AK$8:AK92)),0),0)</f>
        <v>0</v>
      </c>
      <c r="AL93" s="93">
        <f>IF((AL$7&gt;IFERROR(MAX(IFERROR(INDEX(Tbl_Project_List[Start Date],MATCH($A93,Tbl_Project_List[Project Name],0),1)-1,0),IFERROR(INDEX($K$9:$K$158,MATCH($E93,$G$9:$G$158,0),1),0),IFERROR(INDEX($K$9:$K$158,MATCH($F93,$G$9:$G$158,0),1),0)),0)), IFERROR(MIN($D93-SUM($O93:AK93), INDEX(Tbl_Resource_List[Hours Available per Day], MATCH($C93,Tbl_Resource_List[Resource Name],0),1)-SUMIF($C$8:$C92,$C93,AL$8:AL92)),0),0)</f>
        <v>0</v>
      </c>
      <c r="AM93" s="93">
        <f>IF((AM$7&gt;IFERROR(MAX(IFERROR(INDEX(Tbl_Project_List[Start Date],MATCH($A93,Tbl_Project_List[Project Name],0),1)-1,0),IFERROR(INDEX($K$9:$K$158,MATCH($E93,$G$9:$G$158,0),1),0),IFERROR(INDEX($K$9:$K$158,MATCH($F93,$G$9:$G$158,0),1),0)),0)), IFERROR(MIN($D93-SUM($O93:AL93), INDEX(Tbl_Resource_List[Hours Available per Day], MATCH($C93,Tbl_Resource_List[Resource Name],0),1)-SUMIF($C$8:$C92,$C93,AM$8:AM92)),0),0)</f>
        <v>0</v>
      </c>
      <c r="AN93" s="93">
        <f>IF((AN$7&gt;IFERROR(MAX(IFERROR(INDEX(Tbl_Project_List[Start Date],MATCH($A93,Tbl_Project_List[Project Name],0),1)-1,0),IFERROR(INDEX($K$9:$K$158,MATCH($E93,$G$9:$G$158,0),1),0),IFERROR(INDEX($K$9:$K$158,MATCH($F93,$G$9:$G$158,0),1),0)),0)), IFERROR(MIN($D93-SUM($O93:AM93), INDEX(Tbl_Resource_List[Hours Available per Day], MATCH($C93,Tbl_Resource_List[Resource Name],0),1)-SUMIF($C$8:$C92,$C93,AN$8:AN92)),0),0)</f>
        <v>0</v>
      </c>
      <c r="AO93" s="93">
        <f>IF((AO$7&gt;IFERROR(MAX(IFERROR(INDEX(Tbl_Project_List[Start Date],MATCH($A93,Tbl_Project_List[Project Name],0),1)-1,0),IFERROR(INDEX($K$9:$K$158,MATCH($E93,$G$9:$G$158,0),1),0),IFERROR(INDEX($K$9:$K$158,MATCH($F93,$G$9:$G$158,0),1),0)),0)), IFERROR(MIN($D93-SUM($O93:AN93), INDEX(Tbl_Resource_List[Hours Available per Day], MATCH($C93,Tbl_Resource_List[Resource Name],0),1)-SUMIF($C$8:$C92,$C93,AO$8:AO92)),0),0)</f>
        <v>0</v>
      </c>
      <c r="AP93" s="93">
        <f>IF((AP$7&gt;IFERROR(MAX(IFERROR(INDEX(Tbl_Project_List[Start Date],MATCH($A93,Tbl_Project_List[Project Name],0),1)-1,0),IFERROR(INDEX($K$9:$K$158,MATCH($E93,$G$9:$G$158,0),1),0),IFERROR(INDEX($K$9:$K$158,MATCH($F93,$G$9:$G$158,0),1),0)),0)), IFERROR(MIN($D93-SUM($O93:AO93), INDEX(Tbl_Resource_List[Hours Available per Day], MATCH($C93,Tbl_Resource_List[Resource Name],0),1)-SUMIF($C$8:$C92,$C93,AP$8:AP92)),0),0)</f>
        <v>0</v>
      </c>
      <c r="AQ93" s="93">
        <f>IF((AQ$7&gt;IFERROR(MAX(IFERROR(INDEX(Tbl_Project_List[Start Date],MATCH($A93,Tbl_Project_List[Project Name],0),1)-1,0),IFERROR(INDEX($K$9:$K$158,MATCH($E93,$G$9:$G$158,0),1),0),IFERROR(INDEX($K$9:$K$158,MATCH($F93,$G$9:$G$158,0),1),0)),0)), IFERROR(MIN($D93-SUM($O93:AP93), INDEX(Tbl_Resource_List[Hours Available per Day], MATCH($C93,Tbl_Resource_List[Resource Name],0),1)-SUMIF($C$8:$C92,$C93,AQ$8:AQ92)),0),0)</f>
        <v>0</v>
      </c>
      <c r="AR93" s="93">
        <f>IF((AR$7&gt;IFERROR(MAX(IFERROR(INDEX(Tbl_Project_List[Start Date],MATCH($A93,Tbl_Project_List[Project Name],0),1)-1,0),IFERROR(INDEX($K$9:$K$158,MATCH($E93,$G$9:$G$158,0),1),0),IFERROR(INDEX($K$9:$K$158,MATCH($F93,$G$9:$G$158,0),1),0)),0)), IFERROR(MIN($D93-SUM($O93:AQ93), INDEX(Tbl_Resource_List[Hours Available per Day], MATCH($C93,Tbl_Resource_List[Resource Name],0),1)-SUMIF($C$8:$C92,$C93,AR$8:AR92)),0),0)</f>
        <v>0</v>
      </c>
      <c r="AS93" s="93">
        <f>IF((AS$7&gt;IFERROR(MAX(IFERROR(INDEX(Tbl_Project_List[Start Date],MATCH($A93,Tbl_Project_List[Project Name],0),1)-1,0),IFERROR(INDEX($K$9:$K$158,MATCH($E93,$G$9:$G$158,0),1),0),IFERROR(INDEX($K$9:$K$158,MATCH($F93,$G$9:$G$158,0),1),0)),0)), IFERROR(MIN($D93-SUM($O93:AR93), INDEX(Tbl_Resource_List[Hours Available per Day], MATCH($C93,Tbl_Resource_List[Resource Name],0),1)-SUMIF($C$8:$C92,$C93,AS$8:AS92)),0),0)</f>
        <v>0</v>
      </c>
      <c r="AT93" s="93">
        <f>IF((AT$7&gt;IFERROR(MAX(IFERROR(INDEX(Tbl_Project_List[Start Date],MATCH($A93,Tbl_Project_List[Project Name],0),1)-1,0),IFERROR(INDEX($K$9:$K$158,MATCH($E93,$G$9:$G$158,0),1),0),IFERROR(INDEX($K$9:$K$158,MATCH($F93,$G$9:$G$158,0),1),0)),0)), IFERROR(MIN($D93-SUM($O93:AS93), INDEX(Tbl_Resource_List[Hours Available per Day], MATCH($C93,Tbl_Resource_List[Resource Name],0),1)-SUMIF($C$8:$C92,$C93,AT$8:AT92)),0),0)</f>
        <v>0</v>
      </c>
      <c r="AU93" s="93">
        <f>IF((AU$7&gt;IFERROR(MAX(IFERROR(INDEX(Tbl_Project_List[Start Date],MATCH($A93,Tbl_Project_List[Project Name],0),1)-1,0),IFERROR(INDEX($K$9:$K$158,MATCH($E93,$G$9:$G$158,0),1),0),IFERROR(INDEX($K$9:$K$158,MATCH($F93,$G$9:$G$158,0),1),0)),0)), IFERROR(MIN($D93-SUM($O93:AT93), INDEX(Tbl_Resource_List[Hours Available per Day], MATCH($C93,Tbl_Resource_List[Resource Name],0),1)-SUMIF($C$8:$C92,$C93,AU$8:AU92)),0),0)</f>
        <v>0</v>
      </c>
      <c r="AV93" s="93">
        <f>IF((AV$7&gt;IFERROR(MAX(IFERROR(INDEX(Tbl_Project_List[Start Date],MATCH($A93,Tbl_Project_List[Project Name],0),1)-1,0),IFERROR(INDEX($K$9:$K$158,MATCH($E93,$G$9:$G$158,0),1),0),IFERROR(INDEX($K$9:$K$158,MATCH($F93,$G$9:$G$158,0),1),0)),0)), IFERROR(MIN($D93-SUM($O93:AU93), INDEX(Tbl_Resource_List[Hours Available per Day], MATCH($C93,Tbl_Resource_List[Resource Name],0),1)-SUMIF($C$8:$C92,$C93,AV$8:AV92)),0),0)</f>
        <v>0</v>
      </c>
      <c r="AW93" s="93">
        <f>IF((AW$7&gt;IFERROR(MAX(IFERROR(INDEX(Tbl_Project_List[Start Date],MATCH($A93,Tbl_Project_List[Project Name],0),1)-1,0),IFERROR(INDEX($K$9:$K$158,MATCH($E93,$G$9:$G$158,0),1),0),IFERROR(INDEX($K$9:$K$158,MATCH($F93,$G$9:$G$158,0),1),0)),0)), IFERROR(MIN($D93-SUM($O93:AV93), INDEX(Tbl_Resource_List[Hours Available per Day], MATCH($C93,Tbl_Resource_List[Resource Name],0),1)-SUMIF($C$8:$C92,$C93,AW$8:AW92)),0),0)</f>
        <v>0</v>
      </c>
      <c r="AX93" s="93">
        <f>IF((AX$7&gt;IFERROR(MAX(IFERROR(INDEX(Tbl_Project_List[Start Date],MATCH($A93,Tbl_Project_List[Project Name],0),1)-1,0),IFERROR(INDEX($K$9:$K$158,MATCH($E93,$G$9:$G$158,0),1),0),IFERROR(INDEX($K$9:$K$158,MATCH($F93,$G$9:$G$158,0),1),0)),0)), IFERROR(MIN($D93-SUM($O93:AW93), INDEX(Tbl_Resource_List[Hours Available per Day], MATCH($C93,Tbl_Resource_List[Resource Name],0),1)-SUMIF($C$8:$C92,$C93,AX$8:AX92)),0),0)</f>
        <v>0</v>
      </c>
      <c r="AY93" s="93">
        <f>IF((AY$7&gt;IFERROR(MAX(IFERROR(INDEX(Tbl_Project_List[Start Date],MATCH($A93,Tbl_Project_List[Project Name],0),1)-1,0),IFERROR(INDEX($K$9:$K$158,MATCH($E93,$G$9:$G$158,0),1),0),IFERROR(INDEX($K$9:$K$158,MATCH($F93,$G$9:$G$158,0),1),0)),0)), IFERROR(MIN($D93-SUM($O93:AX93), INDEX(Tbl_Resource_List[Hours Available per Day], MATCH($C93,Tbl_Resource_List[Resource Name],0),1)-SUMIF($C$8:$C92,$C93,AY$8:AY92)),0),0)</f>
        <v>0</v>
      </c>
      <c r="AZ93" s="93">
        <f>IF((AZ$7&gt;IFERROR(MAX(IFERROR(INDEX(Tbl_Project_List[Start Date],MATCH($A93,Tbl_Project_List[Project Name],0),1)-1,0),IFERROR(INDEX($K$9:$K$158,MATCH($E93,$G$9:$G$158,0),1),0),IFERROR(INDEX($K$9:$K$158,MATCH($F93,$G$9:$G$158,0),1),0)),0)), IFERROR(MIN($D93-SUM($O93:AY93), INDEX(Tbl_Resource_List[Hours Available per Day], MATCH($C93,Tbl_Resource_List[Resource Name],0),1)-SUMIF($C$8:$C92,$C93,AZ$8:AZ92)),0),0)</f>
        <v>0</v>
      </c>
      <c r="BA93" s="93">
        <f>IF((BA$7&gt;IFERROR(MAX(IFERROR(INDEX(Tbl_Project_List[Start Date],MATCH($A93,Tbl_Project_List[Project Name],0),1)-1,0),IFERROR(INDEX($K$9:$K$158,MATCH($E93,$G$9:$G$158,0),1),0),IFERROR(INDEX($K$9:$K$158,MATCH($F93,$G$9:$G$158,0),1),0)),0)), IFERROR(MIN($D93-SUM($O93:AZ93), INDEX(Tbl_Resource_List[Hours Available per Day], MATCH($C93,Tbl_Resource_List[Resource Name],0),1)-SUMIF($C$8:$C92,$C93,BA$8:BA92)),0),0)</f>
        <v>0</v>
      </c>
      <c r="BB93" s="93">
        <f>IF((BB$7&gt;IFERROR(MAX(IFERROR(INDEX(Tbl_Project_List[Start Date],MATCH($A93,Tbl_Project_List[Project Name],0),1)-1,0),IFERROR(INDEX($K$9:$K$158,MATCH($E93,$G$9:$G$158,0),1),0),IFERROR(INDEX($K$9:$K$158,MATCH($F93,$G$9:$G$158,0),1),0)),0)), IFERROR(MIN($D93-SUM($O93:BA93), INDEX(Tbl_Resource_List[Hours Available per Day], MATCH($C93,Tbl_Resource_List[Resource Name],0),1)-SUMIF($C$8:$C92,$C93,BB$8:BB92)),0),0)</f>
        <v>0</v>
      </c>
      <c r="BC93" s="93">
        <f>IF((BC$7&gt;IFERROR(MAX(IFERROR(INDEX(Tbl_Project_List[Start Date],MATCH($A93,Tbl_Project_List[Project Name],0),1)-1,0),IFERROR(INDEX($K$9:$K$158,MATCH($E93,$G$9:$G$158,0),1),0),IFERROR(INDEX($K$9:$K$158,MATCH($F93,$G$9:$G$158,0),1),0)),0)), IFERROR(MIN($D93-SUM($O93:BB93), INDEX(Tbl_Resource_List[Hours Available per Day], MATCH($C93,Tbl_Resource_List[Resource Name],0),1)-SUMIF($C$8:$C92,$C93,BC$8:BC92)),0),0)</f>
        <v>0</v>
      </c>
      <c r="BD93" s="93">
        <f>IF((BD$7&gt;IFERROR(MAX(IFERROR(INDEX(Tbl_Project_List[Start Date],MATCH($A93,Tbl_Project_List[Project Name],0),1)-1,0),IFERROR(INDEX($K$9:$K$158,MATCH($E93,$G$9:$G$158,0),1),0),IFERROR(INDEX($K$9:$K$158,MATCH($F93,$G$9:$G$158,0),1),0)),0)), IFERROR(MIN($D93-SUM($O93:BC93), INDEX(Tbl_Resource_List[Hours Available per Day], MATCH($C93,Tbl_Resource_List[Resource Name],0),1)-SUMIF($C$8:$C92,$C93,BD$8:BD92)),0),0)</f>
        <v>0</v>
      </c>
      <c r="BE93" s="93">
        <f>IF((BE$7&gt;IFERROR(MAX(IFERROR(INDEX(Tbl_Project_List[Start Date],MATCH($A93,Tbl_Project_List[Project Name],0),1)-1,0),IFERROR(INDEX($K$9:$K$158,MATCH($E93,$G$9:$G$158,0),1),0),IFERROR(INDEX($K$9:$K$158,MATCH($F93,$G$9:$G$158,0),1),0)),0)), IFERROR(MIN($D93-SUM($O93:BD93), INDEX(Tbl_Resource_List[Hours Available per Day], MATCH($C93,Tbl_Resource_List[Resource Name],0),1)-SUMIF($C$8:$C92,$C93,BE$8:BE92)),0),0)</f>
        <v>0</v>
      </c>
      <c r="BF93" s="93">
        <f>IF((BF$7&gt;IFERROR(MAX(IFERROR(INDEX(Tbl_Project_List[Start Date],MATCH($A93,Tbl_Project_List[Project Name],0),1)-1,0),IFERROR(INDEX($K$9:$K$158,MATCH($E93,$G$9:$G$158,0),1),0),IFERROR(INDEX($K$9:$K$158,MATCH($F93,$G$9:$G$158,0),1),0)),0)), IFERROR(MIN($D93-SUM($O93:BE93), INDEX(Tbl_Resource_List[Hours Available per Day], MATCH($C93,Tbl_Resource_List[Resource Name],0),1)-SUMIF($C$8:$C92,$C93,BF$8:BF92)),0),0)</f>
        <v>0</v>
      </c>
      <c r="BG93" s="93">
        <f>IF((BG$7&gt;IFERROR(MAX(IFERROR(INDEX(Tbl_Project_List[Start Date],MATCH($A93,Tbl_Project_List[Project Name],0),1)-1,0),IFERROR(INDEX($K$9:$K$158,MATCH($E93,$G$9:$G$158,0),1),0),IFERROR(INDEX($K$9:$K$158,MATCH($F93,$G$9:$G$158,0),1),0)),0)), IFERROR(MIN($D93-SUM($O93:BF93), INDEX(Tbl_Resource_List[Hours Available per Day], MATCH($C93,Tbl_Resource_List[Resource Name],0),1)-SUMIF($C$8:$C92,$C93,BG$8:BG92)),0),0)</f>
        <v>0</v>
      </c>
      <c r="BH93" s="93">
        <f>IF((BH$7&gt;IFERROR(MAX(IFERROR(INDEX(Tbl_Project_List[Start Date],MATCH($A93,Tbl_Project_List[Project Name],0),1)-1,0),IFERROR(INDEX($K$9:$K$158,MATCH($E93,$G$9:$G$158,0),1),0),IFERROR(INDEX($K$9:$K$158,MATCH($F93,$G$9:$G$158,0),1),0)),0)), IFERROR(MIN($D93-SUM($O93:BG93), INDEX(Tbl_Resource_List[Hours Available per Day], MATCH($C93,Tbl_Resource_List[Resource Name],0),1)-SUMIF($C$8:$C92,$C93,BH$8:BH92)),0),0)</f>
        <v>0</v>
      </c>
      <c r="BI93" s="93">
        <f>IF((BI$7&gt;IFERROR(MAX(IFERROR(INDEX(Tbl_Project_List[Start Date],MATCH($A93,Tbl_Project_List[Project Name],0),1)-1,0),IFERROR(INDEX($K$9:$K$158,MATCH($E93,$G$9:$G$158,0),1),0),IFERROR(INDEX($K$9:$K$158,MATCH($F93,$G$9:$G$158,0),1),0)),0)), IFERROR(MIN($D93-SUM($O93:BH93), INDEX(Tbl_Resource_List[Hours Available per Day], MATCH($C93,Tbl_Resource_List[Resource Name],0),1)-SUMIF($C$8:$C92,$C93,BI$8:BI92)),0),0)</f>
        <v>0</v>
      </c>
      <c r="BJ93" s="93">
        <f>IF((BJ$7&gt;IFERROR(MAX(IFERROR(INDEX(Tbl_Project_List[Start Date],MATCH($A93,Tbl_Project_List[Project Name],0),1)-1,0),IFERROR(INDEX($K$9:$K$158,MATCH($E93,$G$9:$G$158,0),1),0),IFERROR(INDEX($K$9:$K$158,MATCH($F93,$G$9:$G$158,0),1),0)),0)), IFERROR(MIN($D93-SUM($O93:BI93), INDEX(Tbl_Resource_List[Hours Available per Day], MATCH($C93,Tbl_Resource_List[Resource Name],0),1)-SUMIF($C$8:$C92,$C93,BJ$8:BJ92)),0),0)</f>
        <v>0</v>
      </c>
      <c r="BK93" s="93">
        <f>IF((BK$7&gt;IFERROR(MAX(IFERROR(INDEX(Tbl_Project_List[Start Date],MATCH($A93,Tbl_Project_List[Project Name],0),1)-1,0),IFERROR(INDEX($K$9:$K$158,MATCH($E93,$G$9:$G$158,0),1),0),IFERROR(INDEX($K$9:$K$158,MATCH($F93,$G$9:$G$158,0),1),0)),0)), IFERROR(MIN($D93-SUM($O93:BJ93), INDEX(Tbl_Resource_List[Hours Available per Day], MATCH($C93,Tbl_Resource_List[Resource Name],0),1)-SUMIF($C$8:$C92,$C93,BK$8:BK92)),0),0)</f>
        <v>0</v>
      </c>
      <c r="BL93" s="93">
        <f>IF((BL$7&gt;IFERROR(MAX(IFERROR(INDEX(Tbl_Project_List[Start Date],MATCH($A93,Tbl_Project_List[Project Name],0),1)-1,0),IFERROR(INDEX($K$9:$K$158,MATCH($E93,$G$9:$G$158,0),1),0),IFERROR(INDEX($K$9:$K$158,MATCH($F93,$G$9:$G$158,0),1),0)),0)), IFERROR(MIN($D93-SUM($O93:BK93), INDEX(Tbl_Resource_List[Hours Available per Day], MATCH($C93,Tbl_Resource_List[Resource Name],0),1)-SUMIF($C$8:$C92,$C93,BL$8:BL92)),0),0)</f>
        <v>0</v>
      </c>
      <c r="BM93" s="93">
        <f>IF((BM$7&gt;IFERROR(MAX(IFERROR(INDEX(Tbl_Project_List[Start Date],MATCH($A93,Tbl_Project_List[Project Name],0),1)-1,0),IFERROR(INDEX($K$9:$K$158,MATCH($E93,$G$9:$G$158,0),1),0),IFERROR(INDEX($K$9:$K$158,MATCH($F93,$G$9:$G$158,0),1),0)),0)), IFERROR(MIN($D93-SUM($O93:BL93), INDEX(Tbl_Resource_List[Hours Available per Day], MATCH($C93,Tbl_Resource_List[Resource Name],0),1)-SUMIF($C$8:$C92,$C93,BM$8:BM92)),0),0)</f>
        <v>0</v>
      </c>
      <c r="BN93" s="93">
        <f>IF((BN$7&gt;IFERROR(MAX(IFERROR(INDEX(Tbl_Project_List[Start Date],MATCH($A93,Tbl_Project_List[Project Name],0),1)-1,0),IFERROR(INDEX($K$9:$K$158,MATCH($E93,$G$9:$G$158,0),1),0),IFERROR(INDEX($K$9:$K$158,MATCH($F93,$G$9:$G$158,0),1),0)),0)), IFERROR(MIN($D93-SUM($O93:BM93), INDEX(Tbl_Resource_List[Hours Available per Day], MATCH($C93,Tbl_Resource_List[Resource Name],0),1)-SUMIF($C$8:$C92,$C93,BN$8:BN92)),0),0)</f>
        <v>0</v>
      </c>
      <c r="BO93" s="93">
        <f>IF((BO$7&gt;IFERROR(MAX(IFERROR(INDEX(Tbl_Project_List[Start Date],MATCH($A93,Tbl_Project_List[Project Name],0),1)-1,0),IFERROR(INDEX($K$9:$K$158,MATCH($E93,$G$9:$G$158,0),1),0),IFERROR(INDEX($K$9:$K$158,MATCH($F93,$G$9:$G$158,0),1),0)),0)), IFERROR(MIN($D93-SUM($O93:BN93), INDEX(Tbl_Resource_List[Hours Available per Day], MATCH($C93,Tbl_Resource_List[Resource Name],0),1)-SUMIF($C$8:$C92,$C93,BO$8:BO92)),0),0)</f>
        <v>0</v>
      </c>
      <c r="BP93" s="93">
        <f>IF((BP$7&gt;IFERROR(MAX(IFERROR(INDEX(Tbl_Project_List[Start Date],MATCH($A93,Tbl_Project_List[Project Name],0),1)-1,0),IFERROR(INDEX($K$9:$K$158,MATCH($E93,$G$9:$G$158,0),1),0),IFERROR(INDEX($K$9:$K$158,MATCH($F93,$G$9:$G$158,0),1),0)),0)), IFERROR(MIN($D93-SUM($O93:BO93), INDEX(Tbl_Resource_List[Hours Available per Day], MATCH($C93,Tbl_Resource_List[Resource Name],0),1)-SUMIF($C$8:$C92,$C93,BP$8:BP92)),0),0)</f>
        <v>0</v>
      </c>
      <c r="BQ93" s="93">
        <f>IF((BQ$7&gt;IFERROR(MAX(IFERROR(INDEX(Tbl_Project_List[Start Date],MATCH($A93,Tbl_Project_List[Project Name],0),1)-1,0),IFERROR(INDEX($K$9:$K$158,MATCH($E93,$G$9:$G$158,0),1),0),IFERROR(INDEX($K$9:$K$158,MATCH($F93,$G$9:$G$158,0),1),0)),0)), IFERROR(MIN($D93-SUM($O93:BP93), INDEX(Tbl_Resource_List[Hours Available per Day], MATCH($C93,Tbl_Resource_List[Resource Name],0),1)-SUMIF($C$8:$C92,$C93,BQ$8:BQ92)),0),0)</f>
        <v>0</v>
      </c>
      <c r="BR93" s="93">
        <f>IF((BR$7&gt;IFERROR(MAX(IFERROR(INDEX(Tbl_Project_List[Start Date],MATCH($A93,Tbl_Project_List[Project Name],0),1)-1,0),IFERROR(INDEX($K$9:$K$158,MATCH($E93,$G$9:$G$158,0),1),0),IFERROR(INDEX($K$9:$K$158,MATCH($F93,$G$9:$G$158,0),1),0)),0)), IFERROR(MIN($D93-SUM($O93:BQ93), INDEX(Tbl_Resource_List[Hours Available per Day], MATCH($C93,Tbl_Resource_List[Resource Name],0),1)-SUMIF($C$8:$C92,$C93,BR$8:BR92)),0),0)</f>
        <v>0</v>
      </c>
      <c r="BS93" s="93">
        <f>IF((BS$7&gt;IFERROR(MAX(IFERROR(INDEX(Tbl_Project_List[Start Date],MATCH($A93,Tbl_Project_List[Project Name],0),1)-1,0),IFERROR(INDEX($K$9:$K$158,MATCH($E93,$G$9:$G$158,0),1),0),IFERROR(INDEX($K$9:$K$158,MATCH($F93,$G$9:$G$158,0),1),0)),0)), IFERROR(MIN($D93-SUM($O93:BR93), INDEX(Tbl_Resource_List[Hours Available per Day], MATCH($C93,Tbl_Resource_List[Resource Name],0),1)-SUMIF($C$8:$C92,$C93,BS$8:BS92)),0),0)</f>
        <v>0</v>
      </c>
      <c r="BT93" s="93">
        <f>IF((BT$7&gt;IFERROR(MAX(IFERROR(INDEX(Tbl_Project_List[Start Date],MATCH($A93,Tbl_Project_List[Project Name],0),1)-1,0),IFERROR(INDEX($K$9:$K$158,MATCH($E93,$G$9:$G$158,0),1),0),IFERROR(INDEX($K$9:$K$158,MATCH($F93,$G$9:$G$158,0),1),0)),0)), IFERROR(MIN($D93-SUM($O93:BS93), INDEX(Tbl_Resource_List[Hours Available per Day], MATCH($C93,Tbl_Resource_List[Resource Name],0),1)-SUMIF($C$8:$C92,$C93,BT$8:BT92)),0),0)</f>
        <v>0</v>
      </c>
      <c r="BU93" s="93">
        <f>IF((BU$7&gt;IFERROR(MAX(IFERROR(INDEX(Tbl_Project_List[Start Date],MATCH($A93,Tbl_Project_List[Project Name],0),1)-1,0),IFERROR(INDEX($K$9:$K$158,MATCH($E93,$G$9:$G$158,0),1),0),IFERROR(INDEX($K$9:$K$158,MATCH($F93,$G$9:$G$158,0),1),0)),0)), IFERROR(MIN($D93-SUM($O93:BT93), INDEX(Tbl_Resource_List[Hours Available per Day], MATCH($C93,Tbl_Resource_List[Resource Name],0),1)-SUMIF($C$8:$C92,$C93,BU$8:BU92)),0),0)</f>
        <v>0</v>
      </c>
      <c r="BV93" s="93">
        <f>IF((BV$7&gt;IFERROR(MAX(IFERROR(INDEX(Tbl_Project_List[Start Date],MATCH($A93,Tbl_Project_List[Project Name],0),1)-1,0),IFERROR(INDEX($K$9:$K$158,MATCH($E93,$G$9:$G$158,0),1),0),IFERROR(INDEX($K$9:$K$158,MATCH($F93,$G$9:$G$158,0),1),0)),0)), IFERROR(MIN($D93-SUM($O93:BU93), INDEX(Tbl_Resource_List[Hours Available per Day], MATCH($C93,Tbl_Resource_List[Resource Name],0),1)-SUMIF($C$8:$C92,$C93,BV$8:BV92)),0),0)</f>
        <v>0</v>
      </c>
      <c r="BW93" s="94">
        <f>IF((BW$7&gt;IFERROR(MAX(IFERROR(INDEX(Tbl_Project_List[Start Date],MATCH($A93,Tbl_Project_List[Project Name],0),1)-1,0),IFERROR(INDEX($K$9:$K$158,MATCH($E93,$G$9:$G$158,0),1),0),IFERROR(INDEX($K$9:$K$158,MATCH($F93,$G$9:$G$158,0),1),0)),0)), IFERROR(MIN($D93-SUM($O93:BV93), INDEX(Tbl_Resource_List[Hours Available per Day], MATCH($C93,Tbl_Resource_List[Resource Name],0),1)-SUMIF($C$8:$C92,$C93,BW$8:BW92)),0),0)</f>
        <v>0</v>
      </c>
      <c r="BX93" s="95"/>
      <c r="BY93" s="95"/>
      <c r="BZ93" s="95"/>
      <c r="CA93" s="95"/>
      <c r="CB93" s="95"/>
      <c r="CC93" s="95"/>
      <c r="CD93" s="95"/>
      <c r="CE93" s="95"/>
      <c r="CF93" s="95"/>
      <c r="CG93" s="95"/>
      <c r="CH93" s="95"/>
      <c r="CI93" s="95"/>
      <c r="CJ93" s="95"/>
      <c r="CK93" s="95"/>
      <c r="CL93" s="95"/>
      <c r="CM93" s="95"/>
      <c r="CN93" s="95"/>
      <c r="CO93" s="95"/>
      <c r="CP93" s="95"/>
      <c r="CQ93" s="95"/>
      <c r="CR93" s="95"/>
      <c r="CS93" s="95"/>
      <c r="CT93" s="95"/>
      <c r="CU93" s="95"/>
      <c r="CV93" s="95"/>
      <c r="CW93" s="95"/>
      <c r="CX93" s="95"/>
      <c r="CY93" s="95"/>
      <c r="CZ93" s="95"/>
      <c r="DA93" s="95"/>
    </row>
    <row r="94" spans="1:105" x14ac:dyDescent="0.25">
      <c r="A94" s="89" t="str">
        <f>IFERROR(IF(ROW(A93)-ROW($A$8)&gt;=COUNTA(Tbl_Task_List[Task Name]),"",INDEX(Tbl_Project_List[],MATCH(SMALL(Tbl_Project_List[[#Data],[Priority]],ROUND(SUMPRODUCT(1/COUNTIF($A$9:A93,$A$9:A93)),0)+((COUNTIF(Tbl_Task_List[[#Data],[Project Name]],A93)=COUNTIF($A$9:$A93,A93))*1)),Tbl_Project_List[[#Data],[Priority]],0),1)),"")</f>
        <v/>
      </c>
      <c r="B94" s="89" t="str">
        <f t="array" ref="B94">IFERROR(INDEX((Tbl_Task_List[[#Data],[Task Name]]), SMALL(IF(A94=(Tbl_Task_List[[#Data],[Project Name]]),ROW(Tbl_Task_List[[#Data],[Project Name]]),""),COUNTIF($A$9:$A94,A94))-ROW(Tbl_Task_List[[#Headers],[Task Name]]),1),"")</f>
        <v/>
      </c>
      <c r="C94" s="90" t="str">
        <f t="array" ref="C94">IFERROR(INDEX((Tbl_Task_List[[#Data],[Resource Name]]), SMALL(IF(A94=(Tbl_Task_List[[#Data],[Project Name]]),ROW(Tbl_Task_List[[#Data],[Project Name]]),""),COUNTIF($A$9:$A94,A94))-ROW(Tbl_Task_List[[#Headers],[Resource Name]]),1),"")</f>
        <v/>
      </c>
      <c r="D94" s="91" t="str">
        <f t="array" ref="D94">IFERROR(INDEX((Tbl_Task_List[[#Data],[Planned Duration (Hours)]]), SMALL(IF(A94=(Tbl_Task_List[[#Data],[Project Name]]),ROW(Tbl_Task_List[[#Data],[Project Name]]),""),COUNTIF($A$9:$A94,A94))-ROW(Tbl_Task_List[[#Headers],[Planned Duration (Hours)]]),1),"")</f>
        <v/>
      </c>
      <c r="E94" s="70" t="str">
        <f t="array" ref="E94">IFERROR(INDEX((Tbl_Task_List[[#Data],[Predecessor 1]]), SMALL(IF(A94=(Tbl_Task_List[[#Data],[Project Name]]),ROW(Tbl_Task_List[[#Data],[Project Name]]),""),COUNTIF($A$9:$A94,A94))-ROW(Tbl_Task_List[[#Headers],[Predecessor 1]]),1),"")</f>
        <v/>
      </c>
      <c r="F94" s="70" t="str">
        <f t="array" ref="F94">IFERROR(INDEX((Tbl_Task_List[[#Data],[Predecessor 2]]), SMALL(IF(A94=(Tbl_Task_List[[#Data],[Project Name]]),ROW(Tbl_Task_List[[#Data],[Project Name]]),""),COUNTIF($A$9:$A94,A94))-ROW(Tbl_Task_List[[#Headers],[Predecessor 2]]),1),"")</f>
        <v/>
      </c>
      <c r="G94" s="70" t="str">
        <f t="shared" si="8"/>
        <v xml:space="preserve"> </v>
      </c>
      <c r="H94" s="75" t="str">
        <f>IFERROR(MAX(INDEX(Tbl_Project_List[Start Date],MATCH($A94,Tbl_Project_List[Project Name],0),1), StartDate, IFERROR(WORKDAY(INDEX($K$9:$K$158,MATCH($E94,$G$9:$G$158,0),1),1,Holidays),0),IFERROR(WORKDAY( INDEX($K$9:$K$158,MATCH($F94,$G$9:$G$158,0),1),1,Holidays),0)),"")</f>
        <v/>
      </c>
      <c r="I94" s="92" t="str">
        <f t="shared" si="9"/>
        <v/>
      </c>
      <c r="J94" s="75" t="str">
        <f t="array" ref="J94">IF(ISNUMBER(D94),IFERROR(INDEX($A$7:$BW$7,1,SMALL(IF(P94:BW94&gt;0,COLUMN(P94:BW94),""),1)),WORKDAY($BW$7,2,Holidays)),"")</f>
        <v/>
      </c>
      <c r="K94" s="75" t="str">
        <f t="array" ref="K94">IF(ISNUMBER(D94),IF(SUM(P94:BW94)=D94,IFERROR(INDEX($A$7:$BW$7,1,LARGE(IF(P94:BW94&gt;0,COLUMN(P94:BW94),""),1)),""),WORKDAY($BW$7,1,Holidays)),"")</f>
        <v/>
      </c>
      <c r="L94" s="92" t="str">
        <f ca="1">IFERROR(COUNTIF(INDIRECT(ADDRESS(ROW($L94),MATCH($J94,$A$7:$BW$7,0),1,1,)):INDIRECT(ADDRESS(ROW($L94),MATCH(MIN($K94,$BW$7),$A$7:$BW$7,0),1,1,)),0),"")</f>
        <v/>
      </c>
      <c r="M94" s="92" t="str">
        <f t="shared" si="10"/>
        <v/>
      </c>
      <c r="N94" s="93" t="str">
        <f t="shared" si="11"/>
        <v/>
      </c>
      <c r="O94" s="86"/>
      <c r="P94" s="93">
        <f>IF((P$7&gt;IFERROR(MAX(IFERROR(INDEX(Tbl_Project_List[Start Date],MATCH($A94,Tbl_Project_List[Project Name],0),1)-1,0),IFERROR(INDEX($K$9:$K$158,MATCH($E94,$G$9:$G$158,0),1),0),IFERROR(INDEX($K$9:$K$158,MATCH($F94,$G$9:$G$158,0),1),0)),0)), IFERROR(MIN($D94-SUM($O94:O94), INDEX(Tbl_Resource_List[Hours Available per Day], MATCH($C94,Tbl_Resource_List[Resource Name],0),1)-SUMIF($C$8:$C93,$C94,P$8:P93)),0),0)</f>
        <v>0</v>
      </c>
      <c r="Q94" s="93">
        <f>IF((Q$7&gt;IFERROR(MAX(IFERROR(INDEX(Tbl_Project_List[Start Date],MATCH($A94,Tbl_Project_List[Project Name],0),1)-1,0),IFERROR(INDEX($K$9:$K$158,MATCH($E94,$G$9:$G$158,0),1),0),IFERROR(INDEX($K$9:$K$158,MATCH($F94,$G$9:$G$158,0),1),0)),0)), IFERROR(MIN($D94-SUM($O94:P94), INDEX(Tbl_Resource_List[Hours Available per Day], MATCH($C94,Tbl_Resource_List[Resource Name],0),1)-SUMIF($C$8:$C93,$C94,Q$8:Q93)),0),0)</f>
        <v>0</v>
      </c>
      <c r="R94" s="93">
        <f>IF((R$7&gt;IFERROR(MAX(IFERROR(INDEX(Tbl_Project_List[Start Date],MATCH($A94,Tbl_Project_List[Project Name],0),1)-1,0),IFERROR(INDEX($K$9:$K$158,MATCH($E94,$G$9:$G$158,0),1),0),IFERROR(INDEX($K$9:$K$158,MATCH($F94,$G$9:$G$158,0),1),0)),0)), IFERROR(MIN($D94-SUM($O94:Q94), INDEX(Tbl_Resource_List[Hours Available per Day], MATCH($C94,Tbl_Resource_List[Resource Name],0),1)-SUMIF($C$8:$C93,$C94,R$8:R93)),0),0)</f>
        <v>0</v>
      </c>
      <c r="S94" s="93">
        <f>IF((S$7&gt;IFERROR(MAX(IFERROR(INDEX(Tbl_Project_List[Start Date],MATCH($A94,Tbl_Project_List[Project Name],0),1)-1,0),IFERROR(INDEX($K$9:$K$158,MATCH($E94,$G$9:$G$158,0),1),0),IFERROR(INDEX($K$9:$K$158,MATCH($F94,$G$9:$G$158,0),1),0)),0)), IFERROR(MIN($D94-SUM($O94:R94), INDEX(Tbl_Resource_List[Hours Available per Day], MATCH($C94,Tbl_Resource_List[Resource Name],0),1)-SUMIF($C$8:$C93,$C94,S$8:S93)),0),0)</f>
        <v>0</v>
      </c>
      <c r="T94" s="93">
        <f>IF((T$7&gt;IFERROR(MAX(IFERROR(INDEX(Tbl_Project_List[Start Date],MATCH($A94,Tbl_Project_List[Project Name],0),1)-1,0),IFERROR(INDEX($K$9:$K$158,MATCH($E94,$G$9:$G$158,0),1),0),IFERROR(INDEX($K$9:$K$158,MATCH($F94,$G$9:$G$158,0),1),0)),0)), IFERROR(MIN($D94-SUM($O94:S94), INDEX(Tbl_Resource_List[Hours Available per Day], MATCH($C94,Tbl_Resource_List[Resource Name],0),1)-SUMIF($C$8:$C93,$C94,T$8:T93)),0),0)</f>
        <v>0</v>
      </c>
      <c r="U94" s="93">
        <f>IF((U$7&gt;IFERROR(MAX(IFERROR(INDEX(Tbl_Project_List[Start Date],MATCH($A94,Tbl_Project_List[Project Name],0),1)-1,0),IFERROR(INDEX($K$9:$K$158,MATCH($E94,$G$9:$G$158,0),1),0),IFERROR(INDEX($K$9:$K$158,MATCH($F94,$G$9:$G$158,0),1),0)),0)), IFERROR(MIN($D94-SUM($O94:T94), INDEX(Tbl_Resource_List[Hours Available per Day], MATCH($C94,Tbl_Resource_List[Resource Name],0),1)-SUMIF($C$8:$C93,$C94,U$8:U93)),0),0)</f>
        <v>0</v>
      </c>
      <c r="V94" s="93">
        <f>IF((V$7&gt;IFERROR(MAX(IFERROR(INDEX(Tbl_Project_List[Start Date],MATCH($A94,Tbl_Project_List[Project Name],0),1)-1,0),IFERROR(INDEX($K$9:$K$158,MATCH($E94,$G$9:$G$158,0),1),0),IFERROR(INDEX($K$9:$K$158,MATCH($F94,$G$9:$G$158,0),1),0)),0)), IFERROR(MIN($D94-SUM($O94:U94), INDEX(Tbl_Resource_List[Hours Available per Day], MATCH($C94,Tbl_Resource_List[Resource Name],0),1)-SUMIF($C$8:$C93,$C94,V$8:V93)),0),0)</f>
        <v>0</v>
      </c>
      <c r="W94" s="93">
        <f>IF((W$7&gt;IFERROR(MAX(IFERROR(INDEX(Tbl_Project_List[Start Date],MATCH($A94,Tbl_Project_List[Project Name],0),1)-1,0),IFERROR(INDEX($K$9:$K$158,MATCH($E94,$G$9:$G$158,0),1),0),IFERROR(INDEX($K$9:$K$158,MATCH($F94,$G$9:$G$158,0),1),0)),0)), IFERROR(MIN($D94-SUM($O94:V94), INDEX(Tbl_Resource_List[Hours Available per Day], MATCH($C94,Tbl_Resource_List[Resource Name],0),1)-SUMIF($C$8:$C93,$C94,W$8:W93)),0),0)</f>
        <v>0</v>
      </c>
      <c r="X94" s="93">
        <f>IF((X$7&gt;IFERROR(MAX(IFERROR(INDEX(Tbl_Project_List[Start Date],MATCH($A94,Tbl_Project_List[Project Name],0),1)-1,0),IFERROR(INDEX($K$9:$K$158,MATCH($E94,$G$9:$G$158,0),1),0),IFERROR(INDEX($K$9:$K$158,MATCH($F94,$G$9:$G$158,0),1),0)),0)), IFERROR(MIN($D94-SUM($O94:W94), INDEX(Tbl_Resource_List[Hours Available per Day], MATCH($C94,Tbl_Resource_List[Resource Name],0),1)-SUMIF($C$8:$C93,$C94,X$8:X93)),0),0)</f>
        <v>0</v>
      </c>
      <c r="Y94" s="93">
        <f>IF((Y$7&gt;IFERROR(MAX(IFERROR(INDEX(Tbl_Project_List[Start Date],MATCH($A94,Tbl_Project_List[Project Name],0),1)-1,0),IFERROR(INDEX($K$9:$K$158,MATCH($E94,$G$9:$G$158,0),1),0),IFERROR(INDEX($K$9:$K$158,MATCH($F94,$G$9:$G$158,0),1),0)),0)), IFERROR(MIN($D94-SUM($O94:X94), INDEX(Tbl_Resource_List[Hours Available per Day], MATCH($C94,Tbl_Resource_List[Resource Name],0),1)-SUMIF($C$8:$C93,$C94,Y$8:Y93)),0),0)</f>
        <v>0</v>
      </c>
      <c r="Z94" s="93">
        <f>IF((Z$7&gt;IFERROR(MAX(IFERROR(INDEX(Tbl_Project_List[Start Date],MATCH($A94,Tbl_Project_List[Project Name],0),1)-1,0),IFERROR(INDEX($K$9:$K$158,MATCH($E94,$G$9:$G$158,0),1),0),IFERROR(INDEX($K$9:$K$158,MATCH($F94,$G$9:$G$158,0),1),0)),0)), IFERROR(MIN($D94-SUM($O94:Y94), INDEX(Tbl_Resource_List[Hours Available per Day], MATCH($C94,Tbl_Resource_List[Resource Name],0),1)-SUMIF($C$8:$C93,$C94,Z$8:Z93)),0),0)</f>
        <v>0</v>
      </c>
      <c r="AA94" s="93">
        <f>IF((AA$7&gt;IFERROR(MAX(IFERROR(INDEX(Tbl_Project_List[Start Date],MATCH($A94,Tbl_Project_List[Project Name],0),1)-1,0),IFERROR(INDEX($K$9:$K$158,MATCH($E94,$G$9:$G$158,0),1),0),IFERROR(INDEX($K$9:$K$158,MATCH($F94,$G$9:$G$158,0),1),0)),0)), IFERROR(MIN($D94-SUM($O94:Z94), INDEX(Tbl_Resource_List[Hours Available per Day], MATCH($C94,Tbl_Resource_List[Resource Name],0),1)-SUMIF($C$8:$C93,$C94,AA$8:AA93)),0),0)</f>
        <v>0</v>
      </c>
      <c r="AB94" s="93">
        <f>IF((AB$7&gt;IFERROR(MAX(IFERROR(INDEX(Tbl_Project_List[Start Date],MATCH($A94,Tbl_Project_List[Project Name],0),1)-1,0),IFERROR(INDEX($K$9:$K$158,MATCH($E94,$G$9:$G$158,0),1),0),IFERROR(INDEX($K$9:$K$158,MATCH($F94,$G$9:$G$158,0),1),0)),0)), IFERROR(MIN($D94-SUM($O94:AA94), INDEX(Tbl_Resource_List[Hours Available per Day], MATCH($C94,Tbl_Resource_List[Resource Name],0),1)-SUMIF($C$8:$C93,$C94,AB$8:AB93)),0),0)</f>
        <v>0</v>
      </c>
      <c r="AC94" s="93">
        <f>IF((AC$7&gt;IFERROR(MAX(IFERROR(INDEX(Tbl_Project_List[Start Date],MATCH($A94,Tbl_Project_List[Project Name],0),1)-1,0),IFERROR(INDEX($K$9:$K$158,MATCH($E94,$G$9:$G$158,0),1),0),IFERROR(INDEX($K$9:$K$158,MATCH($F94,$G$9:$G$158,0),1),0)),0)), IFERROR(MIN($D94-SUM($O94:AB94), INDEX(Tbl_Resource_List[Hours Available per Day], MATCH($C94,Tbl_Resource_List[Resource Name],0),1)-SUMIF($C$8:$C93,$C94,AC$8:AC93)),0),0)</f>
        <v>0</v>
      </c>
      <c r="AD94" s="93">
        <f>IF((AD$7&gt;IFERROR(MAX(IFERROR(INDEX(Tbl_Project_List[Start Date],MATCH($A94,Tbl_Project_List[Project Name],0),1)-1,0),IFERROR(INDEX($K$9:$K$158,MATCH($E94,$G$9:$G$158,0),1),0),IFERROR(INDEX($K$9:$K$158,MATCH($F94,$G$9:$G$158,0),1),0)),0)), IFERROR(MIN($D94-SUM($O94:AC94), INDEX(Tbl_Resource_List[Hours Available per Day], MATCH($C94,Tbl_Resource_List[Resource Name],0),1)-SUMIF($C$8:$C93,$C94,AD$8:AD93)),0),0)</f>
        <v>0</v>
      </c>
      <c r="AE94" s="93">
        <f>IF((AE$7&gt;IFERROR(MAX(IFERROR(INDEX(Tbl_Project_List[Start Date],MATCH($A94,Tbl_Project_List[Project Name],0),1)-1,0),IFERROR(INDEX($K$9:$K$158,MATCH($E94,$G$9:$G$158,0),1),0),IFERROR(INDEX($K$9:$K$158,MATCH($F94,$G$9:$G$158,0),1),0)),0)), IFERROR(MIN($D94-SUM($O94:AD94), INDEX(Tbl_Resource_List[Hours Available per Day], MATCH($C94,Tbl_Resource_List[Resource Name],0),1)-SUMIF($C$8:$C93,$C94,AE$8:AE93)),0),0)</f>
        <v>0</v>
      </c>
      <c r="AF94" s="93">
        <f>IF((AF$7&gt;IFERROR(MAX(IFERROR(INDEX(Tbl_Project_List[Start Date],MATCH($A94,Tbl_Project_List[Project Name],0),1)-1,0),IFERROR(INDEX($K$9:$K$158,MATCH($E94,$G$9:$G$158,0),1),0),IFERROR(INDEX($K$9:$K$158,MATCH($F94,$G$9:$G$158,0),1),0)),0)), IFERROR(MIN($D94-SUM($O94:AE94), INDEX(Tbl_Resource_List[Hours Available per Day], MATCH($C94,Tbl_Resource_List[Resource Name],0),1)-SUMIF($C$8:$C93,$C94,AF$8:AF93)),0),0)</f>
        <v>0</v>
      </c>
      <c r="AG94" s="93">
        <f>IF((AG$7&gt;IFERROR(MAX(IFERROR(INDEX(Tbl_Project_List[Start Date],MATCH($A94,Tbl_Project_List[Project Name],0),1)-1,0),IFERROR(INDEX($K$9:$K$158,MATCH($E94,$G$9:$G$158,0),1),0),IFERROR(INDEX($K$9:$K$158,MATCH($F94,$G$9:$G$158,0),1),0)),0)), IFERROR(MIN($D94-SUM($O94:AF94), INDEX(Tbl_Resource_List[Hours Available per Day], MATCH($C94,Tbl_Resource_List[Resource Name],0),1)-SUMIF($C$8:$C93,$C94,AG$8:AG93)),0),0)</f>
        <v>0</v>
      </c>
      <c r="AH94" s="93">
        <f>IF((AH$7&gt;IFERROR(MAX(IFERROR(INDEX(Tbl_Project_List[Start Date],MATCH($A94,Tbl_Project_List[Project Name],0),1)-1,0),IFERROR(INDEX($K$9:$K$158,MATCH($E94,$G$9:$G$158,0),1),0),IFERROR(INDEX($K$9:$K$158,MATCH($F94,$G$9:$G$158,0),1),0)),0)), IFERROR(MIN($D94-SUM($O94:AG94), INDEX(Tbl_Resource_List[Hours Available per Day], MATCH($C94,Tbl_Resource_List[Resource Name],0),1)-SUMIF($C$8:$C93,$C94,AH$8:AH93)),0),0)</f>
        <v>0</v>
      </c>
      <c r="AI94" s="93">
        <f>IF((AI$7&gt;IFERROR(MAX(IFERROR(INDEX(Tbl_Project_List[Start Date],MATCH($A94,Tbl_Project_List[Project Name],0),1)-1,0),IFERROR(INDEX($K$9:$K$158,MATCH($E94,$G$9:$G$158,0),1),0),IFERROR(INDEX($K$9:$K$158,MATCH($F94,$G$9:$G$158,0),1),0)),0)), IFERROR(MIN($D94-SUM($O94:AH94), INDEX(Tbl_Resource_List[Hours Available per Day], MATCH($C94,Tbl_Resource_List[Resource Name],0),1)-SUMIF($C$8:$C93,$C94,AI$8:AI93)),0),0)</f>
        <v>0</v>
      </c>
      <c r="AJ94" s="93">
        <f>IF((AJ$7&gt;IFERROR(MAX(IFERROR(INDEX(Tbl_Project_List[Start Date],MATCH($A94,Tbl_Project_List[Project Name],0),1)-1,0),IFERROR(INDEX($K$9:$K$158,MATCH($E94,$G$9:$G$158,0),1),0),IFERROR(INDEX($K$9:$K$158,MATCH($F94,$G$9:$G$158,0),1),0)),0)), IFERROR(MIN($D94-SUM($O94:AI94), INDEX(Tbl_Resource_List[Hours Available per Day], MATCH($C94,Tbl_Resource_List[Resource Name],0),1)-SUMIF($C$8:$C93,$C94,AJ$8:AJ93)),0),0)</f>
        <v>0</v>
      </c>
      <c r="AK94" s="93">
        <f>IF((AK$7&gt;IFERROR(MAX(IFERROR(INDEX(Tbl_Project_List[Start Date],MATCH($A94,Tbl_Project_List[Project Name],0),1)-1,0),IFERROR(INDEX($K$9:$K$158,MATCH($E94,$G$9:$G$158,0),1),0),IFERROR(INDEX($K$9:$K$158,MATCH($F94,$G$9:$G$158,0),1),0)),0)), IFERROR(MIN($D94-SUM($O94:AJ94), INDEX(Tbl_Resource_List[Hours Available per Day], MATCH($C94,Tbl_Resource_List[Resource Name],0),1)-SUMIF($C$8:$C93,$C94,AK$8:AK93)),0),0)</f>
        <v>0</v>
      </c>
      <c r="AL94" s="93">
        <f>IF((AL$7&gt;IFERROR(MAX(IFERROR(INDEX(Tbl_Project_List[Start Date],MATCH($A94,Tbl_Project_List[Project Name],0),1)-1,0),IFERROR(INDEX($K$9:$K$158,MATCH($E94,$G$9:$G$158,0),1),0),IFERROR(INDEX($K$9:$K$158,MATCH($F94,$G$9:$G$158,0),1),0)),0)), IFERROR(MIN($D94-SUM($O94:AK94), INDEX(Tbl_Resource_List[Hours Available per Day], MATCH($C94,Tbl_Resource_List[Resource Name],0),1)-SUMIF($C$8:$C93,$C94,AL$8:AL93)),0),0)</f>
        <v>0</v>
      </c>
      <c r="AM94" s="93">
        <f>IF((AM$7&gt;IFERROR(MAX(IFERROR(INDEX(Tbl_Project_List[Start Date],MATCH($A94,Tbl_Project_List[Project Name],0),1)-1,0),IFERROR(INDEX($K$9:$K$158,MATCH($E94,$G$9:$G$158,0),1),0),IFERROR(INDEX($K$9:$K$158,MATCH($F94,$G$9:$G$158,0),1),0)),0)), IFERROR(MIN($D94-SUM($O94:AL94), INDEX(Tbl_Resource_List[Hours Available per Day], MATCH($C94,Tbl_Resource_List[Resource Name],0),1)-SUMIF($C$8:$C93,$C94,AM$8:AM93)),0),0)</f>
        <v>0</v>
      </c>
      <c r="AN94" s="93">
        <f>IF((AN$7&gt;IFERROR(MAX(IFERROR(INDEX(Tbl_Project_List[Start Date],MATCH($A94,Tbl_Project_List[Project Name],0),1)-1,0),IFERROR(INDEX($K$9:$K$158,MATCH($E94,$G$9:$G$158,0),1),0),IFERROR(INDEX($K$9:$K$158,MATCH($F94,$G$9:$G$158,0),1),0)),0)), IFERROR(MIN($D94-SUM($O94:AM94), INDEX(Tbl_Resource_List[Hours Available per Day], MATCH($C94,Tbl_Resource_List[Resource Name],0),1)-SUMIF($C$8:$C93,$C94,AN$8:AN93)),0),0)</f>
        <v>0</v>
      </c>
      <c r="AO94" s="93">
        <f>IF((AO$7&gt;IFERROR(MAX(IFERROR(INDEX(Tbl_Project_List[Start Date],MATCH($A94,Tbl_Project_List[Project Name],0),1)-1,0),IFERROR(INDEX($K$9:$K$158,MATCH($E94,$G$9:$G$158,0),1),0),IFERROR(INDEX($K$9:$K$158,MATCH($F94,$G$9:$G$158,0),1),0)),0)), IFERROR(MIN($D94-SUM($O94:AN94), INDEX(Tbl_Resource_List[Hours Available per Day], MATCH($C94,Tbl_Resource_List[Resource Name],0),1)-SUMIF($C$8:$C93,$C94,AO$8:AO93)),0),0)</f>
        <v>0</v>
      </c>
      <c r="AP94" s="93">
        <f>IF((AP$7&gt;IFERROR(MAX(IFERROR(INDEX(Tbl_Project_List[Start Date],MATCH($A94,Tbl_Project_List[Project Name],0),1)-1,0),IFERROR(INDEX($K$9:$K$158,MATCH($E94,$G$9:$G$158,0),1),0),IFERROR(INDEX($K$9:$K$158,MATCH($F94,$G$9:$G$158,0),1),0)),0)), IFERROR(MIN($D94-SUM($O94:AO94), INDEX(Tbl_Resource_List[Hours Available per Day], MATCH($C94,Tbl_Resource_List[Resource Name],0),1)-SUMIF($C$8:$C93,$C94,AP$8:AP93)),0),0)</f>
        <v>0</v>
      </c>
      <c r="AQ94" s="93">
        <f>IF((AQ$7&gt;IFERROR(MAX(IFERROR(INDEX(Tbl_Project_List[Start Date],MATCH($A94,Tbl_Project_List[Project Name],0),1)-1,0),IFERROR(INDEX($K$9:$K$158,MATCH($E94,$G$9:$G$158,0),1),0),IFERROR(INDEX($K$9:$K$158,MATCH($F94,$G$9:$G$158,0),1),0)),0)), IFERROR(MIN($D94-SUM($O94:AP94), INDEX(Tbl_Resource_List[Hours Available per Day], MATCH($C94,Tbl_Resource_List[Resource Name],0),1)-SUMIF($C$8:$C93,$C94,AQ$8:AQ93)),0),0)</f>
        <v>0</v>
      </c>
      <c r="AR94" s="93">
        <f>IF((AR$7&gt;IFERROR(MAX(IFERROR(INDEX(Tbl_Project_List[Start Date],MATCH($A94,Tbl_Project_List[Project Name],0),1)-1,0),IFERROR(INDEX($K$9:$K$158,MATCH($E94,$G$9:$G$158,0),1),0),IFERROR(INDEX($K$9:$K$158,MATCH($F94,$G$9:$G$158,0),1),0)),0)), IFERROR(MIN($D94-SUM($O94:AQ94), INDEX(Tbl_Resource_List[Hours Available per Day], MATCH($C94,Tbl_Resource_List[Resource Name],0),1)-SUMIF($C$8:$C93,$C94,AR$8:AR93)),0),0)</f>
        <v>0</v>
      </c>
      <c r="AS94" s="93">
        <f>IF((AS$7&gt;IFERROR(MAX(IFERROR(INDEX(Tbl_Project_List[Start Date],MATCH($A94,Tbl_Project_List[Project Name],0),1)-1,0),IFERROR(INDEX($K$9:$K$158,MATCH($E94,$G$9:$G$158,0),1),0),IFERROR(INDEX($K$9:$K$158,MATCH($F94,$G$9:$G$158,0),1),0)),0)), IFERROR(MIN($D94-SUM($O94:AR94), INDEX(Tbl_Resource_List[Hours Available per Day], MATCH($C94,Tbl_Resource_List[Resource Name],0),1)-SUMIF($C$8:$C93,$C94,AS$8:AS93)),0),0)</f>
        <v>0</v>
      </c>
      <c r="AT94" s="93">
        <f>IF((AT$7&gt;IFERROR(MAX(IFERROR(INDEX(Tbl_Project_List[Start Date],MATCH($A94,Tbl_Project_List[Project Name],0),1)-1,0),IFERROR(INDEX($K$9:$K$158,MATCH($E94,$G$9:$G$158,0),1),0),IFERROR(INDEX($K$9:$K$158,MATCH($F94,$G$9:$G$158,0),1),0)),0)), IFERROR(MIN($D94-SUM($O94:AS94), INDEX(Tbl_Resource_List[Hours Available per Day], MATCH($C94,Tbl_Resource_List[Resource Name],0),1)-SUMIF($C$8:$C93,$C94,AT$8:AT93)),0),0)</f>
        <v>0</v>
      </c>
      <c r="AU94" s="93">
        <f>IF((AU$7&gt;IFERROR(MAX(IFERROR(INDEX(Tbl_Project_List[Start Date],MATCH($A94,Tbl_Project_List[Project Name],0),1)-1,0),IFERROR(INDEX($K$9:$K$158,MATCH($E94,$G$9:$G$158,0),1),0),IFERROR(INDEX($K$9:$K$158,MATCH($F94,$G$9:$G$158,0),1),0)),0)), IFERROR(MIN($D94-SUM($O94:AT94), INDEX(Tbl_Resource_List[Hours Available per Day], MATCH($C94,Tbl_Resource_List[Resource Name],0),1)-SUMIF($C$8:$C93,$C94,AU$8:AU93)),0),0)</f>
        <v>0</v>
      </c>
      <c r="AV94" s="93">
        <f>IF((AV$7&gt;IFERROR(MAX(IFERROR(INDEX(Tbl_Project_List[Start Date],MATCH($A94,Tbl_Project_List[Project Name],0),1)-1,0),IFERROR(INDEX($K$9:$K$158,MATCH($E94,$G$9:$G$158,0),1),0),IFERROR(INDEX($K$9:$K$158,MATCH($F94,$G$9:$G$158,0),1),0)),0)), IFERROR(MIN($D94-SUM($O94:AU94), INDEX(Tbl_Resource_List[Hours Available per Day], MATCH($C94,Tbl_Resource_List[Resource Name],0),1)-SUMIF($C$8:$C93,$C94,AV$8:AV93)),0),0)</f>
        <v>0</v>
      </c>
      <c r="AW94" s="93">
        <f>IF((AW$7&gt;IFERROR(MAX(IFERROR(INDEX(Tbl_Project_List[Start Date],MATCH($A94,Tbl_Project_List[Project Name],0),1)-1,0),IFERROR(INDEX($K$9:$K$158,MATCH($E94,$G$9:$G$158,0),1),0),IFERROR(INDEX($K$9:$K$158,MATCH($F94,$G$9:$G$158,0),1),0)),0)), IFERROR(MIN($D94-SUM($O94:AV94), INDEX(Tbl_Resource_List[Hours Available per Day], MATCH($C94,Tbl_Resource_List[Resource Name],0),1)-SUMIF($C$8:$C93,$C94,AW$8:AW93)),0),0)</f>
        <v>0</v>
      </c>
      <c r="AX94" s="93">
        <f>IF((AX$7&gt;IFERROR(MAX(IFERROR(INDEX(Tbl_Project_List[Start Date],MATCH($A94,Tbl_Project_List[Project Name],0),1)-1,0),IFERROR(INDEX($K$9:$K$158,MATCH($E94,$G$9:$G$158,0),1),0),IFERROR(INDEX($K$9:$K$158,MATCH($F94,$G$9:$G$158,0),1),0)),0)), IFERROR(MIN($D94-SUM($O94:AW94), INDEX(Tbl_Resource_List[Hours Available per Day], MATCH($C94,Tbl_Resource_List[Resource Name],0),1)-SUMIF($C$8:$C93,$C94,AX$8:AX93)),0),0)</f>
        <v>0</v>
      </c>
      <c r="AY94" s="93">
        <f>IF((AY$7&gt;IFERROR(MAX(IFERROR(INDEX(Tbl_Project_List[Start Date],MATCH($A94,Tbl_Project_List[Project Name],0),1)-1,0),IFERROR(INDEX($K$9:$K$158,MATCH($E94,$G$9:$G$158,0),1),0),IFERROR(INDEX($K$9:$K$158,MATCH($F94,$G$9:$G$158,0),1),0)),0)), IFERROR(MIN($D94-SUM($O94:AX94), INDEX(Tbl_Resource_List[Hours Available per Day], MATCH($C94,Tbl_Resource_List[Resource Name],0),1)-SUMIF($C$8:$C93,$C94,AY$8:AY93)),0),0)</f>
        <v>0</v>
      </c>
      <c r="AZ94" s="93">
        <f>IF((AZ$7&gt;IFERROR(MAX(IFERROR(INDEX(Tbl_Project_List[Start Date],MATCH($A94,Tbl_Project_List[Project Name],0),1)-1,0),IFERROR(INDEX($K$9:$K$158,MATCH($E94,$G$9:$G$158,0),1),0),IFERROR(INDEX($K$9:$K$158,MATCH($F94,$G$9:$G$158,0),1),0)),0)), IFERROR(MIN($D94-SUM($O94:AY94), INDEX(Tbl_Resource_List[Hours Available per Day], MATCH($C94,Tbl_Resource_List[Resource Name],0),1)-SUMIF($C$8:$C93,$C94,AZ$8:AZ93)),0),0)</f>
        <v>0</v>
      </c>
      <c r="BA94" s="93">
        <f>IF((BA$7&gt;IFERROR(MAX(IFERROR(INDEX(Tbl_Project_List[Start Date],MATCH($A94,Tbl_Project_List[Project Name],0),1)-1,0),IFERROR(INDEX($K$9:$K$158,MATCH($E94,$G$9:$G$158,0),1),0),IFERROR(INDEX($K$9:$K$158,MATCH($F94,$G$9:$G$158,0),1),0)),0)), IFERROR(MIN($D94-SUM($O94:AZ94), INDEX(Tbl_Resource_List[Hours Available per Day], MATCH($C94,Tbl_Resource_List[Resource Name],0),1)-SUMIF($C$8:$C93,$C94,BA$8:BA93)),0),0)</f>
        <v>0</v>
      </c>
      <c r="BB94" s="93">
        <f>IF((BB$7&gt;IFERROR(MAX(IFERROR(INDEX(Tbl_Project_List[Start Date],MATCH($A94,Tbl_Project_List[Project Name],0),1)-1,0),IFERROR(INDEX($K$9:$K$158,MATCH($E94,$G$9:$G$158,0),1),0),IFERROR(INDEX($K$9:$K$158,MATCH($F94,$G$9:$G$158,0),1),0)),0)), IFERROR(MIN($D94-SUM($O94:BA94), INDEX(Tbl_Resource_List[Hours Available per Day], MATCH($C94,Tbl_Resource_List[Resource Name],0),1)-SUMIF($C$8:$C93,$C94,BB$8:BB93)),0),0)</f>
        <v>0</v>
      </c>
      <c r="BC94" s="93">
        <f>IF((BC$7&gt;IFERROR(MAX(IFERROR(INDEX(Tbl_Project_List[Start Date],MATCH($A94,Tbl_Project_List[Project Name],0),1)-1,0),IFERROR(INDEX($K$9:$K$158,MATCH($E94,$G$9:$G$158,0),1),0),IFERROR(INDEX($K$9:$K$158,MATCH($F94,$G$9:$G$158,0),1),0)),0)), IFERROR(MIN($D94-SUM($O94:BB94), INDEX(Tbl_Resource_List[Hours Available per Day], MATCH($C94,Tbl_Resource_List[Resource Name],0),1)-SUMIF($C$8:$C93,$C94,BC$8:BC93)),0),0)</f>
        <v>0</v>
      </c>
      <c r="BD94" s="93">
        <f>IF((BD$7&gt;IFERROR(MAX(IFERROR(INDEX(Tbl_Project_List[Start Date],MATCH($A94,Tbl_Project_List[Project Name],0),1)-1,0),IFERROR(INDEX($K$9:$K$158,MATCH($E94,$G$9:$G$158,0),1),0),IFERROR(INDEX($K$9:$K$158,MATCH($F94,$G$9:$G$158,0),1),0)),0)), IFERROR(MIN($D94-SUM($O94:BC94), INDEX(Tbl_Resource_List[Hours Available per Day], MATCH($C94,Tbl_Resource_List[Resource Name],0),1)-SUMIF($C$8:$C93,$C94,BD$8:BD93)),0),0)</f>
        <v>0</v>
      </c>
      <c r="BE94" s="93">
        <f>IF((BE$7&gt;IFERROR(MAX(IFERROR(INDEX(Tbl_Project_List[Start Date],MATCH($A94,Tbl_Project_List[Project Name],0),1)-1,0),IFERROR(INDEX($K$9:$K$158,MATCH($E94,$G$9:$G$158,0),1),0),IFERROR(INDEX($K$9:$K$158,MATCH($F94,$G$9:$G$158,0),1),0)),0)), IFERROR(MIN($D94-SUM($O94:BD94), INDEX(Tbl_Resource_List[Hours Available per Day], MATCH($C94,Tbl_Resource_List[Resource Name],0),1)-SUMIF($C$8:$C93,$C94,BE$8:BE93)),0),0)</f>
        <v>0</v>
      </c>
      <c r="BF94" s="93">
        <f>IF((BF$7&gt;IFERROR(MAX(IFERROR(INDEX(Tbl_Project_List[Start Date],MATCH($A94,Tbl_Project_List[Project Name],0),1)-1,0),IFERROR(INDEX($K$9:$K$158,MATCH($E94,$G$9:$G$158,0),1),0),IFERROR(INDEX($K$9:$K$158,MATCH($F94,$G$9:$G$158,0),1),0)),0)), IFERROR(MIN($D94-SUM($O94:BE94), INDEX(Tbl_Resource_List[Hours Available per Day], MATCH($C94,Tbl_Resource_List[Resource Name],0),1)-SUMIF($C$8:$C93,$C94,BF$8:BF93)),0),0)</f>
        <v>0</v>
      </c>
      <c r="BG94" s="93">
        <f>IF((BG$7&gt;IFERROR(MAX(IFERROR(INDEX(Tbl_Project_List[Start Date],MATCH($A94,Tbl_Project_List[Project Name],0),1)-1,0),IFERROR(INDEX($K$9:$K$158,MATCH($E94,$G$9:$G$158,0),1),0),IFERROR(INDEX($K$9:$K$158,MATCH($F94,$G$9:$G$158,0),1),0)),0)), IFERROR(MIN($D94-SUM($O94:BF94), INDEX(Tbl_Resource_List[Hours Available per Day], MATCH($C94,Tbl_Resource_List[Resource Name],0),1)-SUMIF($C$8:$C93,$C94,BG$8:BG93)),0),0)</f>
        <v>0</v>
      </c>
      <c r="BH94" s="93">
        <f>IF((BH$7&gt;IFERROR(MAX(IFERROR(INDEX(Tbl_Project_List[Start Date],MATCH($A94,Tbl_Project_List[Project Name],0),1)-1,0),IFERROR(INDEX($K$9:$K$158,MATCH($E94,$G$9:$G$158,0),1),0),IFERROR(INDEX($K$9:$K$158,MATCH($F94,$G$9:$G$158,0),1),0)),0)), IFERROR(MIN($D94-SUM($O94:BG94), INDEX(Tbl_Resource_List[Hours Available per Day], MATCH($C94,Tbl_Resource_List[Resource Name],0),1)-SUMIF($C$8:$C93,$C94,BH$8:BH93)),0),0)</f>
        <v>0</v>
      </c>
      <c r="BI94" s="93">
        <f>IF((BI$7&gt;IFERROR(MAX(IFERROR(INDEX(Tbl_Project_List[Start Date],MATCH($A94,Tbl_Project_List[Project Name],0),1)-1,0),IFERROR(INDEX($K$9:$K$158,MATCH($E94,$G$9:$G$158,0),1),0),IFERROR(INDEX($K$9:$K$158,MATCH($F94,$G$9:$G$158,0),1),0)),0)), IFERROR(MIN($D94-SUM($O94:BH94), INDEX(Tbl_Resource_List[Hours Available per Day], MATCH($C94,Tbl_Resource_List[Resource Name],0),1)-SUMIF($C$8:$C93,$C94,BI$8:BI93)),0),0)</f>
        <v>0</v>
      </c>
      <c r="BJ94" s="93">
        <f>IF((BJ$7&gt;IFERROR(MAX(IFERROR(INDEX(Tbl_Project_List[Start Date],MATCH($A94,Tbl_Project_List[Project Name],0),1)-1,0),IFERROR(INDEX($K$9:$K$158,MATCH($E94,$G$9:$G$158,0),1),0),IFERROR(INDEX($K$9:$K$158,MATCH($F94,$G$9:$G$158,0),1),0)),0)), IFERROR(MIN($D94-SUM($O94:BI94), INDEX(Tbl_Resource_List[Hours Available per Day], MATCH($C94,Tbl_Resource_List[Resource Name],0),1)-SUMIF($C$8:$C93,$C94,BJ$8:BJ93)),0),0)</f>
        <v>0</v>
      </c>
      <c r="BK94" s="93">
        <f>IF((BK$7&gt;IFERROR(MAX(IFERROR(INDEX(Tbl_Project_List[Start Date],MATCH($A94,Tbl_Project_List[Project Name],0),1)-1,0),IFERROR(INDEX($K$9:$K$158,MATCH($E94,$G$9:$G$158,0),1),0),IFERROR(INDEX($K$9:$K$158,MATCH($F94,$G$9:$G$158,0),1),0)),0)), IFERROR(MIN($D94-SUM($O94:BJ94), INDEX(Tbl_Resource_List[Hours Available per Day], MATCH($C94,Tbl_Resource_List[Resource Name],0),1)-SUMIF($C$8:$C93,$C94,BK$8:BK93)),0),0)</f>
        <v>0</v>
      </c>
      <c r="BL94" s="93">
        <f>IF((BL$7&gt;IFERROR(MAX(IFERROR(INDEX(Tbl_Project_List[Start Date],MATCH($A94,Tbl_Project_List[Project Name],0),1)-1,0),IFERROR(INDEX($K$9:$K$158,MATCH($E94,$G$9:$G$158,0),1),0),IFERROR(INDEX($K$9:$K$158,MATCH($F94,$G$9:$G$158,0),1),0)),0)), IFERROR(MIN($D94-SUM($O94:BK94), INDEX(Tbl_Resource_List[Hours Available per Day], MATCH($C94,Tbl_Resource_List[Resource Name],0),1)-SUMIF($C$8:$C93,$C94,BL$8:BL93)),0),0)</f>
        <v>0</v>
      </c>
      <c r="BM94" s="93">
        <f>IF((BM$7&gt;IFERROR(MAX(IFERROR(INDEX(Tbl_Project_List[Start Date],MATCH($A94,Tbl_Project_List[Project Name],0),1)-1,0),IFERROR(INDEX($K$9:$K$158,MATCH($E94,$G$9:$G$158,0),1),0),IFERROR(INDEX($K$9:$K$158,MATCH($F94,$G$9:$G$158,0),1),0)),0)), IFERROR(MIN($D94-SUM($O94:BL94), INDEX(Tbl_Resource_List[Hours Available per Day], MATCH($C94,Tbl_Resource_List[Resource Name],0),1)-SUMIF($C$8:$C93,$C94,BM$8:BM93)),0),0)</f>
        <v>0</v>
      </c>
      <c r="BN94" s="93">
        <f>IF((BN$7&gt;IFERROR(MAX(IFERROR(INDEX(Tbl_Project_List[Start Date],MATCH($A94,Tbl_Project_List[Project Name],0),1)-1,0),IFERROR(INDEX($K$9:$K$158,MATCH($E94,$G$9:$G$158,0),1),0),IFERROR(INDEX($K$9:$K$158,MATCH($F94,$G$9:$G$158,0),1),0)),0)), IFERROR(MIN($D94-SUM($O94:BM94), INDEX(Tbl_Resource_List[Hours Available per Day], MATCH($C94,Tbl_Resource_List[Resource Name],0),1)-SUMIF($C$8:$C93,$C94,BN$8:BN93)),0),0)</f>
        <v>0</v>
      </c>
      <c r="BO94" s="93">
        <f>IF((BO$7&gt;IFERROR(MAX(IFERROR(INDEX(Tbl_Project_List[Start Date],MATCH($A94,Tbl_Project_List[Project Name],0),1)-1,0),IFERROR(INDEX($K$9:$K$158,MATCH($E94,$G$9:$G$158,0),1),0),IFERROR(INDEX($K$9:$K$158,MATCH($F94,$G$9:$G$158,0),1),0)),0)), IFERROR(MIN($D94-SUM($O94:BN94), INDEX(Tbl_Resource_List[Hours Available per Day], MATCH($C94,Tbl_Resource_List[Resource Name],0),1)-SUMIF($C$8:$C93,$C94,BO$8:BO93)),0),0)</f>
        <v>0</v>
      </c>
      <c r="BP94" s="93">
        <f>IF((BP$7&gt;IFERROR(MAX(IFERROR(INDEX(Tbl_Project_List[Start Date],MATCH($A94,Tbl_Project_List[Project Name],0),1)-1,0),IFERROR(INDEX($K$9:$K$158,MATCH($E94,$G$9:$G$158,0),1),0),IFERROR(INDEX($K$9:$K$158,MATCH($F94,$G$9:$G$158,0),1),0)),0)), IFERROR(MIN($D94-SUM($O94:BO94), INDEX(Tbl_Resource_List[Hours Available per Day], MATCH($C94,Tbl_Resource_List[Resource Name],0),1)-SUMIF($C$8:$C93,$C94,BP$8:BP93)),0),0)</f>
        <v>0</v>
      </c>
      <c r="BQ94" s="93">
        <f>IF((BQ$7&gt;IFERROR(MAX(IFERROR(INDEX(Tbl_Project_List[Start Date],MATCH($A94,Tbl_Project_List[Project Name],0),1)-1,0),IFERROR(INDEX($K$9:$K$158,MATCH($E94,$G$9:$G$158,0),1),0),IFERROR(INDEX($K$9:$K$158,MATCH($F94,$G$9:$G$158,0),1),0)),0)), IFERROR(MIN($D94-SUM($O94:BP94), INDEX(Tbl_Resource_List[Hours Available per Day], MATCH($C94,Tbl_Resource_List[Resource Name],0),1)-SUMIF($C$8:$C93,$C94,BQ$8:BQ93)),0),0)</f>
        <v>0</v>
      </c>
      <c r="BR94" s="93">
        <f>IF((BR$7&gt;IFERROR(MAX(IFERROR(INDEX(Tbl_Project_List[Start Date],MATCH($A94,Tbl_Project_List[Project Name],0),1)-1,0),IFERROR(INDEX($K$9:$K$158,MATCH($E94,$G$9:$G$158,0),1),0),IFERROR(INDEX($K$9:$K$158,MATCH($F94,$G$9:$G$158,0),1),0)),0)), IFERROR(MIN($D94-SUM($O94:BQ94), INDEX(Tbl_Resource_List[Hours Available per Day], MATCH($C94,Tbl_Resource_List[Resource Name],0),1)-SUMIF($C$8:$C93,$C94,BR$8:BR93)),0),0)</f>
        <v>0</v>
      </c>
      <c r="BS94" s="93">
        <f>IF((BS$7&gt;IFERROR(MAX(IFERROR(INDEX(Tbl_Project_List[Start Date],MATCH($A94,Tbl_Project_List[Project Name],0),1)-1,0),IFERROR(INDEX($K$9:$K$158,MATCH($E94,$G$9:$G$158,0),1),0),IFERROR(INDEX($K$9:$K$158,MATCH($F94,$G$9:$G$158,0),1),0)),0)), IFERROR(MIN($D94-SUM($O94:BR94), INDEX(Tbl_Resource_List[Hours Available per Day], MATCH($C94,Tbl_Resource_List[Resource Name],0),1)-SUMIF($C$8:$C93,$C94,BS$8:BS93)),0),0)</f>
        <v>0</v>
      </c>
      <c r="BT94" s="93">
        <f>IF((BT$7&gt;IFERROR(MAX(IFERROR(INDEX(Tbl_Project_List[Start Date],MATCH($A94,Tbl_Project_List[Project Name],0),1)-1,0),IFERROR(INDEX($K$9:$K$158,MATCH($E94,$G$9:$G$158,0),1),0),IFERROR(INDEX($K$9:$K$158,MATCH($F94,$G$9:$G$158,0),1),0)),0)), IFERROR(MIN($D94-SUM($O94:BS94), INDEX(Tbl_Resource_List[Hours Available per Day], MATCH($C94,Tbl_Resource_List[Resource Name],0),1)-SUMIF($C$8:$C93,$C94,BT$8:BT93)),0),0)</f>
        <v>0</v>
      </c>
      <c r="BU94" s="93">
        <f>IF((BU$7&gt;IFERROR(MAX(IFERROR(INDEX(Tbl_Project_List[Start Date],MATCH($A94,Tbl_Project_List[Project Name],0),1)-1,0),IFERROR(INDEX($K$9:$K$158,MATCH($E94,$G$9:$G$158,0),1),0),IFERROR(INDEX($K$9:$K$158,MATCH($F94,$G$9:$G$158,0),1),0)),0)), IFERROR(MIN($D94-SUM($O94:BT94), INDEX(Tbl_Resource_List[Hours Available per Day], MATCH($C94,Tbl_Resource_List[Resource Name],0),1)-SUMIF($C$8:$C93,$C94,BU$8:BU93)),0),0)</f>
        <v>0</v>
      </c>
      <c r="BV94" s="93">
        <f>IF((BV$7&gt;IFERROR(MAX(IFERROR(INDEX(Tbl_Project_List[Start Date],MATCH($A94,Tbl_Project_List[Project Name],0),1)-1,0),IFERROR(INDEX($K$9:$K$158,MATCH($E94,$G$9:$G$158,0),1),0),IFERROR(INDEX($K$9:$K$158,MATCH($F94,$G$9:$G$158,0),1),0)),0)), IFERROR(MIN($D94-SUM($O94:BU94), INDEX(Tbl_Resource_List[Hours Available per Day], MATCH($C94,Tbl_Resource_List[Resource Name],0),1)-SUMIF($C$8:$C93,$C94,BV$8:BV93)),0),0)</f>
        <v>0</v>
      </c>
      <c r="BW94" s="94">
        <f>IF((BW$7&gt;IFERROR(MAX(IFERROR(INDEX(Tbl_Project_List[Start Date],MATCH($A94,Tbl_Project_List[Project Name],0),1)-1,0),IFERROR(INDEX($K$9:$K$158,MATCH($E94,$G$9:$G$158,0),1),0),IFERROR(INDEX($K$9:$K$158,MATCH($F94,$G$9:$G$158,0),1),0)),0)), IFERROR(MIN($D94-SUM($O94:BV94), INDEX(Tbl_Resource_List[Hours Available per Day], MATCH($C94,Tbl_Resource_List[Resource Name],0),1)-SUMIF($C$8:$C93,$C94,BW$8:BW93)),0),0)</f>
        <v>0</v>
      </c>
      <c r="BX94" s="95"/>
      <c r="BY94" s="95"/>
      <c r="BZ94" s="95"/>
      <c r="CA94" s="95"/>
      <c r="CB94" s="95"/>
      <c r="CC94" s="95"/>
      <c r="CD94" s="95"/>
      <c r="CE94" s="95"/>
      <c r="CF94" s="95"/>
      <c r="CG94" s="95"/>
      <c r="CH94" s="95"/>
      <c r="CI94" s="95"/>
      <c r="CJ94" s="95"/>
      <c r="CK94" s="95"/>
      <c r="CL94" s="95"/>
      <c r="CM94" s="95"/>
      <c r="CN94" s="95"/>
      <c r="CO94" s="95"/>
      <c r="CP94" s="95"/>
      <c r="CQ94" s="95"/>
      <c r="CR94" s="95"/>
      <c r="CS94" s="95"/>
      <c r="CT94" s="95"/>
      <c r="CU94" s="95"/>
      <c r="CV94" s="95"/>
      <c r="CW94" s="95"/>
      <c r="CX94" s="95"/>
      <c r="CY94" s="95"/>
      <c r="CZ94" s="95"/>
      <c r="DA94" s="95"/>
    </row>
    <row r="95" spans="1:105" x14ac:dyDescent="0.25">
      <c r="A95" s="89" t="str">
        <f>IFERROR(IF(ROW(A94)-ROW($A$8)&gt;=COUNTA(Tbl_Task_List[Task Name]),"",INDEX(Tbl_Project_List[],MATCH(SMALL(Tbl_Project_List[[#Data],[Priority]],ROUND(SUMPRODUCT(1/COUNTIF($A$9:A94,$A$9:A94)),0)+((COUNTIF(Tbl_Task_List[[#Data],[Project Name]],A94)=COUNTIF($A$9:$A94,A94))*1)),Tbl_Project_List[[#Data],[Priority]],0),1)),"")</f>
        <v/>
      </c>
      <c r="B95" s="89" t="str">
        <f t="array" ref="B95">IFERROR(INDEX((Tbl_Task_List[[#Data],[Task Name]]), SMALL(IF(A95=(Tbl_Task_List[[#Data],[Project Name]]),ROW(Tbl_Task_List[[#Data],[Project Name]]),""),COUNTIF($A$9:$A95,A95))-ROW(Tbl_Task_List[[#Headers],[Task Name]]),1),"")</f>
        <v/>
      </c>
      <c r="C95" s="90" t="str">
        <f t="array" ref="C95">IFERROR(INDEX((Tbl_Task_List[[#Data],[Resource Name]]), SMALL(IF(A95=(Tbl_Task_List[[#Data],[Project Name]]),ROW(Tbl_Task_List[[#Data],[Project Name]]),""),COUNTIF($A$9:$A95,A95))-ROW(Tbl_Task_List[[#Headers],[Resource Name]]),1),"")</f>
        <v/>
      </c>
      <c r="D95" s="91" t="str">
        <f t="array" ref="D95">IFERROR(INDEX((Tbl_Task_List[[#Data],[Planned Duration (Hours)]]), SMALL(IF(A95=(Tbl_Task_List[[#Data],[Project Name]]),ROW(Tbl_Task_List[[#Data],[Project Name]]),""),COUNTIF($A$9:$A95,A95))-ROW(Tbl_Task_List[[#Headers],[Planned Duration (Hours)]]),1),"")</f>
        <v/>
      </c>
      <c r="E95" s="70" t="str">
        <f t="array" ref="E95">IFERROR(INDEX((Tbl_Task_List[[#Data],[Predecessor 1]]), SMALL(IF(A95=(Tbl_Task_List[[#Data],[Project Name]]),ROW(Tbl_Task_List[[#Data],[Project Name]]),""),COUNTIF($A$9:$A95,A95))-ROW(Tbl_Task_List[[#Headers],[Predecessor 1]]),1),"")</f>
        <v/>
      </c>
      <c r="F95" s="70" t="str">
        <f t="array" ref="F95">IFERROR(INDEX((Tbl_Task_List[[#Data],[Predecessor 2]]), SMALL(IF(A95=(Tbl_Task_List[[#Data],[Project Name]]),ROW(Tbl_Task_List[[#Data],[Project Name]]),""),COUNTIF($A$9:$A95,A95))-ROW(Tbl_Task_List[[#Headers],[Predecessor 2]]),1),"")</f>
        <v/>
      </c>
      <c r="G95" s="70" t="str">
        <f t="shared" si="8"/>
        <v xml:space="preserve"> </v>
      </c>
      <c r="H95" s="75" t="str">
        <f>IFERROR(MAX(INDEX(Tbl_Project_List[Start Date],MATCH($A95,Tbl_Project_List[Project Name],0),1), StartDate, IFERROR(WORKDAY(INDEX($K$9:$K$158,MATCH($E95,$G$9:$G$158,0),1),1,Holidays),0),IFERROR(WORKDAY( INDEX($K$9:$K$158,MATCH($F95,$G$9:$G$158,0),1),1,Holidays),0)),"")</f>
        <v/>
      </c>
      <c r="I95" s="92" t="str">
        <f t="shared" si="9"/>
        <v/>
      </c>
      <c r="J95" s="75" t="str">
        <f t="array" ref="J95">IF(ISNUMBER(D95),IFERROR(INDEX($A$7:$BW$7,1,SMALL(IF(P95:BW95&gt;0,COLUMN(P95:BW95),""),1)),WORKDAY($BW$7,2,Holidays)),"")</f>
        <v/>
      </c>
      <c r="K95" s="75" t="str">
        <f t="array" ref="K95">IF(ISNUMBER(D95),IF(SUM(P95:BW95)=D95,IFERROR(INDEX($A$7:$BW$7,1,LARGE(IF(P95:BW95&gt;0,COLUMN(P95:BW95),""),1)),""),WORKDAY($BW$7,1,Holidays)),"")</f>
        <v/>
      </c>
      <c r="L95" s="92" t="str">
        <f ca="1">IFERROR(COUNTIF(INDIRECT(ADDRESS(ROW($L95),MATCH($J95,$A$7:$BW$7,0),1,1,)):INDIRECT(ADDRESS(ROW($L95),MATCH(MIN($K95,$BW$7),$A$7:$BW$7,0),1,1,)),0),"")</f>
        <v/>
      </c>
      <c r="M95" s="92" t="str">
        <f t="shared" si="10"/>
        <v/>
      </c>
      <c r="N95" s="93" t="str">
        <f t="shared" si="11"/>
        <v/>
      </c>
      <c r="O95" s="86"/>
      <c r="P95" s="93">
        <f>IF((P$7&gt;IFERROR(MAX(IFERROR(INDEX(Tbl_Project_List[Start Date],MATCH($A95,Tbl_Project_List[Project Name],0),1)-1,0),IFERROR(INDEX($K$9:$K$158,MATCH($E95,$G$9:$G$158,0),1),0),IFERROR(INDEX($K$9:$K$158,MATCH($F95,$G$9:$G$158,0),1),0)),0)), IFERROR(MIN($D95-SUM($O95:O95), INDEX(Tbl_Resource_List[Hours Available per Day], MATCH($C95,Tbl_Resource_List[Resource Name],0),1)-SUMIF($C$8:$C94,$C95,P$8:P94)),0),0)</f>
        <v>0</v>
      </c>
      <c r="Q95" s="93">
        <f>IF((Q$7&gt;IFERROR(MAX(IFERROR(INDEX(Tbl_Project_List[Start Date],MATCH($A95,Tbl_Project_List[Project Name],0),1)-1,0),IFERROR(INDEX($K$9:$K$158,MATCH($E95,$G$9:$G$158,0),1),0),IFERROR(INDEX($K$9:$K$158,MATCH($F95,$G$9:$G$158,0),1),0)),0)), IFERROR(MIN($D95-SUM($O95:P95), INDEX(Tbl_Resource_List[Hours Available per Day], MATCH($C95,Tbl_Resource_List[Resource Name],0),1)-SUMIF($C$8:$C94,$C95,Q$8:Q94)),0),0)</f>
        <v>0</v>
      </c>
      <c r="R95" s="93">
        <f>IF((R$7&gt;IFERROR(MAX(IFERROR(INDEX(Tbl_Project_List[Start Date],MATCH($A95,Tbl_Project_List[Project Name],0),1)-1,0),IFERROR(INDEX($K$9:$K$158,MATCH($E95,$G$9:$G$158,0),1),0),IFERROR(INDEX($K$9:$K$158,MATCH($F95,$G$9:$G$158,0),1),0)),0)), IFERROR(MIN($D95-SUM($O95:Q95), INDEX(Tbl_Resource_List[Hours Available per Day], MATCH($C95,Tbl_Resource_List[Resource Name],0),1)-SUMIF($C$8:$C94,$C95,R$8:R94)),0),0)</f>
        <v>0</v>
      </c>
      <c r="S95" s="93">
        <f>IF((S$7&gt;IFERROR(MAX(IFERROR(INDEX(Tbl_Project_List[Start Date],MATCH($A95,Tbl_Project_List[Project Name],0),1)-1,0),IFERROR(INDEX($K$9:$K$158,MATCH($E95,$G$9:$G$158,0),1),0),IFERROR(INDEX($K$9:$K$158,MATCH($F95,$G$9:$G$158,0),1),0)),0)), IFERROR(MIN($D95-SUM($O95:R95), INDEX(Tbl_Resource_List[Hours Available per Day], MATCH($C95,Tbl_Resource_List[Resource Name],0),1)-SUMIF($C$8:$C94,$C95,S$8:S94)),0),0)</f>
        <v>0</v>
      </c>
      <c r="T95" s="93">
        <f>IF((T$7&gt;IFERROR(MAX(IFERROR(INDEX(Tbl_Project_List[Start Date],MATCH($A95,Tbl_Project_List[Project Name],0),1)-1,0),IFERROR(INDEX($K$9:$K$158,MATCH($E95,$G$9:$G$158,0),1),0),IFERROR(INDEX($K$9:$K$158,MATCH($F95,$G$9:$G$158,0),1),0)),0)), IFERROR(MIN($D95-SUM($O95:S95), INDEX(Tbl_Resource_List[Hours Available per Day], MATCH($C95,Tbl_Resource_List[Resource Name],0),1)-SUMIF($C$8:$C94,$C95,T$8:T94)),0),0)</f>
        <v>0</v>
      </c>
      <c r="U95" s="93">
        <f>IF((U$7&gt;IFERROR(MAX(IFERROR(INDEX(Tbl_Project_List[Start Date],MATCH($A95,Tbl_Project_List[Project Name],0),1)-1,0),IFERROR(INDEX($K$9:$K$158,MATCH($E95,$G$9:$G$158,0),1),0),IFERROR(INDEX($K$9:$K$158,MATCH($F95,$G$9:$G$158,0),1),0)),0)), IFERROR(MIN($D95-SUM($O95:T95), INDEX(Tbl_Resource_List[Hours Available per Day], MATCH($C95,Tbl_Resource_List[Resource Name],0),1)-SUMIF($C$8:$C94,$C95,U$8:U94)),0),0)</f>
        <v>0</v>
      </c>
      <c r="V95" s="93">
        <f>IF((V$7&gt;IFERROR(MAX(IFERROR(INDEX(Tbl_Project_List[Start Date],MATCH($A95,Tbl_Project_List[Project Name],0),1)-1,0),IFERROR(INDEX($K$9:$K$158,MATCH($E95,$G$9:$G$158,0),1),0),IFERROR(INDEX($K$9:$K$158,MATCH($F95,$G$9:$G$158,0),1),0)),0)), IFERROR(MIN($D95-SUM($O95:U95), INDEX(Tbl_Resource_List[Hours Available per Day], MATCH($C95,Tbl_Resource_List[Resource Name],0),1)-SUMIF($C$8:$C94,$C95,V$8:V94)),0),0)</f>
        <v>0</v>
      </c>
      <c r="W95" s="93">
        <f>IF((W$7&gt;IFERROR(MAX(IFERROR(INDEX(Tbl_Project_List[Start Date],MATCH($A95,Tbl_Project_List[Project Name],0),1)-1,0),IFERROR(INDEX($K$9:$K$158,MATCH($E95,$G$9:$G$158,0),1),0),IFERROR(INDEX($K$9:$K$158,MATCH($F95,$G$9:$G$158,0),1),0)),0)), IFERROR(MIN($D95-SUM($O95:V95), INDEX(Tbl_Resource_List[Hours Available per Day], MATCH($C95,Tbl_Resource_List[Resource Name],0),1)-SUMIF($C$8:$C94,$C95,W$8:W94)),0),0)</f>
        <v>0</v>
      </c>
      <c r="X95" s="93">
        <f>IF((X$7&gt;IFERROR(MAX(IFERROR(INDEX(Tbl_Project_List[Start Date],MATCH($A95,Tbl_Project_List[Project Name],0),1)-1,0),IFERROR(INDEX($K$9:$K$158,MATCH($E95,$G$9:$G$158,0),1),0),IFERROR(INDEX($K$9:$K$158,MATCH($F95,$G$9:$G$158,0),1),0)),0)), IFERROR(MIN($D95-SUM($O95:W95), INDEX(Tbl_Resource_List[Hours Available per Day], MATCH($C95,Tbl_Resource_List[Resource Name],0),1)-SUMIF($C$8:$C94,$C95,X$8:X94)),0),0)</f>
        <v>0</v>
      </c>
      <c r="Y95" s="93">
        <f>IF((Y$7&gt;IFERROR(MAX(IFERROR(INDEX(Tbl_Project_List[Start Date],MATCH($A95,Tbl_Project_List[Project Name],0),1)-1,0),IFERROR(INDEX($K$9:$K$158,MATCH($E95,$G$9:$G$158,0),1),0),IFERROR(INDEX($K$9:$K$158,MATCH($F95,$G$9:$G$158,0),1),0)),0)), IFERROR(MIN($D95-SUM($O95:X95), INDEX(Tbl_Resource_List[Hours Available per Day], MATCH($C95,Tbl_Resource_List[Resource Name],0),1)-SUMIF($C$8:$C94,$C95,Y$8:Y94)),0),0)</f>
        <v>0</v>
      </c>
      <c r="Z95" s="93">
        <f>IF((Z$7&gt;IFERROR(MAX(IFERROR(INDEX(Tbl_Project_List[Start Date],MATCH($A95,Tbl_Project_List[Project Name],0),1)-1,0),IFERROR(INDEX($K$9:$K$158,MATCH($E95,$G$9:$G$158,0),1),0),IFERROR(INDEX($K$9:$K$158,MATCH($F95,$G$9:$G$158,0),1),0)),0)), IFERROR(MIN($D95-SUM($O95:Y95), INDEX(Tbl_Resource_List[Hours Available per Day], MATCH($C95,Tbl_Resource_List[Resource Name],0),1)-SUMIF($C$8:$C94,$C95,Z$8:Z94)),0),0)</f>
        <v>0</v>
      </c>
      <c r="AA95" s="93">
        <f>IF((AA$7&gt;IFERROR(MAX(IFERROR(INDEX(Tbl_Project_List[Start Date],MATCH($A95,Tbl_Project_List[Project Name],0),1)-1,0),IFERROR(INDEX($K$9:$K$158,MATCH($E95,$G$9:$G$158,0),1),0),IFERROR(INDEX($K$9:$K$158,MATCH($F95,$G$9:$G$158,0),1),0)),0)), IFERROR(MIN($D95-SUM($O95:Z95), INDEX(Tbl_Resource_List[Hours Available per Day], MATCH($C95,Tbl_Resource_List[Resource Name],0),1)-SUMIF($C$8:$C94,$C95,AA$8:AA94)),0),0)</f>
        <v>0</v>
      </c>
      <c r="AB95" s="93">
        <f>IF((AB$7&gt;IFERROR(MAX(IFERROR(INDEX(Tbl_Project_List[Start Date],MATCH($A95,Tbl_Project_List[Project Name],0),1)-1,0),IFERROR(INDEX($K$9:$K$158,MATCH($E95,$G$9:$G$158,0),1),0),IFERROR(INDEX($K$9:$K$158,MATCH($F95,$G$9:$G$158,0),1),0)),0)), IFERROR(MIN($D95-SUM($O95:AA95), INDEX(Tbl_Resource_List[Hours Available per Day], MATCH($C95,Tbl_Resource_List[Resource Name],0),1)-SUMIF($C$8:$C94,$C95,AB$8:AB94)),0),0)</f>
        <v>0</v>
      </c>
      <c r="AC95" s="93">
        <f>IF((AC$7&gt;IFERROR(MAX(IFERROR(INDEX(Tbl_Project_List[Start Date],MATCH($A95,Tbl_Project_List[Project Name],0),1)-1,0),IFERROR(INDEX($K$9:$K$158,MATCH($E95,$G$9:$G$158,0),1),0),IFERROR(INDEX($K$9:$K$158,MATCH($F95,$G$9:$G$158,0),1),0)),0)), IFERROR(MIN($D95-SUM($O95:AB95), INDEX(Tbl_Resource_List[Hours Available per Day], MATCH($C95,Tbl_Resource_List[Resource Name],0),1)-SUMIF($C$8:$C94,$C95,AC$8:AC94)),0),0)</f>
        <v>0</v>
      </c>
      <c r="AD95" s="93">
        <f>IF((AD$7&gt;IFERROR(MAX(IFERROR(INDEX(Tbl_Project_List[Start Date],MATCH($A95,Tbl_Project_List[Project Name],0),1)-1,0),IFERROR(INDEX($K$9:$K$158,MATCH($E95,$G$9:$G$158,0),1),0),IFERROR(INDEX($K$9:$K$158,MATCH($F95,$G$9:$G$158,0),1),0)),0)), IFERROR(MIN($D95-SUM($O95:AC95), INDEX(Tbl_Resource_List[Hours Available per Day], MATCH($C95,Tbl_Resource_List[Resource Name],0),1)-SUMIF($C$8:$C94,$C95,AD$8:AD94)),0),0)</f>
        <v>0</v>
      </c>
      <c r="AE95" s="93">
        <f>IF((AE$7&gt;IFERROR(MAX(IFERROR(INDEX(Tbl_Project_List[Start Date],MATCH($A95,Tbl_Project_List[Project Name],0),1)-1,0),IFERROR(INDEX($K$9:$K$158,MATCH($E95,$G$9:$G$158,0),1),0),IFERROR(INDEX($K$9:$K$158,MATCH($F95,$G$9:$G$158,0),1),0)),0)), IFERROR(MIN($D95-SUM($O95:AD95), INDEX(Tbl_Resource_List[Hours Available per Day], MATCH($C95,Tbl_Resource_List[Resource Name],0),1)-SUMIF($C$8:$C94,$C95,AE$8:AE94)),0),0)</f>
        <v>0</v>
      </c>
      <c r="AF95" s="93">
        <f>IF((AF$7&gt;IFERROR(MAX(IFERROR(INDEX(Tbl_Project_List[Start Date],MATCH($A95,Tbl_Project_List[Project Name],0),1)-1,0),IFERROR(INDEX($K$9:$K$158,MATCH($E95,$G$9:$G$158,0),1),0),IFERROR(INDEX($K$9:$K$158,MATCH($F95,$G$9:$G$158,0),1),0)),0)), IFERROR(MIN($D95-SUM($O95:AE95), INDEX(Tbl_Resource_List[Hours Available per Day], MATCH($C95,Tbl_Resource_List[Resource Name],0),1)-SUMIF($C$8:$C94,$C95,AF$8:AF94)),0),0)</f>
        <v>0</v>
      </c>
      <c r="AG95" s="93">
        <f>IF((AG$7&gt;IFERROR(MAX(IFERROR(INDEX(Tbl_Project_List[Start Date],MATCH($A95,Tbl_Project_List[Project Name],0),1)-1,0),IFERROR(INDEX($K$9:$K$158,MATCH($E95,$G$9:$G$158,0),1),0),IFERROR(INDEX($K$9:$K$158,MATCH($F95,$G$9:$G$158,0),1),0)),0)), IFERROR(MIN($D95-SUM($O95:AF95), INDEX(Tbl_Resource_List[Hours Available per Day], MATCH($C95,Tbl_Resource_List[Resource Name],0),1)-SUMIF($C$8:$C94,$C95,AG$8:AG94)),0),0)</f>
        <v>0</v>
      </c>
      <c r="AH95" s="93">
        <f>IF((AH$7&gt;IFERROR(MAX(IFERROR(INDEX(Tbl_Project_List[Start Date],MATCH($A95,Tbl_Project_List[Project Name],0),1)-1,0),IFERROR(INDEX($K$9:$K$158,MATCH($E95,$G$9:$G$158,0),1),0),IFERROR(INDEX($K$9:$K$158,MATCH($F95,$G$9:$G$158,0),1),0)),0)), IFERROR(MIN($D95-SUM($O95:AG95), INDEX(Tbl_Resource_List[Hours Available per Day], MATCH($C95,Tbl_Resource_List[Resource Name],0),1)-SUMIF($C$8:$C94,$C95,AH$8:AH94)),0),0)</f>
        <v>0</v>
      </c>
      <c r="AI95" s="93">
        <f>IF((AI$7&gt;IFERROR(MAX(IFERROR(INDEX(Tbl_Project_List[Start Date],MATCH($A95,Tbl_Project_List[Project Name],0),1)-1,0),IFERROR(INDEX($K$9:$K$158,MATCH($E95,$G$9:$G$158,0),1),0),IFERROR(INDEX($K$9:$K$158,MATCH($F95,$G$9:$G$158,0),1),0)),0)), IFERROR(MIN($D95-SUM($O95:AH95), INDEX(Tbl_Resource_List[Hours Available per Day], MATCH($C95,Tbl_Resource_List[Resource Name],0),1)-SUMIF($C$8:$C94,$C95,AI$8:AI94)),0),0)</f>
        <v>0</v>
      </c>
      <c r="AJ95" s="93">
        <f>IF((AJ$7&gt;IFERROR(MAX(IFERROR(INDEX(Tbl_Project_List[Start Date],MATCH($A95,Tbl_Project_List[Project Name],0),1)-1,0),IFERROR(INDEX($K$9:$K$158,MATCH($E95,$G$9:$G$158,0),1),0),IFERROR(INDEX($K$9:$K$158,MATCH($F95,$G$9:$G$158,0),1),0)),0)), IFERROR(MIN($D95-SUM($O95:AI95), INDEX(Tbl_Resource_List[Hours Available per Day], MATCH($C95,Tbl_Resource_List[Resource Name],0),1)-SUMIF($C$8:$C94,$C95,AJ$8:AJ94)),0),0)</f>
        <v>0</v>
      </c>
      <c r="AK95" s="93">
        <f>IF((AK$7&gt;IFERROR(MAX(IFERROR(INDEX(Tbl_Project_List[Start Date],MATCH($A95,Tbl_Project_List[Project Name],0),1)-1,0),IFERROR(INDEX($K$9:$K$158,MATCH($E95,$G$9:$G$158,0),1),0),IFERROR(INDEX($K$9:$K$158,MATCH($F95,$G$9:$G$158,0),1),0)),0)), IFERROR(MIN($D95-SUM($O95:AJ95), INDEX(Tbl_Resource_List[Hours Available per Day], MATCH($C95,Tbl_Resource_List[Resource Name],0),1)-SUMIF($C$8:$C94,$C95,AK$8:AK94)),0),0)</f>
        <v>0</v>
      </c>
      <c r="AL95" s="93">
        <f>IF((AL$7&gt;IFERROR(MAX(IFERROR(INDEX(Tbl_Project_List[Start Date],MATCH($A95,Tbl_Project_List[Project Name],0),1)-1,0),IFERROR(INDEX($K$9:$K$158,MATCH($E95,$G$9:$G$158,0),1),0),IFERROR(INDEX($K$9:$K$158,MATCH($F95,$G$9:$G$158,0),1),0)),0)), IFERROR(MIN($D95-SUM($O95:AK95), INDEX(Tbl_Resource_List[Hours Available per Day], MATCH($C95,Tbl_Resource_List[Resource Name],0),1)-SUMIF($C$8:$C94,$C95,AL$8:AL94)),0),0)</f>
        <v>0</v>
      </c>
      <c r="AM95" s="93">
        <f>IF((AM$7&gt;IFERROR(MAX(IFERROR(INDEX(Tbl_Project_List[Start Date],MATCH($A95,Tbl_Project_List[Project Name],0),1)-1,0),IFERROR(INDEX($K$9:$K$158,MATCH($E95,$G$9:$G$158,0),1),0),IFERROR(INDEX($K$9:$K$158,MATCH($F95,$G$9:$G$158,0),1),0)),0)), IFERROR(MIN($D95-SUM($O95:AL95), INDEX(Tbl_Resource_List[Hours Available per Day], MATCH($C95,Tbl_Resource_List[Resource Name],0),1)-SUMIF($C$8:$C94,$C95,AM$8:AM94)),0),0)</f>
        <v>0</v>
      </c>
      <c r="AN95" s="93">
        <f>IF((AN$7&gt;IFERROR(MAX(IFERROR(INDEX(Tbl_Project_List[Start Date],MATCH($A95,Tbl_Project_List[Project Name],0),1)-1,0),IFERROR(INDEX($K$9:$K$158,MATCH($E95,$G$9:$G$158,0),1),0),IFERROR(INDEX($K$9:$K$158,MATCH($F95,$G$9:$G$158,0),1),0)),0)), IFERROR(MIN($D95-SUM($O95:AM95), INDEX(Tbl_Resource_List[Hours Available per Day], MATCH($C95,Tbl_Resource_List[Resource Name],0),1)-SUMIF($C$8:$C94,$C95,AN$8:AN94)),0),0)</f>
        <v>0</v>
      </c>
      <c r="AO95" s="93">
        <f>IF((AO$7&gt;IFERROR(MAX(IFERROR(INDEX(Tbl_Project_List[Start Date],MATCH($A95,Tbl_Project_List[Project Name],0),1)-1,0),IFERROR(INDEX($K$9:$K$158,MATCH($E95,$G$9:$G$158,0),1),0),IFERROR(INDEX($K$9:$K$158,MATCH($F95,$G$9:$G$158,0),1),0)),0)), IFERROR(MIN($D95-SUM($O95:AN95), INDEX(Tbl_Resource_List[Hours Available per Day], MATCH($C95,Tbl_Resource_List[Resource Name],0),1)-SUMIF($C$8:$C94,$C95,AO$8:AO94)),0),0)</f>
        <v>0</v>
      </c>
      <c r="AP95" s="93">
        <f>IF((AP$7&gt;IFERROR(MAX(IFERROR(INDEX(Tbl_Project_List[Start Date],MATCH($A95,Tbl_Project_List[Project Name],0),1)-1,0),IFERROR(INDEX($K$9:$K$158,MATCH($E95,$G$9:$G$158,0),1),0),IFERROR(INDEX($K$9:$K$158,MATCH($F95,$G$9:$G$158,0),1),0)),0)), IFERROR(MIN($D95-SUM($O95:AO95), INDEX(Tbl_Resource_List[Hours Available per Day], MATCH($C95,Tbl_Resource_List[Resource Name],0),1)-SUMIF($C$8:$C94,$C95,AP$8:AP94)),0),0)</f>
        <v>0</v>
      </c>
      <c r="AQ95" s="93">
        <f>IF((AQ$7&gt;IFERROR(MAX(IFERROR(INDEX(Tbl_Project_List[Start Date],MATCH($A95,Tbl_Project_List[Project Name],0),1)-1,0),IFERROR(INDEX($K$9:$K$158,MATCH($E95,$G$9:$G$158,0),1),0),IFERROR(INDEX($K$9:$K$158,MATCH($F95,$G$9:$G$158,0),1),0)),0)), IFERROR(MIN($D95-SUM($O95:AP95), INDEX(Tbl_Resource_List[Hours Available per Day], MATCH($C95,Tbl_Resource_List[Resource Name],0),1)-SUMIF($C$8:$C94,$C95,AQ$8:AQ94)),0),0)</f>
        <v>0</v>
      </c>
      <c r="AR95" s="93">
        <f>IF((AR$7&gt;IFERROR(MAX(IFERROR(INDEX(Tbl_Project_List[Start Date],MATCH($A95,Tbl_Project_List[Project Name],0),1)-1,0),IFERROR(INDEX($K$9:$K$158,MATCH($E95,$G$9:$G$158,0),1),0),IFERROR(INDEX($K$9:$K$158,MATCH($F95,$G$9:$G$158,0),1),0)),0)), IFERROR(MIN($D95-SUM($O95:AQ95), INDEX(Tbl_Resource_List[Hours Available per Day], MATCH($C95,Tbl_Resource_List[Resource Name],0),1)-SUMIF($C$8:$C94,$C95,AR$8:AR94)),0),0)</f>
        <v>0</v>
      </c>
      <c r="AS95" s="93">
        <f>IF((AS$7&gt;IFERROR(MAX(IFERROR(INDEX(Tbl_Project_List[Start Date],MATCH($A95,Tbl_Project_List[Project Name],0),1)-1,0),IFERROR(INDEX($K$9:$K$158,MATCH($E95,$G$9:$G$158,0),1),0),IFERROR(INDEX($K$9:$K$158,MATCH($F95,$G$9:$G$158,0),1),0)),0)), IFERROR(MIN($D95-SUM($O95:AR95), INDEX(Tbl_Resource_List[Hours Available per Day], MATCH($C95,Tbl_Resource_List[Resource Name],0),1)-SUMIF($C$8:$C94,$C95,AS$8:AS94)),0),0)</f>
        <v>0</v>
      </c>
      <c r="AT95" s="93">
        <f>IF((AT$7&gt;IFERROR(MAX(IFERROR(INDEX(Tbl_Project_List[Start Date],MATCH($A95,Tbl_Project_List[Project Name],0),1)-1,0),IFERROR(INDEX($K$9:$K$158,MATCH($E95,$G$9:$G$158,0),1),0),IFERROR(INDEX($K$9:$K$158,MATCH($F95,$G$9:$G$158,0),1),0)),0)), IFERROR(MIN($D95-SUM($O95:AS95), INDEX(Tbl_Resource_List[Hours Available per Day], MATCH($C95,Tbl_Resource_List[Resource Name],0),1)-SUMIF($C$8:$C94,$C95,AT$8:AT94)),0),0)</f>
        <v>0</v>
      </c>
      <c r="AU95" s="93">
        <f>IF((AU$7&gt;IFERROR(MAX(IFERROR(INDEX(Tbl_Project_List[Start Date],MATCH($A95,Tbl_Project_List[Project Name],0),1)-1,0),IFERROR(INDEX($K$9:$K$158,MATCH($E95,$G$9:$G$158,0),1),0),IFERROR(INDEX($K$9:$K$158,MATCH($F95,$G$9:$G$158,0),1),0)),0)), IFERROR(MIN($D95-SUM($O95:AT95), INDEX(Tbl_Resource_List[Hours Available per Day], MATCH($C95,Tbl_Resource_List[Resource Name],0),1)-SUMIF($C$8:$C94,$C95,AU$8:AU94)),0),0)</f>
        <v>0</v>
      </c>
      <c r="AV95" s="93">
        <f>IF((AV$7&gt;IFERROR(MAX(IFERROR(INDEX(Tbl_Project_List[Start Date],MATCH($A95,Tbl_Project_List[Project Name],0),1)-1,0),IFERROR(INDEX($K$9:$K$158,MATCH($E95,$G$9:$G$158,0),1),0),IFERROR(INDEX($K$9:$K$158,MATCH($F95,$G$9:$G$158,0),1),0)),0)), IFERROR(MIN($D95-SUM($O95:AU95), INDEX(Tbl_Resource_List[Hours Available per Day], MATCH($C95,Tbl_Resource_List[Resource Name],0),1)-SUMIF($C$8:$C94,$C95,AV$8:AV94)),0),0)</f>
        <v>0</v>
      </c>
      <c r="AW95" s="93">
        <f>IF((AW$7&gt;IFERROR(MAX(IFERROR(INDEX(Tbl_Project_List[Start Date],MATCH($A95,Tbl_Project_List[Project Name],0),1)-1,0),IFERROR(INDEX($K$9:$K$158,MATCH($E95,$G$9:$G$158,0),1),0),IFERROR(INDEX($K$9:$K$158,MATCH($F95,$G$9:$G$158,0),1),0)),0)), IFERROR(MIN($D95-SUM($O95:AV95), INDEX(Tbl_Resource_List[Hours Available per Day], MATCH($C95,Tbl_Resource_List[Resource Name],0),1)-SUMIF($C$8:$C94,$C95,AW$8:AW94)),0),0)</f>
        <v>0</v>
      </c>
      <c r="AX95" s="93">
        <f>IF((AX$7&gt;IFERROR(MAX(IFERROR(INDEX(Tbl_Project_List[Start Date],MATCH($A95,Tbl_Project_List[Project Name],0),1)-1,0),IFERROR(INDEX($K$9:$K$158,MATCH($E95,$G$9:$G$158,0),1),0),IFERROR(INDEX($K$9:$K$158,MATCH($F95,$G$9:$G$158,0),1),0)),0)), IFERROR(MIN($D95-SUM($O95:AW95), INDEX(Tbl_Resource_List[Hours Available per Day], MATCH($C95,Tbl_Resource_List[Resource Name],0),1)-SUMIF($C$8:$C94,$C95,AX$8:AX94)),0),0)</f>
        <v>0</v>
      </c>
      <c r="AY95" s="93">
        <f>IF((AY$7&gt;IFERROR(MAX(IFERROR(INDEX(Tbl_Project_List[Start Date],MATCH($A95,Tbl_Project_List[Project Name],0),1)-1,0),IFERROR(INDEX($K$9:$K$158,MATCH($E95,$G$9:$G$158,0),1),0),IFERROR(INDEX($K$9:$K$158,MATCH($F95,$G$9:$G$158,0),1),0)),0)), IFERROR(MIN($D95-SUM($O95:AX95), INDEX(Tbl_Resource_List[Hours Available per Day], MATCH($C95,Tbl_Resource_List[Resource Name],0),1)-SUMIF($C$8:$C94,$C95,AY$8:AY94)),0),0)</f>
        <v>0</v>
      </c>
      <c r="AZ95" s="93">
        <f>IF((AZ$7&gt;IFERROR(MAX(IFERROR(INDEX(Tbl_Project_List[Start Date],MATCH($A95,Tbl_Project_List[Project Name],0),1)-1,0),IFERROR(INDEX($K$9:$K$158,MATCH($E95,$G$9:$G$158,0),1),0),IFERROR(INDEX($K$9:$K$158,MATCH($F95,$G$9:$G$158,0),1),0)),0)), IFERROR(MIN($D95-SUM($O95:AY95), INDEX(Tbl_Resource_List[Hours Available per Day], MATCH($C95,Tbl_Resource_List[Resource Name],0),1)-SUMIF($C$8:$C94,$C95,AZ$8:AZ94)),0),0)</f>
        <v>0</v>
      </c>
      <c r="BA95" s="93">
        <f>IF((BA$7&gt;IFERROR(MAX(IFERROR(INDEX(Tbl_Project_List[Start Date],MATCH($A95,Tbl_Project_List[Project Name],0),1)-1,0),IFERROR(INDEX($K$9:$K$158,MATCH($E95,$G$9:$G$158,0),1),0),IFERROR(INDEX($K$9:$K$158,MATCH($F95,$G$9:$G$158,0),1),0)),0)), IFERROR(MIN($D95-SUM($O95:AZ95), INDEX(Tbl_Resource_List[Hours Available per Day], MATCH($C95,Tbl_Resource_List[Resource Name],0),1)-SUMIF($C$8:$C94,$C95,BA$8:BA94)),0),0)</f>
        <v>0</v>
      </c>
      <c r="BB95" s="93">
        <f>IF((BB$7&gt;IFERROR(MAX(IFERROR(INDEX(Tbl_Project_List[Start Date],MATCH($A95,Tbl_Project_List[Project Name],0),1)-1,0),IFERROR(INDEX($K$9:$K$158,MATCH($E95,$G$9:$G$158,0),1),0),IFERROR(INDEX($K$9:$K$158,MATCH($F95,$G$9:$G$158,0),1),0)),0)), IFERROR(MIN($D95-SUM($O95:BA95), INDEX(Tbl_Resource_List[Hours Available per Day], MATCH($C95,Tbl_Resource_List[Resource Name],0),1)-SUMIF($C$8:$C94,$C95,BB$8:BB94)),0),0)</f>
        <v>0</v>
      </c>
      <c r="BC95" s="93">
        <f>IF((BC$7&gt;IFERROR(MAX(IFERROR(INDEX(Tbl_Project_List[Start Date],MATCH($A95,Tbl_Project_List[Project Name],0),1)-1,0),IFERROR(INDEX($K$9:$K$158,MATCH($E95,$G$9:$G$158,0),1),0),IFERROR(INDEX($K$9:$K$158,MATCH($F95,$G$9:$G$158,0),1),0)),0)), IFERROR(MIN($D95-SUM($O95:BB95), INDEX(Tbl_Resource_List[Hours Available per Day], MATCH($C95,Tbl_Resource_List[Resource Name],0),1)-SUMIF($C$8:$C94,$C95,BC$8:BC94)),0),0)</f>
        <v>0</v>
      </c>
      <c r="BD95" s="93">
        <f>IF((BD$7&gt;IFERROR(MAX(IFERROR(INDEX(Tbl_Project_List[Start Date],MATCH($A95,Tbl_Project_List[Project Name],0),1)-1,0),IFERROR(INDEX($K$9:$K$158,MATCH($E95,$G$9:$G$158,0),1),0),IFERROR(INDEX($K$9:$K$158,MATCH($F95,$G$9:$G$158,0),1),0)),0)), IFERROR(MIN($D95-SUM($O95:BC95), INDEX(Tbl_Resource_List[Hours Available per Day], MATCH($C95,Tbl_Resource_List[Resource Name],0),1)-SUMIF($C$8:$C94,$C95,BD$8:BD94)),0),0)</f>
        <v>0</v>
      </c>
      <c r="BE95" s="93">
        <f>IF((BE$7&gt;IFERROR(MAX(IFERROR(INDEX(Tbl_Project_List[Start Date],MATCH($A95,Tbl_Project_List[Project Name],0),1)-1,0),IFERROR(INDEX($K$9:$K$158,MATCH($E95,$G$9:$G$158,0),1),0),IFERROR(INDEX($K$9:$K$158,MATCH($F95,$G$9:$G$158,0),1),0)),0)), IFERROR(MIN($D95-SUM($O95:BD95), INDEX(Tbl_Resource_List[Hours Available per Day], MATCH($C95,Tbl_Resource_List[Resource Name],0),1)-SUMIF($C$8:$C94,$C95,BE$8:BE94)),0),0)</f>
        <v>0</v>
      </c>
      <c r="BF95" s="93">
        <f>IF((BF$7&gt;IFERROR(MAX(IFERROR(INDEX(Tbl_Project_List[Start Date],MATCH($A95,Tbl_Project_List[Project Name],0),1)-1,0),IFERROR(INDEX($K$9:$K$158,MATCH($E95,$G$9:$G$158,0),1),0),IFERROR(INDEX($K$9:$K$158,MATCH($F95,$G$9:$G$158,0),1),0)),0)), IFERROR(MIN($D95-SUM($O95:BE95), INDEX(Tbl_Resource_List[Hours Available per Day], MATCH($C95,Tbl_Resource_List[Resource Name],0),1)-SUMIF($C$8:$C94,$C95,BF$8:BF94)),0),0)</f>
        <v>0</v>
      </c>
      <c r="BG95" s="93">
        <f>IF((BG$7&gt;IFERROR(MAX(IFERROR(INDEX(Tbl_Project_List[Start Date],MATCH($A95,Tbl_Project_List[Project Name],0),1)-1,0),IFERROR(INDEX($K$9:$K$158,MATCH($E95,$G$9:$G$158,0),1),0),IFERROR(INDEX($K$9:$K$158,MATCH($F95,$G$9:$G$158,0),1),0)),0)), IFERROR(MIN($D95-SUM($O95:BF95), INDEX(Tbl_Resource_List[Hours Available per Day], MATCH($C95,Tbl_Resource_List[Resource Name],0),1)-SUMIF($C$8:$C94,$C95,BG$8:BG94)),0),0)</f>
        <v>0</v>
      </c>
      <c r="BH95" s="93">
        <f>IF((BH$7&gt;IFERROR(MAX(IFERROR(INDEX(Tbl_Project_List[Start Date],MATCH($A95,Tbl_Project_List[Project Name],0),1)-1,0),IFERROR(INDEX($K$9:$K$158,MATCH($E95,$G$9:$G$158,0),1),0),IFERROR(INDEX($K$9:$K$158,MATCH($F95,$G$9:$G$158,0),1),0)),0)), IFERROR(MIN($D95-SUM($O95:BG95), INDEX(Tbl_Resource_List[Hours Available per Day], MATCH($C95,Tbl_Resource_List[Resource Name],0),1)-SUMIF($C$8:$C94,$C95,BH$8:BH94)),0),0)</f>
        <v>0</v>
      </c>
      <c r="BI95" s="93">
        <f>IF((BI$7&gt;IFERROR(MAX(IFERROR(INDEX(Tbl_Project_List[Start Date],MATCH($A95,Tbl_Project_List[Project Name],0),1)-1,0),IFERROR(INDEX($K$9:$K$158,MATCH($E95,$G$9:$G$158,0),1),0),IFERROR(INDEX($K$9:$K$158,MATCH($F95,$G$9:$G$158,0),1),0)),0)), IFERROR(MIN($D95-SUM($O95:BH95), INDEX(Tbl_Resource_List[Hours Available per Day], MATCH($C95,Tbl_Resource_List[Resource Name],0),1)-SUMIF($C$8:$C94,$C95,BI$8:BI94)),0),0)</f>
        <v>0</v>
      </c>
      <c r="BJ95" s="93">
        <f>IF((BJ$7&gt;IFERROR(MAX(IFERROR(INDEX(Tbl_Project_List[Start Date],MATCH($A95,Tbl_Project_List[Project Name],0),1)-1,0),IFERROR(INDEX($K$9:$K$158,MATCH($E95,$G$9:$G$158,0),1),0),IFERROR(INDEX($K$9:$K$158,MATCH($F95,$G$9:$G$158,0),1),0)),0)), IFERROR(MIN($D95-SUM($O95:BI95), INDEX(Tbl_Resource_List[Hours Available per Day], MATCH($C95,Tbl_Resource_List[Resource Name],0),1)-SUMIF($C$8:$C94,$C95,BJ$8:BJ94)),0),0)</f>
        <v>0</v>
      </c>
      <c r="BK95" s="93">
        <f>IF((BK$7&gt;IFERROR(MAX(IFERROR(INDEX(Tbl_Project_List[Start Date],MATCH($A95,Tbl_Project_List[Project Name],0),1)-1,0),IFERROR(INDEX($K$9:$K$158,MATCH($E95,$G$9:$G$158,0),1),0),IFERROR(INDEX($K$9:$K$158,MATCH($F95,$G$9:$G$158,0),1),0)),0)), IFERROR(MIN($D95-SUM($O95:BJ95), INDEX(Tbl_Resource_List[Hours Available per Day], MATCH($C95,Tbl_Resource_List[Resource Name],0),1)-SUMIF($C$8:$C94,$C95,BK$8:BK94)),0),0)</f>
        <v>0</v>
      </c>
      <c r="BL95" s="93">
        <f>IF((BL$7&gt;IFERROR(MAX(IFERROR(INDEX(Tbl_Project_List[Start Date],MATCH($A95,Tbl_Project_List[Project Name],0),1)-1,0),IFERROR(INDEX($K$9:$K$158,MATCH($E95,$G$9:$G$158,0),1),0),IFERROR(INDEX($K$9:$K$158,MATCH($F95,$G$9:$G$158,0),1),0)),0)), IFERROR(MIN($D95-SUM($O95:BK95), INDEX(Tbl_Resource_List[Hours Available per Day], MATCH($C95,Tbl_Resource_List[Resource Name],0),1)-SUMIF($C$8:$C94,$C95,BL$8:BL94)),0),0)</f>
        <v>0</v>
      </c>
      <c r="BM95" s="93">
        <f>IF((BM$7&gt;IFERROR(MAX(IFERROR(INDEX(Tbl_Project_List[Start Date],MATCH($A95,Tbl_Project_List[Project Name],0),1)-1,0),IFERROR(INDEX($K$9:$K$158,MATCH($E95,$G$9:$G$158,0),1),0),IFERROR(INDEX($K$9:$K$158,MATCH($F95,$G$9:$G$158,0),1),0)),0)), IFERROR(MIN($D95-SUM($O95:BL95), INDEX(Tbl_Resource_List[Hours Available per Day], MATCH($C95,Tbl_Resource_List[Resource Name],0),1)-SUMIF($C$8:$C94,$C95,BM$8:BM94)),0),0)</f>
        <v>0</v>
      </c>
      <c r="BN95" s="93">
        <f>IF((BN$7&gt;IFERROR(MAX(IFERROR(INDEX(Tbl_Project_List[Start Date],MATCH($A95,Tbl_Project_List[Project Name],0),1)-1,0),IFERROR(INDEX($K$9:$K$158,MATCH($E95,$G$9:$G$158,0),1),0),IFERROR(INDEX($K$9:$K$158,MATCH($F95,$G$9:$G$158,0),1),0)),0)), IFERROR(MIN($D95-SUM($O95:BM95), INDEX(Tbl_Resource_List[Hours Available per Day], MATCH($C95,Tbl_Resource_List[Resource Name],0),1)-SUMIF($C$8:$C94,$C95,BN$8:BN94)),0),0)</f>
        <v>0</v>
      </c>
      <c r="BO95" s="93">
        <f>IF((BO$7&gt;IFERROR(MAX(IFERROR(INDEX(Tbl_Project_List[Start Date],MATCH($A95,Tbl_Project_List[Project Name],0),1)-1,0),IFERROR(INDEX($K$9:$K$158,MATCH($E95,$G$9:$G$158,0),1),0),IFERROR(INDEX($K$9:$K$158,MATCH($F95,$G$9:$G$158,0),1),0)),0)), IFERROR(MIN($D95-SUM($O95:BN95), INDEX(Tbl_Resource_List[Hours Available per Day], MATCH($C95,Tbl_Resource_List[Resource Name],0),1)-SUMIF($C$8:$C94,$C95,BO$8:BO94)),0),0)</f>
        <v>0</v>
      </c>
      <c r="BP95" s="93">
        <f>IF((BP$7&gt;IFERROR(MAX(IFERROR(INDEX(Tbl_Project_List[Start Date],MATCH($A95,Tbl_Project_List[Project Name],0),1)-1,0),IFERROR(INDEX($K$9:$K$158,MATCH($E95,$G$9:$G$158,0),1),0),IFERROR(INDEX($K$9:$K$158,MATCH($F95,$G$9:$G$158,0),1),0)),0)), IFERROR(MIN($D95-SUM($O95:BO95), INDEX(Tbl_Resource_List[Hours Available per Day], MATCH($C95,Tbl_Resource_List[Resource Name],0),1)-SUMIF($C$8:$C94,$C95,BP$8:BP94)),0),0)</f>
        <v>0</v>
      </c>
      <c r="BQ95" s="93">
        <f>IF((BQ$7&gt;IFERROR(MAX(IFERROR(INDEX(Tbl_Project_List[Start Date],MATCH($A95,Tbl_Project_List[Project Name],0),1)-1,0),IFERROR(INDEX($K$9:$K$158,MATCH($E95,$G$9:$G$158,0),1),0),IFERROR(INDEX($K$9:$K$158,MATCH($F95,$G$9:$G$158,0),1),0)),0)), IFERROR(MIN($D95-SUM($O95:BP95), INDEX(Tbl_Resource_List[Hours Available per Day], MATCH($C95,Tbl_Resource_List[Resource Name],0),1)-SUMIF($C$8:$C94,$C95,BQ$8:BQ94)),0),0)</f>
        <v>0</v>
      </c>
      <c r="BR95" s="93">
        <f>IF((BR$7&gt;IFERROR(MAX(IFERROR(INDEX(Tbl_Project_List[Start Date],MATCH($A95,Tbl_Project_List[Project Name],0),1)-1,0),IFERROR(INDEX($K$9:$K$158,MATCH($E95,$G$9:$G$158,0),1),0),IFERROR(INDEX($K$9:$K$158,MATCH($F95,$G$9:$G$158,0),1),0)),0)), IFERROR(MIN($D95-SUM($O95:BQ95), INDEX(Tbl_Resource_List[Hours Available per Day], MATCH($C95,Tbl_Resource_List[Resource Name],0),1)-SUMIF($C$8:$C94,$C95,BR$8:BR94)),0),0)</f>
        <v>0</v>
      </c>
      <c r="BS95" s="93">
        <f>IF((BS$7&gt;IFERROR(MAX(IFERROR(INDEX(Tbl_Project_List[Start Date],MATCH($A95,Tbl_Project_List[Project Name],0),1)-1,0),IFERROR(INDEX($K$9:$K$158,MATCH($E95,$G$9:$G$158,0),1),0),IFERROR(INDEX($K$9:$K$158,MATCH($F95,$G$9:$G$158,0),1),0)),0)), IFERROR(MIN($D95-SUM($O95:BR95), INDEX(Tbl_Resource_List[Hours Available per Day], MATCH($C95,Tbl_Resource_List[Resource Name],0),1)-SUMIF($C$8:$C94,$C95,BS$8:BS94)),0),0)</f>
        <v>0</v>
      </c>
      <c r="BT95" s="93">
        <f>IF((BT$7&gt;IFERROR(MAX(IFERROR(INDEX(Tbl_Project_List[Start Date],MATCH($A95,Tbl_Project_List[Project Name],0),1)-1,0),IFERROR(INDEX($K$9:$K$158,MATCH($E95,$G$9:$G$158,0),1),0),IFERROR(INDEX($K$9:$K$158,MATCH($F95,$G$9:$G$158,0),1),0)),0)), IFERROR(MIN($D95-SUM($O95:BS95), INDEX(Tbl_Resource_List[Hours Available per Day], MATCH($C95,Tbl_Resource_List[Resource Name],0),1)-SUMIF($C$8:$C94,$C95,BT$8:BT94)),0),0)</f>
        <v>0</v>
      </c>
      <c r="BU95" s="93">
        <f>IF((BU$7&gt;IFERROR(MAX(IFERROR(INDEX(Tbl_Project_List[Start Date],MATCH($A95,Tbl_Project_List[Project Name],0),1)-1,0),IFERROR(INDEX($K$9:$K$158,MATCH($E95,$G$9:$G$158,0),1),0),IFERROR(INDEX($K$9:$K$158,MATCH($F95,$G$9:$G$158,0),1),0)),0)), IFERROR(MIN($D95-SUM($O95:BT95), INDEX(Tbl_Resource_List[Hours Available per Day], MATCH($C95,Tbl_Resource_List[Resource Name],0),1)-SUMIF($C$8:$C94,$C95,BU$8:BU94)),0),0)</f>
        <v>0</v>
      </c>
      <c r="BV95" s="93">
        <f>IF((BV$7&gt;IFERROR(MAX(IFERROR(INDEX(Tbl_Project_List[Start Date],MATCH($A95,Tbl_Project_List[Project Name],0),1)-1,0),IFERROR(INDEX($K$9:$K$158,MATCH($E95,$G$9:$G$158,0),1),0),IFERROR(INDEX($K$9:$K$158,MATCH($F95,$G$9:$G$158,0),1),0)),0)), IFERROR(MIN($D95-SUM($O95:BU95), INDEX(Tbl_Resource_List[Hours Available per Day], MATCH($C95,Tbl_Resource_List[Resource Name],0),1)-SUMIF($C$8:$C94,$C95,BV$8:BV94)),0),0)</f>
        <v>0</v>
      </c>
      <c r="BW95" s="94">
        <f>IF((BW$7&gt;IFERROR(MAX(IFERROR(INDEX(Tbl_Project_List[Start Date],MATCH($A95,Tbl_Project_List[Project Name],0),1)-1,0),IFERROR(INDEX($K$9:$K$158,MATCH($E95,$G$9:$G$158,0),1),0),IFERROR(INDEX($K$9:$K$158,MATCH($F95,$G$9:$G$158,0),1),0)),0)), IFERROR(MIN($D95-SUM($O95:BV95), INDEX(Tbl_Resource_List[Hours Available per Day], MATCH($C95,Tbl_Resource_List[Resource Name],0),1)-SUMIF($C$8:$C94,$C95,BW$8:BW94)),0),0)</f>
        <v>0</v>
      </c>
      <c r="BX95" s="95"/>
      <c r="BY95" s="95"/>
      <c r="BZ95" s="95"/>
      <c r="CA95" s="95"/>
      <c r="CB95" s="95"/>
      <c r="CC95" s="95"/>
      <c r="CD95" s="95"/>
      <c r="CE95" s="95"/>
      <c r="CF95" s="95"/>
      <c r="CG95" s="95"/>
      <c r="CH95" s="95"/>
      <c r="CI95" s="95"/>
      <c r="CJ95" s="95"/>
      <c r="CK95" s="95"/>
      <c r="CL95" s="95"/>
      <c r="CM95" s="95"/>
      <c r="CN95" s="95"/>
      <c r="CO95" s="95"/>
      <c r="CP95" s="95"/>
      <c r="CQ95" s="95"/>
      <c r="CR95" s="95"/>
      <c r="CS95" s="95"/>
      <c r="CT95" s="95"/>
      <c r="CU95" s="95"/>
      <c r="CV95" s="95"/>
      <c r="CW95" s="95"/>
      <c r="CX95" s="95"/>
      <c r="CY95" s="95"/>
      <c r="CZ95" s="95"/>
      <c r="DA95" s="95"/>
    </row>
    <row r="96" spans="1:105" x14ac:dyDescent="0.25">
      <c r="A96" s="89" t="str">
        <f>IFERROR(IF(ROW(A95)-ROW($A$8)&gt;=COUNTA(Tbl_Task_List[Task Name]),"",INDEX(Tbl_Project_List[],MATCH(SMALL(Tbl_Project_List[[#Data],[Priority]],ROUND(SUMPRODUCT(1/COUNTIF($A$9:A95,$A$9:A95)),0)+((COUNTIF(Tbl_Task_List[[#Data],[Project Name]],A95)=COUNTIF($A$9:$A95,A95))*1)),Tbl_Project_List[[#Data],[Priority]],0),1)),"")</f>
        <v/>
      </c>
      <c r="B96" s="89" t="str">
        <f t="array" ref="B96">IFERROR(INDEX((Tbl_Task_List[[#Data],[Task Name]]), SMALL(IF(A96=(Tbl_Task_List[[#Data],[Project Name]]),ROW(Tbl_Task_List[[#Data],[Project Name]]),""),COUNTIF($A$9:$A96,A96))-ROW(Tbl_Task_List[[#Headers],[Task Name]]),1),"")</f>
        <v/>
      </c>
      <c r="C96" s="90" t="str">
        <f t="array" ref="C96">IFERROR(INDEX((Tbl_Task_List[[#Data],[Resource Name]]), SMALL(IF(A96=(Tbl_Task_List[[#Data],[Project Name]]),ROW(Tbl_Task_List[[#Data],[Project Name]]),""),COUNTIF($A$9:$A96,A96))-ROW(Tbl_Task_List[[#Headers],[Resource Name]]),1),"")</f>
        <v/>
      </c>
      <c r="D96" s="91" t="str">
        <f t="array" ref="D96">IFERROR(INDEX((Tbl_Task_List[[#Data],[Planned Duration (Hours)]]), SMALL(IF(A96=(Tbl_Task_List[[#Data],[Project Name]]),ROW(Tbl_Task_List[[#Data],[Project Name]]),""),COUNTIF($A$9:$A96,A96))-ROW(Tbl_Task_List[[#Headers],[Planned Duration (Hours)]]),1),"")</f>
        <v/>
      </c>
      <c r="E96" s="70" t="str">
        <f t="array" ref="E96">IFERROR(INDEX((Tbl_Task_List[[#Data],[Predecessor 1]]), SMALL(IF(A96=(Tbl_Task_List[[#Data],[Project Name]]),ROW(Tbl_Task_List[[#Data],[Project Name]]),""),COUNTIF($A$9:$A96,A96))-ROW(Tbl_Task_List[[#Headers],[Predecessor 1]]),1),"")</f>
        <v/>
      </c>
      <c r="F96" s="70" t="str">
        <f t="array" ref="F96">IFERROR(INDEX((Tbl_Task_List[[#Data],[Predecessor 2]]), SMALL(IF(A96=(Tbl_Task_List[[#Data],[Project Name]]),ROW(Tbl_Task_List[[#Data],[Project Name]]),""),COUNTIF($A$9:$A96,A96))-ROW(Tbl_Task_List[[#Headers],[Predecessor 2]]),1),"")</f>
        <v/>
      </c>
      <c r="G96" s="70" t="str">
        <f t="shared" si="8"/>
        <v xml:space="preserve"> </v>
      </c>
      <c r="H96" s="75" t="str">
        <f>IFERROR(MAX(INDEX(Tbl_Project_List[Start Date],MATCH($A96,Tbl_Project_List[Project Name],0),1), StartDate, IFERROR(WORKDAY(INDEX($K$9:$K$158,MATCH($E96,$G$9:$G$158,0),1),1,Holidays),0),IFERROR(WORKDAY( INDEX($K$9:$K$158,MATCH($F96,$G$9:$G$158,0),1),1,Holidays),0)),"")</f>
        <v/>
      </c>
      <c r="I96" s="92" t="str">
        <f t="shared" si="9"/>
        <v/>
      </c>
      <c r="J96" s="75" t="str">
        <f t="array" ref="J96">IF(ISNUMBER(D96),IFERROR(INDEX($A$7:$BW$7,1,SMALL(IF(P96:BW96&gt;0,COLUMN(P96:BW96),""),1)),WORKDAY($BW$7,2,Holidays)),"")</f>
        <v/>
      </c>
      <c r="K96" s="75" t="str">
        <f t="array" ref="K96">IF(ISNUMBER(D96),IF(SUM(P96:BW96)=D96,IFERROR(INDEX($A$7:$BW$7,1,LARGE(IF(P96:BW96&gt;0,COLUMN(P96:BW96),""),1)),""),WORKDAY($BW$7,1,Holidays)),"")</f>
        <v/>
      </c>
      <c r="L96" s="92" t="str">
        <f ca="1">IFERROR(COUNTIF(INDIRECT(ADDRESS(ROW($L96),MATCH($J96,$A$7:$BW$7,0),1,1,)):INDIRECT(ADDRESS(ROW($L96),MATCH(MIN($K96,$BW$7),$A$7:$BW$7,0),1,1,)),0),"")</f>
        <v/>
      </c>
      <c r="M96" s="92" t="str">
        <f t="shared" si="10"/>
        <v/>
      </c>
      <c r="N96" s="93" t="str">
        <f t="shared" si="11"/>
        <v/>
      </c>
      <c r="O96" s="86"/>
      <c r="P96" s="93">
        <f>IF((P$7&gt;IFERROR(MAX(IFERROR(INDEX(Tbl_Project_List[Start Date],MATCH($A96,Tbl_Project_List[Project Name],0),1)-1,0),IFERROR(INDEX($K$9:$K$158,MATCH($E96,$G$9:$G$158,0),1),0),IFERROR(INDEX($K$9:$K$158,MATCH($F96,$G$9:$G$158,0),1),0)),0)), IFERROR(MIN($D96-SUM($O96:O96), INDEX(Tbl_Resource_List[Hours Available per Day], MATCH($C96,Tbl_Resource_List[Resource Name],0),1)-SUMIF($C$8:$C95,$C96,P$8:P95)),0),0)</f>
        <v>0</v>
      </c>
      <c r="Q96" s="93">
        <f>IF((Q$7&gt;IFERROR(MAX(IFERROR(INDEX(Tbl_Project_List[Start Date],MATCH($A96,Tbl_Project_List[Project Name],0),1)-1,0),IFERROR(INDEX($K$9:$K$158,MATCH($E96,$G$9:$G$158,0),1),0),IFERROR(INDEX($K$9:$K$158,MATCH($F96,$G$9:$G$158,0),1),0)),0)), IFERROR(MIN($D96-SUM($O96:P96), INDEX(Tbl_Resource_List[Hours Available per Day], MATCH($C96,Tbl_Resource_List[Resource Name],0),1)-SUMIF($C$8:$C95,$C96,Q$8:Q95)),0),0)</f>
        <v>0</v>
      </c>
      <c r="R96" s="93">
        <f>IF((R$7&gt;IFERROR(MAX(IFERROR(INDEX(Tbl_Project_List[Start Date],MATCH($A96,Tbl_Project_List[Project Name],0),1)-1,0),IFERROR(INDEX($K$9:$K$158,MATCH($E96,$G$9:$G$158,0),1),0),IFERROR(INDEX($K$9:$K$158,MATCH($F96,$G$9:$G$158,0),1),0)),0)), IFERROR(MIN($D96-SUM($O96:Q96), INDEX(Tbl_Resource_List[Hours Available per Day], MATCH($C96,Tbl_Resource_List[Resource Name],0),1)-SUMIF($C$8:$C95,$C96,R$8:R95)),0),0)</f>
        <v>0</v>
      </c>
      <c r="S96" s="93">
        <f>IF((S$7&gt;IFERROR(MAX(IFERROR(INDEX(Tbl_Project_List[Start Date],MATCH($A96,Tbl_Project_List[Project Name],0),1)-1,0),IFERROR(INDEX($K$9:$K$158,MATCH($E96,$G$9:$G$158,0),1),0),IFERROR(INDEX($K$9:$K$158,MATCH($F96,$G$9:$G$158,0),1),0)),0)), IFERROR(MIN($D96-SUM($O96:R96), INDEX(Tbl_Resource_List[Hours Available per Day], MATCH($C96,Tbl_Resource_List[Resource Name],0),1)-SUMIF($C$8:$C95,$C96,S$8:S95)),0),0)</f>
        <v>0</v>
      </c>
      <c r="T96" s="93">
        <f>IF((T$7&gt;IFERROR(MAX(IFERROR(INDEX(Tbl_Project_List[Start Date],MATCH($A96,Tbl_Project_List[Project Name],0),1)-1,0),IFERROR(INDEX($K$9:$K$158,MATCH($E96,$G$9:$G$158,0),1),0),IFERROR(INDEX($K$9:$K$158,MATCH($F96,$G$9:$G$158,0),1),0)),0)), IFERROR(MIN($D96-SUM($O96:S96), INDEX(Tbl_Resource_List[Hours Available per Day], MATCH($C96,Tbl_Resource_List[Resource Name],0),1)-SUMIF($C$8:$C95,$C96,T$8:T95)),0),0)</f>
        <v>0</v>
      </c>
      <c r="U96" s="93">
        <f>IF((U$7&gt;IFERROR(MAX(IFERROR(INDEX(Tbl_Project_List[Start Date],MATCH($A96,Tbl_Project_List[Project Name],0),1)-1,0),IFERROR(INDEX($K$9:$K$158,MATCH($E96,$G$9:$G$158,0),1),0),IFERROR(INDEX($K$9:$K$158,MATCH($F96,$G$9:$G$158,0),1),0)),0)), IFERROR(MIN($D96-SUM($O96:T96), INDEX(Tbl_Resource_List[Hours Available per Day], MATCH($C96,Tbl_Resource_List[Resource Name],0),1)-SUMIF($C$8:$C95,$C96,U$8:U95)),0),0)</f>
        <v>0</v>
      </c>
      <c r="V96" s="93">
        <f>IF((V$7&gt;IFERROR(MAX(IFERROR(INDEX(Tbl_Project_List[Start Date],MATCH($A96,Tbl_Project_List[Project Name],0),1)-1,0),IFERROR(INDEX($K$9:$K$158,MATCH($E96,$G$9:$G$158,0),1),0),IFERROR(INDEX($K$9:$K$158,MATCH($F96,$G$9:$G$158,0),1),0)),0)), IFERROR(MIN($D96-SUM($O96:U96), INDEX(Tbl_Resource_List[Hours Available per Day], MATCH($C96,Tbl_Resource_List[Resource Name],0),1)-SUMIF($C$8:$C95,$C96,V$8:V95)),0),0)</f>
        <v>0</v>
      </c>
      <c r="W96" s="93">
        <f>IF((W$7&gt;IFERROR(MAX(IFERROR(INDEX(Tbl_Project_List[Start Date],MATCH($A96,Tbl_Project_List[Project Name],0),1)-1,0),IFERROR(INDEX($K$9:$K$158,MATCH($E96,$G$9:$G$158,0),1),0),IFERROR(INDEX($K$9:$K$158,MATCH($F96,$G$9:$G$158,0),1),0)),0)), IFERROR(MIN($D96-SUM($O96:V96), INDEX(Tbl_Resource_List[Hours Available per Day], MATCH($C96,Tbl_Resource_List[Resource Name],0),1)-SUMIF($C$8:$C95,$C96,W$8:W95)),0),0)</f>
        <v>0</v>
      </c>
      <c r="X96" s="93">
        <f>IF((X$7&gt;IFERROR(MAX(IFERROR(INDEX(Tbl_Project_List[Start Date],MATCH($A96,Tbl_Project_List[Project Name],0),1)-1,0),IFERROR(INDEX($K$9:$K$158,MATCH($E96,$G$9:$G$158,0),1),0),IFERROR(INDEX($K$9:$K$158,MATCH($F96,$G$9:$G$158,0),1),0)),0)), IFERROR(MIN($D96-SUM($O96:W96), INDEX(Tbl_Resource_List[Hours Available per Day], MATCH($C96,Tbl_Resource_List[Resource Name],0),1)-SUMIF($C$8:$C95,$C96,X$8:X95)),0),0)</f>
        <v>0</v>
      </c>
      <c r="Y96" s="93">
        <f>IF((Y$7&gt;IFERROR(MAX(IFERROR(INDEX(Tbl_Project_List[Start Date],MATCH($A96,Tbl_Project_List[Project Name],0),1)-1,0),IFERROR(INDEX($K$9:$K$158,MATCH($E96,$G$9:$G$158,0),1),0),IFERROR(INDEX($K$9:$K$158,MATCH($F96,$G$9:$G$158,0),1),0)),0)), IFERROR(MIN($D96-SUM($O96:X96), INDEX(Tbl_Resource_List[Hours Available per Day], MATCH($C96,Tbl_Resource_List[Resource Name],0),1)-SUMIF($C$8:$C95,$C96,Y$8:Y95)),0),0)</f>
        <v>0</v>
      </c>
      <c r="Z96" s="93">
        <f>IF((Z$7&gt;IFERROR(MAX(IFERROR(INDEX(Tbl_Project_List[Start Date],MATCH($A96,Tbl_Project_List[Project Name],0),1)-1,0),IFERROR(INDEX($K$9:$K$158,MATCH($E96,$G$9:$G$158,0),1),0),IFERROR(INDEX($K$9:$K$158,MATCH($F96,$G$9:$G$158,0),1),0)),0)), IFERROR(MIN($D96-SUM($O96:Y96), INDEX(Tbl_Resource_List[Hours Available per Day], MATCH($C96,Tbl_Resource_List[Resource Name],0),1)-SUMIF($C$8:$C95,$C96,Z$8:Z95)),0),0)</f>
        <v>0</v>
      </c>
      <c r="AA96" s="93">
        <f>IF((AA$7&gt;IFERROR(MAX(IFERROR(INDEX(Tbl_Project_List[Start Date],MATCH($A96,Tbl_Project_List[Project Name],0),1)-1,0),IFERROR(INDEX($K$9:$K$158,MATCH($E96,$G$9:$G$158,0),1),0),IFERROR(INDEX($K$9:$K$158,MATCH($F96,$G$9:$G$158,0),1),0)),0)), IFERROR(MIN($D96-SUM($O96:Z96), INDEX(Tbl_Resource_List[Hours Available per Day], MATCH($C96,Tbl_Resource_List[Resource Name],0),1)-SUMIF($C$8:$C95,$C96,AA$8:AA95)),0),0)</f>
        <v>0</v>
      </c>
      <c r="AB96" s="93">
        <f>IF((AB$7&gt;IFERROR(MAX(IFERROR(INDEX(Tbl_Project_List[Start Date],MATCH($A96,Tbl_Project_List[Project Name],0),1)-1,0),IFERROR(INDEX($K$9:$K$158,MATCH($E96,$G$9:$G$158,0),1),0),IFERROR(INDEX($K$9:$K$158,MATCH($F96,$G$9:$G$158,0),1),0)),0)), IFERROR(MIN($D96-SUM($O96:AA96), INDEX(Tbl_Resource_List[Hours Available per Day], MATCH($C96,Tbl_Resource_List[Resource Name],0),1)-SUMIF($C$8:$C95,$C96,AB$8:AB95)),0),0)</f>
        <v>0</v>
      </c>
      <c r="AC96" s="93">
        <f>IF((AC$7&gt;IFERROR(MAX(IFERROR(INDEX(Tbl_Project_List[Start Date],MATCH($A96,Tbl_Project_List[Project Name],0),1)-1,0),IFERROR(INDEX($K$9:$K$158,MATCH($E96,$G$9:$G$158,0),1),0),IFERROR(INDEX($K$9:$K$158,MATCH($F96,$G$9:$G$158,0),1),0)),0)), IFERROR(MIN($D96-SUM($O96:AB96), INDEX(Tbl_Resource_List[Hours Available per Day], MATCH($C96,Tbl_Resource_List[Resource Name],0),1)-SUMIF($C$8:$C95,$C96,AC$8:AC95)),0),0)</f>
        <v>0</v>
      </c>
      <c r="AD96" s="93">
        <f>IF((AD$7&gt;IFERROR(MAX(IFERROR(INDEX(Tbl_Project_List[Start Date],MATCH($A96,Tbl_Project_List[Project Name],0),1)-1,0),IFERROR(INDEX($K$9:$K$158,MATCH($E96,$G$9:$G$158,0),1),0),IFERROR(INDEX($K$9:$K$158,MATCH($F96,$G$9:$G$158,0),1),0)),0)), IFERROR(MIN($D96-SUM($O96:AC96), INDEX(Tbl_Resource_List[Hours Available per Day], MATCH($C96,Tbl_Resource_List[Resource Name],0),1)-SUMIF($C$8:$C95,$C96,AD$8:AD95)),0),0)</f>
        <v>0</v>
      </c>
      <c r="AE96" s="93">
        <f>IF((AE$7&gt;IFERROR(MAX(IFERROR(INDEX(Tbl_Project_List[Start Date],MATCH($A96,Tbl_Project_List[Project Name],0),1)-1,0),IFERROR(INDEX($K$9:$K$158,MATCH($E96,$G$9:$G$158,0),1),0),IFERROR(INDEX($K$9:$K$158,MATCH($F96,$G$9:$G$158,0),1),0)),0)), IFERROR(MIN($D96-SUM($O96:AD96), INDEX(Tbl_Resource_List[Hours Available per Day], MATCH($C96,Tbl_Resource_List[Resource Name],0),1)-SUMIF($C$8:$C95,$C96,AE$8:AE95)),0),0)</f>
        <v>0</v>
      </c>
      <c r="AF96" s="93">
        <f>IF((AF$7&gt;IFERROR(MAX(IFERROR(INDEX(Tbl_Project_List[Start Date],MATCH($A96,Tbl_Project_List[Project Name],0),1)-1,0),IFERROR(INDEX($K$9:$K$158,MATCH($E96,$G$9:$G$158,0),1),0),IFERROR(INDEX($K$9:$K$158,MATCH($F96,$G$9:$G$158,0),1),0)),0)), IFERROR(MIN($D96-SUM($O96:AE96), INDEX(Tbl_Resource_List[Hours Available per Day], MATCH($C96,Tbl_Resource_List[Resource Name],0),1)-SUMIF($C$8:$C95,$C96,AF$8:AF95)),0),0)</f>
        <v>0</v>
      </c>
      <c r="AG96" s="93">
        <f>IF((AG$7&gt;IFERROR(MAX(IFERROR(INDEX(Tbl_Project_List[Start Date],MATCH($A96,Tbl_Project_List[Project Name],0),1)-1,0),IFERROR(INDEX($K$9:$K$158,MATCH($E96,$G$9:$G$158,0),1),0),IFERROR(INDEX($K$9:$K$158,MATCH($F96,$G$9:$G$158,0),1),0)),0)), IFERROR(MIN($D96-SUM($O96:AF96), INDEX(Tbl_Resource_List[Hours Available per Day], MATCH($C96,Tbl_Resource_List[Resource Name],0),1)-SUMIF($C$8:$C95,$C96,AG$8:AG95)),0),0)</f>
        <v>0</v>
      </c>
      <c r="AH96" s="93">
        <f>IF((AH$7&gt;IFERROR(MAX(IFERROR(INDEX(Tbl_Project_List[Start Date],MATCH($A96,Tbl_Project_List[Project Name],0),1)-1,0),IFERROR(INDEX($K$9:$K$158,MATCH($E96,$G$9:$G$158,0),1),0),IFERROR(INDEX($K$9:$K$158,MATCH($F96,$G$9:$G$158,0),1),0)),0)), IFERROR(MIN($D96-SUM($O96:AG96), INDEX(Tbl_Resource_List[Hours Available per Day], MATCH($C96,Tbl_Resource_List[Resource Name],0),1)-SUMIF($C$8:$C95,$C96,AH$8:AH95)),0),0)</f>
        <v>0</v>
      </c>
      <c r="AI96" s="93">
        <f>IF((AI$7&gt;IFERROR(MAX(IFERROR(INDEX(Tbl_Project_List[Start Date],MATCH($A96,Tbl_Project_List[Project Name],0),1)-1,0),IFERROR(INDEX($K$9:$K$158,MATCH($E96,$G$9:$G$158,0),1),0),IFERROR(INDEX($K$9:$K$158,MATCH($F96,$G$9:$G$158,0),1),0)),0)), IFERROR(MIN($D96-SUM($O96:AH96), INDEX(Tbl_Resource_List[Hours Available per Day], MATCH($C96,Tbl_Resource_List[Resource Name],0),1)-SUMIF($C$8:$C95,$C96,AI$8:AI95)),0),0)</f>
        <v>0</v>
      </c>
      <c r="AJ96" s="93">
        <f>IF((AJ$7&gt;IFERROR(MAX(IFERROR(INDEX(Tbl_Project_List[Start Date],MATCH($A96,Tbl_Project_List[Project Name],0),1)-1,0),IFERROR(INDEX($K$9:$K$158,MATCH($E96,$G$9:$G$158,0),1),0),IFERROR(INDEX($K$9:$K$158,MATCH($F96,$G$9:$G$158,0),1),0)),0)), IFERROR(MIN($D96-SUM($O96:AI96), INDEX(Tbl_Resource_List[Hours Available per Day], MATCH($C96,Tbl_Resource_List[Resource Name],0),1)-SUMIF($C$8:$C95,$C96,AJ$8:AJ95)),0),0)</f>
        <v>0</v>
      </c>
      <c r="AK96" s="93">
        <f>IF((AK$7&gt;IFERROR(MAX(IFERROR(INDEX(Tbl_Project_List[Start Date],MATCH($A96,Tbl_Project_List[Project Name],0),1)-1,0),IFERROR(INDEX($K$9:$K$158,MATCH($E96,$G$9:$G$158,0),1),0),IFERROR(INDEX($K$9:$K$158,MATCH($F96,$G$9:$G$158,0),1),0)),0)), IFERROR(MIN($D96-SUM($O96:AJ96), INDEX(Tbl_Resource_List[Hours Available per Day], MATCH($C96,Tbl_Resource_List[Resource Name],0),1)-SUMIF($C$8:$C95,$C96,AK$8:AK95)),0),0)</f>
        <v>0</v>
      </c>
      <c r="AL96" s="93">
        <f>IF((AL$7&gt;IFERROR(MAX(IFERROR(INDEX(Tbl_Project_List[Start Date],MATCH($A96,Tbl_Project_List[Project Name],0),1)-1,0),IFERROR(INDEX($K$9:$K$158,MATCH($E96,$G$9:$G$158,0),1),0),IFERROR(INDEX($K$9:$K$158,MATCH($F96,$G$9:$G$158,0),1),0)),0)), IFERROR(MIN($D96-SUM($O96:AK96), INDEX(Tbl_Resource_List[Hours Available per Day], MATCH($C96,Tbl_Resource_List[Resource Name],0),1)-SUMIF($C$8:$C95,$C96,AL$8:AL95)),0),0)</f>
        <v>0</v>
      </c>
      <c r="AM96" s="93">
        <f>IF((AM$7&gt;IFERROR(MAX(IFERROR(INDEX(Tbl_Project_List[Start Date],MATCH($A96,Tbl_Project_List[Project Name],0),1)-1,0),IFERROR(INDEX($K$9:$K$158,MATCH($E96,$G$9:$G$158,0),1),0),IFERROR(INDEX($K$9:$K$158,MATCH($F96,$G$9:$G$158,0),1),0)),0)), IFERROR(MIN($D96-SUM($O96:AL96), INDEX(Tbl_Resource_List[Hours Available per Day], MATCH($C96,Tbl_Resource_List[Resource Name],0),1)-SUMIF($C$8:$C95,$C96,AM$8:AM95)),0),0)</f>
        <v>0</v>
      </c>
      <c r="AN96" s="93">
        <f>IF((AN$7&gt;IFERROR(MAX(IFERROR(INDEX(Tbl_Project_List[Start Date],MATCH($A96,Tbl_Project_List[Project Name],0),1)-1,0),IFERROR(INDEX($K$9:$K$158,MATCH($E96,$G$9:$G$158,0),1),0),IFERROR(INDEX($K$9:$K$158,MATCH($F96,$G$9:$G$158,0),1),0)),0)), IFERROR(MIN($D96-SUM($O96:AM96), INDEX(Tbl_Resource_List[Hours Available per Day], MATCH($C96,Tbl_Resource_List[Resource Name],0),1)-SUMIF($C$8:$C95,$C96,AN$8:AN95)),0),0)</f>
        <v>0</v>
      </c>
      <c r="AO96" s="93">
        <f>IF((AO$7&gt;IFERROR(MAX(IFERROR(INDEX(Tbl_Project_List[Start Date],MATCH($A96,Tbl_Project_List[Project Name],0),1)-1,0),IFERROR(INDEX($K$9:$K$158,MATCH($E96,$G$9:$G$158,0),1),0),IFERROR(INDEX($K$9:$K$158,MATCH($F96,$G$9:$G$158,0),1),0)),0)), IFERROR(MIN($D96-SUM($O96:AN96), INDEX(Tbl_Resource_List[Hours Available per Day], MATCH($C96,Tbl_Resource_List[Resource Name],0),1)-SUMIF($C$8:$C95,$C96,AO$8:AO95)),0),0)</f>
        <v>0</v>
      </c>
      <c r="AP96" s="93">
        <f>IF((AP$7&gt;IFERROR(MAX(IFERROR(INDEX(Tbl_Project_List[Start Date],MATCH($A96,Tbl_Project_List[Project Name],0),1)-1,0),IFERROR(INDEX($K$9:$K$158,MATCH($E96,$G$9:$G$158,0),1),0),IFERROR(INDEX($K$9:$K$158,MATCH($F96,$G$9:$G$158,0),1),0)),0)), IFERROR(MIN($D96-SUM($O96:AO96), INDEX(Tbl_Resource_List[Hours Available per Day], MATCH($C96,Tbl_Resource_List[Resource Name],0),1)-SUMIF($C$8:$C95,$C96,AP$8:AP95)),0),0)</f>
        <v>0</v>
      </c>
      <c r="AQ96" s="93">
        <f>IF((AQ$7&gt;IFERROR(MAX(IFERROR(INDEX(Tbl_Project_List[Start Date],MATCH($A96,Tbl_Project_List[Project Name],0),1)-1,0),IFERROR(INDEX($K$9:$K$158,MATCH($E96,$G$9:$G$158,0),1),0),IFERROR(INDEX($K$9:$K$158,MATCH($F96,$G$9:$G$158,0),1),0)),0)), IFERROR(MIN($D96-SUM($O96:AP96), INDEX(Tbl_Resource_List[Hours Available per Day], MATCH($C96,Tbl_Resource_List[Resource Name],0),1)-SUMIF($C$8:$C95,$C96,AQ$8:AQ95)),0),0)</f>
        <v>0</v>
      </c>
      <c r="AR96" s="93">
        <f>IF((AR$7&gt;IFERROR(MAX(IFERROR(INDEX(Tbl_Project_List[Start Date],MATCH($A96,Tbl_Project_List[Project Name],0),1)-1,0),IFERROR(INDEX($K$9:$K$158,MATCH($E96,$G$9:$G$158,0),1),0),IFERROR(INDEX($K$9:$K$158,MATCH($F96,$G$9:$G$158,0),1),0)),0)), IFERROR(MIN($D96-SUM($O96:AQ96), INDEX(Tbl_Resource_List[Hours Available per Day], MATCH($C96,Tbl_Resource_List[Resource Name],0),1)-SUMIF($C$8:$C95,$C96,AR$8:AR95)),0),0)</f>
        <v>0</v>
      </c>
      <c r="AS96" s="93">
        <f>IF((AS$7&gt;IFERROR(MAX(IFERROR(INDEX(Tbl_Project_List[Start Date],MATCH($A96,Tbl_Project_List[Project Name],0),1)-1,0),IFERROR(INDEX($K$9:$K$158,MATCH($E96,$G$9:$G$158,0),1),0),IFERROR(INDEX($K$9:$K$158,MATCH($F96,$G$9:$G$158,0),1),0)),0)), IFERROR(MIN($D96-SUM($O96:AR96), INDEX(Tbl_Resource_List[Hours Available per Day], MATCH($C96,Tbl_Resource_List[Resource Name],0),1)-SUMIF($C$8:$C95,$C96,AS$8:AS95)),0),0)</f>
        <v>0</v>
      </c>
      <c r="AT96" s="93">
        <f>IF((AT$7&gt;IFERROR(MAX(IFERROR(INDEX(Tbl_Project_List[Start Date],MATCH($A96,Tbl_Project_List[Project Name],0),1)-1,0),IFERROR(INDEX($K$9:$K$158,MATCH($E96,$G$9:$G$158,0),1),0),IFERROR(INDEX($K$9:$K$158,MATCH($F96,$G$9:$G$158,0),1),0)),0)), IFERROR(MIN($D96-SUM($O96:AS96), INDEX(Tbl_Resource_List[Hours Available per Day], MATCH($C96,Tbl_Resource_List[Resource Name],0),1)-SUMIF($C$8:$C95,$C96,AT$8:AT95)),0),0)</f>
        <v>0</v>
      </c>
      <c r="AU96" s="93">
        <f>IF((AU$7&gt;IFERROR(MAX(IFERROR(INDEX(Tbl_Project_List[Start Date],MATCH($A96,Tbl_Project_List[Project Name],0),1)-1,0),IFERROR(INDEX($K$9:$K$158,MATCH($E96,$G$9:$G$158,0),1),0),IFERROR(INDEX($K$9:$K$158,MATCH($F96,$G$9:$G$158,0),1),0)),0)), IFERROR(MIN($D96-SUM($O96:AT96), INDEX(Tbl_Resource_List[Hours Available per Day], MATCH($C96,Tbl_Resource_List[Resource Name],0),1)-SUMIF($C$8:$C95,$C96,AU$8:AU95)),0),0)</f>
        <v>0</v>
      </c>
      <c r="AV96" s="93">
        <f>IF((AV$7&gt;IFERROR(MAX(IFERROR(INDEX(Tbl_Project_List[Start Date],MATCH($A96,Tbl_Project_List[Project Name],0),1)-1,0),IFERROR(INDEX($K$9:$K$158,MATCH($E96,$G$9:$G$158,0),1),0),IFERROR(INDEX($K$9:$K$158,MATCH($F96,$G$9:$G$158,0),1),0)),0)), IFERROR(MIN($D96-SUM($O96:AU96), INDEX(Tbl_Resource_List[Hours Available per Day], MATCH($C96,Tbl_Resource_List[Resource Name],0),1)-SUMIF($C$8:$C95,$C96,AV$8:AV95)),0),0)</f>
        <v>0</v>
      </c>
      <c r="AW96" s="93">
        <f>IF((AW$7&gt;IFERROR(MAX(IFERROR(INDEX(Tbl_Project_List[Start Date],MATCH($A96,Tbl_Project_List[Project Name],0),1)-1,0),IFERROR(INDEX($K$9:$K$158,MATCH($E96,$G$9:$G$158,0),1),0),IFERROR(INDEX($K$9:$K$158,MATCH($F96,$G$9:$G$158,0),1),0)),0)), IFERROR(MIN($D96-SUM($O96:AV96), INDEX(Tbl_Resource_List[Hours Available per Day], MATCH($C96,Tbl_Resource_List[Resource Name],0),1)-SUMIF($C$8:$C95,$C96,AW$8:AW95)),0),0)</f>
        <v>0</v>
      </c>
      <c r="AX96" s="93">
        <f>IF((AX$7&gt;IFERROR(MAX(IFERROR(INDEX(Tbl_Project_List[Start Date],MATCH($A96,Tbl_Project_List[Project Name],0),1)-1,0),IFERROR(INDEX($K$9:$K$158,MATCH($E96,$G$9:$G$158,0),1),0),IFERROR(INDEX($K$9:$K$158,MATCH($F96,$G$9:$G$158,0),1),0)),0)), IFERROR(MIN($D96-SUM($O96:AW96), INDEX(Tbl_Resource_List[Hours Available per Day], MATCH($C96,Tbl_Resource_List[Resource Name],0),1)-SUMIF($C$8:$C95,$C96,AX$8:AX95)),0),0)</f>
        <v>0</v>
      </c>
      <c r="AY96" s="93">
        <f>IF((AY$7&gt;IFERROR(MAX(IFERROR(INDEX(Tbl_Project_List[Start Date],MATCH($A96,Tbl_Project_List[Project Name],0),1)-1,0),IFERROR(INDEX($K$9:$K$158,MATCH($E96,$G$9:$G$158,0),1),0),IFERROR(INDEX($K$9:$K$158,MATCH($F96,$G$9:$G$158,0),1),0)),0)), IFERROR(MIN($D96-SUM($O96:AX96), INDEX(Tbl_Resource_List[Hours Available per Day], MATCH($C96,Tbl_Resource_List[Resource Name],0),1)-SUMIF($C$8:$C95,$C96,AY$8:AY95)),0),0)</f>
        <v>0</v>
      </c>
      <c r="AZ96" s="93">
        <f>IF((AZ$7&gt;IFERROR(MAX(IFERROR(INDEX(Tbl_Project_List[Start Date],MATCH($A96,Tbl_Project_List[Project Name],0),1)-1,0),IFERROR(INDEX($K$9:$K$158,MATCH($E96,$G$9:$G$158,0),1),0),IFERROR(INDEX($K$9:$K$158,MATCH($F96,$G$9:$G$158,0),1),0)),0)), IFERROR(MIN($D96-SUM($O96:AY96), INDEX(Tbl_Resource_List[Hours Available per Day], MATCH($C96,Tbl_Resource_List[Resource Name],0),1)-SUMIF($C$8:$C95,$C96,AZ$8:AZ95)),0),0)</f>
        <v>0</v>
      </c>
      <c r="BA96" s="93">
        <f>IF((BA$7&gt;IFERROR(MAX(IFERROR(INDEX(Tbl_Project_List[Start Date],MATCH($A96,Tbl_Project_List[Project Name],0),1)-1,0),IFERROR(INDEX($K$9:$K$158,MATCH($E96,$G$9:$G$158,0),1),0),IFERROR(INDEX($K$9:$K$158,MATCH($F96,$G$9:$G$158,0),1),0)),0)), IFERROR(MIN($D96-SUM($O96:AZ96), INDEX(Tbl_Resource_List[Hours Available per Day], MATCH($C96,Tbl_Resource_List[Resource Name],0),1)-SUMIF($C$8:$C95,$C96,BA$8:BA95)),0),0)</f>
        <v>0</v>
      </c>
      <c r="BB96" s="93">
        <f>IF((BB$7&gt;IFERROR(MAX(IFERROR(INDEX(Tbl_Project_List[Start Date],MATCH($A96,Tbl_Project_List[Project Name],0),1)-1,0),IFERROR(INDEX($K$9:$K$158,MATCH($E96,$G$9:$G$158,0),1),0),IFERROR(INDEX($K$9:$K$158,MATCH($F96,$G$9:$G$158,0),1),0)),0)), IFERROR(MIN($D96-SUM($O96:BA96), INDEX(Tbl_Resource_List[Hours Available per Day], MATCH($C96,Tbl_Resource_List[Resource Name],0),1)-SUMIF($C$8:$C95,$C96,BB$8:BB95)),0),0)</f>
        <v>0</v>
      </c>
      <c r="BC96" s="93">
        <f>IF((BC$7&gt;IFERROR(MAX(IFERROR(INDEX(Tbl_Project_List[Start Date],MATCH($A96,Tbl_Project_List[Project Name],0),1)-1,0),IFERROR(INDEX($K$9:$K$158,MATCH($E96,$G$9:$G$158,0),1),0),IFERROR(INDEX($K$9:$K$158,MATCH($F96,$G$9:$G$158,0),1),0)),0)), IFERROR(MIN($D96-SUM($O96:BB96), INDEX(Tbl_Resource_List[Hours Available per Day], MATCH($C96,Tbl_Resource_List[Resource Name],0),1)-SUMIF($C$8:$C95,$C96,BC$8:BC95)),0),0)</f>
        <v>0</v>
      </c>
      <c r="BD96" s="93">
        <f>IF((BD$7&gt;IFERROR(MAX(IFERROR(INDEX(Tbl_Project_List[Start Date],MATCH($A96,Tbl_Project_List[Project Name],0),1)-1,0),IFERROR(INDEX($K$9:$K$158,MATCH($E96,$G$9:$G$158,0),1),0),IFERROR(INDEX($K$9:$K$158,MATCH($F96,$G$9:$G$158,0),1),0)),0)), IFERROR(MIN($D96-SUM($O96:BC96), INDEX(Tbl_Resource_List[Hours Available per Day], MATCH($C96,Tbl_Resource_List[Resource Name],0),1)-SUMIF($C$8:$C95,$C96,BD$8:BD95)),0),0)</f>
        <v>0</v>
      </c>
      <c r="BE96" s="93">
        <f>IF((BE$7&gt;IFERROR(MAX(IFERROR(INDEX(Tbl_Project_List[Start Date],MATCH($A96,Tbl_Project_List[Project Name],0),1)-1,0),IFERROR(INDEX($K$9:$K$158,MATCH($E96,$G$9:$G$158,0),1),0),IFERROR(INDEX($K$9:$K$158,MATCH($F96,$G$9:$G$158,0),1),0)),0)), IFERROR(MIN($D96-SUM($O96:BD96), INDEX(Tbl_Resource_List[Hours Available per Day], MATCH($C96,Tbl_Resource_List[Resource Name],0),1)-SUMIF($C$8:$C95,$C96,BE$8:BE95)),0),0)</f>
        <v>0</v>
      </c>
      <c r="BF96" s="93">
        <f>IF((BF$7&gt;IFERROR(MAX(IFERROR(INDEX(Tbl_Project_List[Start Date],MATCH($A96,Tbl_Project_List[Project Name],0),1)-1,0),IFERROR(INDEX($K$9:$K$158,MATCH($E96,$G$9:$G$158,0),1),0),IFERROR(INDEX($K$9:$K$158,MATCH($F96,$G$9:$G$158,0),1),0)),0)), IFERROR(MIN($D96-SUM($O96:BE96), INDEX(Tbl_Resource_List[Hours Available per Day], MATCH($C96,Tbl_Resource_List[Resource Name],0),1)-SUMIF($C$8:$C95,$C96,BF$8:BF95)),0),0)</f>
        <v>0</v>
      </c>
      <c r="BG96" s="93">
        <f>IF((BG$7&gt;IFERROR(MAX(IFERROR(INDEX(Tbl_Project_List[Start Date],MATCH($A96,Tbl_Project_List[Project Name],0),1)-1,0),IFERROR(INDEX($K$9:$K$158,MATCH($E96,$G$9:$G$158,0),1),0),IFERROR(INDEX($K$9:$K$158,MATCH($F96,$G$9:$G$158,0),1),0)),0)), IFERROR(MIN($D96-SUM($O96:BF96), INDEX(Tbl_Resource_List[Hours Available per Day], MATCH($C96,Tbl_Resource_List[Resource Name],0),1)-SUMIF($C$8:$C95,$C96,BG$8:BG95)),0),0)</f>
        <v>0</v>
      </c>
      <c r="BH96" s="93">
        <f>IF((BH$7&gt;IFERROR(MAX(IFERROR(INDEX(Tbl_Project_List[Start Date],MATCH($A96,Tbl_Project_List[Project Name],0),1)-1,0),IFERROR(INDEX($K$9:$K$158,MATCH($E96,$G$9:$G$158,0),1),0),IFERROR(INDEX($K$9:$K$158,MATCH($F96,$G$9:$G$158,0),1),0)),0)), IFERROR(MIN($D96-SUM($O96:BG96), INDEX(Tbl_Resource_List[Hours Available per Day], MATCH($C96,Tbl_Resource_List[Resource Name],0),1)-SUMIF($C$8:$C95,$C96,BH$8:BH95)),0),0)</f>
        <v>0</v>
      </c>
      <c r="BI96" s="93">
        <f>IF((BI$7&gt;IFERROR(MAX(IFERROR(INDEX(Tbl_Project_List[Start Date],MATCH($A96,Tbl_Project_List[Project Name],0),1)-1,0),IFERROR(INDEX($K$9:$K$158,MATCH($E96,$G$9:$G$158,0),1),0),IFERROR(INDEX($K$9:$K$158,MATCH($F96,$G$9:$G$158,0),1),0)),0)), IFERROR(MIN($D96-SUM($O96:BH96), INDEX(Tbl_Resource_List[Hours Available per Day], MATCH($C96,Tbl_Resource_List[Resource Name],0),1)-SUMIF($C$8:$C95,$C96,BI$8:BI95)),0),0)</f>
        <v>0</v>
      </c>
      <c r="BJ96" s="93">
        <f>IF((BJ$7&gt;IFERROR(MAX(IFERROR(INDEX(Tbl_Project_List[Start Date],MATCH($A96,Tbl_Project_List[Project Name],0),1)-1,0),IFERROR(INDEX($K$9:$K$158,MATCH($E96,$G$9:$G$158,0),1),0),IFERROR(INDEX($K$9:$K$158,MATCH($F96,$G$9:$G$158,0),1),0)),0)), IFERROR(MIN($D96-SUM($O96:BI96), INDEX(Tbl_Resource_List[Hours Available per Day], MATCH($C96,Tbl_Resource_List[Resource Name],0),1)-SUMIF($C$8:$C95,$C96,BJ$8:BJ95)),0),0)</f>
        <v>0</v>
      </c>
      <c r="BK96" s="93">
        <f>IF((BK$7&gt;IFERROR(MAX(IFERROR(INDEX(Tbl_Project_List[Start Date],MATCH($A96,Tbl_Project_List[Project Name],0),1)-1,0),IFERROR(INDEX($K$9:$K$158,MATCH($E96,$G$9:$G$158,0),1),0),IFERROR(INDEX($K$9:$K$158,MATCH($F96,$G$9:$G$158,0),1),0)),0)), IFERROR(MIN($D96-SUM($O96:BJ96), INDEX(Tbl_Resource_List[Hours Available per Day], MATCH($C96,Tbl_Resource_List[Resource Name],0),1)-SUMIF($C$8:$C95,$C96,BK$8:BK95)),0),0)</f>
        <v>0</v>
      </c>
      <c r="BL96" s="93">
        <f>IF((BL$7&gt;IFERROR(MAX(IFERROR(INDEX(Tbl_Project_List[Start Date],MATCH($A96,Tbl_Project_List[Project Name],0),1)-1,0),IFERROR(INDEX($K$9:$K$158,MATCH($E96,$G$9:$G$158,0),1),0),IFERROR(INDEX($K$9:$K$158,MATCH($F96,$G$9:$G$158,0),1),0)),0)), IFERROR(MIN($D96-SUM($O96:BK96), INDEX(Tbl_Resource_List[Hours Available per Day], MATCH($C96,Tbl_Resource_List[Resource Name],0),1)-SUMIF($C$8:$C95,$C96,BL$8:BL95)),0),0)</f>
        <v>0</v>
      </c>
      <c r="BM96" s="93">
        <f>IF((BM$7&gt;IFERROR(MAX(IFERROR(INDEX(Tbl_Project_List[Start Date],MATCH($A96,Tbl_Project_List[Project Name],0),1)-1,0),IFERROR(INDEX($K$9:$K$158,MATCH($E96,$G$9:$G$158,0),1),0),IFERROR(INDEX($K$9:$K$158,MATCH($F96,$G$9:$G$158,0),1),0)),0)), IFERROR(MIN($D96-SUM($O96:BL96), INDEX(Tbl_Resource_List[Hours Available per Day], MATCH($C96,Tbl_Resource_List[Resource Name],0),1)-SUMIF($C$8:$C95,$C96,BM$8:BM95)),0),0)</f>
        <v>0</v>
      </c>
      <c r="BN96" s="93">
        <f>IF((BN$7&gt;IFERROR(MAX(IFERROR(INDEX(Tbl_Project_List[Start Date],MATCH($A96,Tbl_Project_List[Project Name],0),1)-1,0),IFERROR(INDEX($K$9:$K$158,MATCH($E96,$G$9:$G$158,0),1),0),IFERROR(INDEX($K$9:$K$158,MATCH($F96,$G$9:$G$158,0),1),0)),0)), IFERROR(MIN($D96-SUM($O96:BM96), INDEX(Tbl_Resource_List[Hours Available per Day], MATCH($C96,Tbl_Resource_List[Resource Name],0),1)-SUMIF($C$8:$C95,$C96,BN$8:BN95)),0),0)</f>
        <v>0</v>
      </c>
      <c r="BO96" s="93">
        <f>IF((BO$7&gt;IFERROR(MAX(IFERROR(INDEX(Tbl_Project_List[Start Date],MATCH($A96,Tbl_Project_List[Project Name],0),1)-1,0),IFERROR(INDEX($K$9:$K$158,MATCH($E96,$G$9:$G$158,0),1),0),IFERROR(INDEX($K$9:$K$158,MATCH($F96,$G$9:$G$158,0),1),0)),0)), IFERROR(MIN($D96-SUM($O96:BN96), INDEX(Tbl_Resource_List[Hours Available per Day], MATCH($C96,Tbl_Resource_List[Resource Name],0),1)-SUMIF($C$8:$C95,$C96,BO$8:BO95)),0),0)</f>
        <v>0</v>
      </c>
      <c r="BP96" s="93">
        <f>IF((BP$7&gt;IFERROR(MAX(IFERROR(INDEX(Tbl_Project_List[Start Date],MATCH($A96,Tbl_Project_List[Project Name],0),1)-1,0),IFERROR(INDEX($K$9:$K$158,MATCH($E96,$G$9:$G$158,0),1),0),IFERROR(INDEX($K$9:$K$158,MATCH($F96,$G$9:$G$158,0),1),0)),0)), IFERROR(MIN($D96-SUM($O96:BO96), INDEX(Tbl_Resource_List[Hours Available per Day], MATCH($C96,Tbl_Resource_List[Resource Name],0),1)-SUMIF($C$8:$C95,$C96,BP$8:BP95)),0),0)</f>
        <v>0</v>
      </c>
      <c r="BQ96" s="93">
        <f>IF((BQ$7&gt;IFERROR(MAX(IFERROR(INDEX(Tbl_Project_List[Start Date],MATCH($A96,Tbl_Project_List[Project Name],0),1)-1,0),IFERROR(INDEX($K$9:$K$158,MATCH($E96,$G$9:$G$158,0),1),0),IFERROR(INDEX($K$9:$K$158,MATCH($F96,$G$9:$G$158,0),1),0)),0)), IFERROR(MIN($D96-SUM($O96:BP96), INDEX(Tbl_Resource_List[Hours Available per Day], MATCH($C96,Tbl_Resource_List[Resource Name],0),1)-SUMIF($C$8:$C95,$C96,BQ$8:BQ95)),0),0)</f>
        <v>0</v>
      </c>
      <c r="BR96" s="93">
        <f>IF((BR$7&gt;IFERROR(MAX(IFERROR(INDEX(Tbl_Project_List[Start Date],MATCH($A96,Tbl_Project_List[Project Name],0),1)-1,0),IFERROR(INDEX($K$9:$K$158,MATCH($E96,$G$9:$G$158,0),1),0),IFERROR(INDEX($K$9:$K$158,MATCH($F96,$G$9:$G$158,0),1),0)),0)), IFERROR(MIN($D96-SUM($O96:BQ96), INDEX(Tbl_Resource_List[Hours Available per Day], MATCH($C96,Tbl_Resource_List[Resource Name],0),1)-SUMIF($C$8:$C95,$C96,BR$8:BR95)),0),0)</f>
        <v>0</v>
      </c>
      <c r="BS96" s="93">
        <f>IF((BS$7&gt;IFERROR(MAX(IFERROR(INDEX(Tbl_Project_List[Start Date],MATCH($A96,Tbl_Project_List[Project Name],0),1)-1,0),IFERROR(INDEX($K$9:$K$158,MATCH($E96,$G$9:$G$158,0),1),0),IFERROR(INDEX($K$9:$K$158,MATCH($F96,$G$9:$G$158,0),1),0)),0)), IFERROR(MIN($D96-SUM($O96:BR96), INDEX(Tbl_Resource_List[Hours Available per Day], MATCH($C96,Tbl_Resource_List[Resource Name],0),1)-SUMIF($C$8:$C95,$C96,BS$8:BS95)),0),0)</f>
        <v>0</v>
      </c>
      <c r="BT96" s="93">
        <f>IF((BT$7&gt;IFERROR(MAX(IFERROR(INDEX(Tbl_Project_List[Start Date],MATCH($A96,Tbl_Project_List[Project Name],0),1)-1,0),IFERROR(INDEX($K$9:$K$158,MATCH($E96,$G$9:$G$158,0),1),0),IFERROR(INDEX($K$9:$K$158,MATCH($F96,$G$9:$G$158,0),1),0)),0)), IFERROR(MIN($D96-SUM($O96:BS96), INDEX(Tbl_Resource_List[Hours Available per Day], MATCH($C96,Tbl_Resource_List[Resource Name],0),1)-SUMIF($C$8:$C95,$C96,BT$8:BT95)),0),0)</f>
        <v>0</v>
      </c>
      <c r="BU96" s="93">
        <f>IF((BU$7&gt;IFERROR(MAX(IFERROR(INDEX(Tbl_Project_List[Start Date],MATCH($A96,Tbl_Project_List[Project Name],0),1)-1,0),IFERROR(INDEX($K$9:$K$158,MATCH($E96,$G$9:$G$158,0),1),0),IFERROR(INDEX($K$9:$K$158,MATCH($F96,$G$9:$G$158,0),1),0)),0)), IFERROR(MIN($D96-SUM($O96:BT96), INDEX(Tbl_Resource_List[Hours Available per Day], MATCH($C96,Tbl_Resource_List[Resource Name],0),1)-SUMIF($C$8:$C95,$C96,BU$8:BU95)),0),0)</f>
        <v>0</v>
      </c>
      <c r="BV96" s="93">
        <f>IF((BV$7&gt;IFERROR(MAX(IFERROR(INDEX(Tbl_Project_List[Start Date],MATCH($A96,Tbl_Project_List[Project Name],0),1)-1,0),IFERROR(INDEX($K$9:$K$158,MATCH($E96,$G$9:$G$158,0),1),0),IFERROR(INDEX($K$9:$K$158,MATCH($F96,$G$9:$G$158,0),1),0)),0)), IFERROR(MIN($D96-SUM($O96:BU96), INDEX(Tbl_Resource_List[Hours Available per Day], MATCH($C96,Tbl_Resource_List[Resource Name],0),1)-SUMIF($C$8:$C95,$C96,BV$8:BV95)),0),0)</f>
        <v>0</v>
      </c>
      <c r="BW96" s="94">
        <f>IF((BW$7&gt;IFERROR(MAX(IFERROR(INDEX(Tbl_Project_List[Start Date],MATCH($A96,Tbl_Project_List[Project Name],0),1)-1,0),IFERROR(INDEX($K$9:$K$158,MATCH($E96,$G$9:$G$158,0),1),0),IFERROR(INDEX($K$9:$K$158,MATCH($F96,$G$9:$G$158,0),1),0)),0)), IFERROR(MIN($D96-SUM($O96:BV96), INDEX(Tbl_Resource_List[Hours Available per Day], MATCH($C96,Tbl_Resource_List[Resource Name],0),1)-SUMIF($C$8:$C95,$C96,BW$8:BW95)),0),0)</f>
        <v>0</v>
      </c>
      <c r="BX96" s="95"/>
      <c r="BY96" s="95"/>
      <c r="BZ96" s="95"/>
      <c r="CA96" s="95"/>
      <c r="CB96" s="95"/>
      <c r="CC96" s="95"/>
      <c r="CD96" s="95"/>
      <c r="CE96" s="95"/>
      <c r="CF96" s="95"/>
      <c r="CG96" s="95"/>
      <c r="CH96" s="95"/>
      <c r="CI96" s="95"/>
      <c r="CJ96" s="95"/>
      <c r="CK96" s="95"/>
      <c r="CL96" s="95"/>
      <c r="CM96" s="95"/>
      <c r="CN96" s="95"/>
      <c r="CO96" s="95"/>
      <c r="CP96" s="95"/>
      <c r="CQ96" s="95"/>
      <c r="CR96" s="95"/>
      <c r="CS96" s="95"/>
      <c r="CT96" s="95"/>
      <c r="CU96" s="95"/>
      <c r="CV96" s="95"/>
      <c r="CW96" s="95"/>
      <c r="CX96" s="95"/>
      <c r="CY96" s="95"/>
      <c r="CZ96" s="95"/>
      <c r="DA96" s="95"/>
    </row>
    <row r="97" spans="1:105" x14ac:dyDescent="0.25">
      <c r="A97" s="89" t="str">
        <f>IFERROR(IF(ROW(A96)-ROW($A$8)&gt;=COUNTA(Tbl_Task_List[Task Name]),"",INDEX(Tbl_Project_List[],MATCH(SMALL(Tbl_Project_List[[#Data],[Priority]],ROUND(SUMPRODUCT(1/COUNTIF($A$9:A96,$A$9:A96)),0)+((COUNTIF(Tbl_Task_List[[#Data],[Project Name]],A96)=COUNTIF($A$9:$A96,A96))*1)),Tbl_Project_List[[#Data],[Priority]],0),1)),"")</f>
        <v/>
      </c>
      <c r="B97" s="89" t="str">
        <f t="array" ref="B97">IFERROR(INDEX((Tbl_Task_List[[#Data],[Task Name]]), SMALL(IF(A97=(Tbl_Task_List[[#Data],[Project Name]]),ROW(Tbl_Task_List[[#Data],[Project Name]]),""),COUNTIF($A$9:$A97,A97))-ROW(Tbl_Task_List[[#Headers],[Task Name]]),1),"")</f>
        <v/>
      </c>
      <c r="C97" s="90" t="str">
        <f t="array" ref="C97">IFERROR(INDEX((Tbl_Task_List[[#Data],[Resource Name]]), SMALL(IF(A97=(Tbl_Task_List[[#Data],[Project Name]]),ROW(Tbl_Task_List[[#Data],[Project Name]]),""),COUNTIF($A$9:$A97,A97))-ROW(Tbl_Task_List[[#Headers],[Resource Name]]),1),"")</f>
        <v/>
      </c>
      <c r="D97" s="91" t="str">
        <f t="array" ref="D97">IFERROR(INDEX((Tbl_Task_List[[#Data],[Planned Duration (Hours)]]), SMALL(IF(A97=(Tbl_Task_List[[#Data],[Project Name]]),ROW(Tbl_Task_List[[#Data],[Project Name]]),""),COUNTIF($A$9:$A97,A97))-ROW(Tbl_Task_List[[#Headers],[Planned Duration (Hours)]]),1),"")</f>
        <v/>
      </c>
      <c r="E97" s="70" t="str">
        <f t="array" ref="E97">IFERROR(INDEX((Tbl_Task_List[[#Data],[Predecessor 1]]), SMALL(IF(A97=(Tbl_Task_List[[#Data],[Project Name]]),ROW(Tbl_Task_List[[#Data],[Project Name]]),""),COUNTIF($A$9:$A97,A97))-ROW(Tbl_Task_List[[#Headers],[Predecessor 1]]),1),"")</f>
        <v/>
      </c>
      <c r="F97" s="70" t="str">
        <f t="array" ref="F97">IFERROR(INDEX((Tbl_Task_List[[#Data],[Predecessor 2]]), SMALL(IF(A97=(Tbl_Task_List[[#Data],[Project Name]]),ROW(Tbl_Task_List[[#Data],[Project Name]]),""),COUNTIF($A$9:$A97,A97))-ROW(Tbl_Task_List[[#Headers],[Predecessor 2]]),1),"")</f>
        <v/>
      </c>
      <c r="G97" s="70" t="str">
        <f t="shared" si="8"/>
        <v xml:space="preserve"> </v>
      </c>
      <c r="H97" s="75" t="str">
        <f>IFERROR(MAX(INDEX(Tbl_Project_List[Start Date],MATCH($A97,Tbl_Project_List[Project Name],0),1), StartDate, IFERROR(WORKDAY(INDEX($K$9:$K$158,MATCH($E97,$G$9:$G$158,0),1),1,Holidays),0),IFERROR(WORKDAY( INDEX($K$9:$K$158,MATCH($F97,$G$9:$G$158,0),1),1,Holidays),0)),"")</f>
        <v/>
      </c>
      <c r="I97" s="92" t="str">
        <f t="shared" si="9"/>
        <v/>
      </c>
      <c r="J97" s="75" t="str">
        <f t="array" ref="J97">IF(ISNUMBER(D97),IFERROR(INDEX($A$7:$BW$7,1,SMALL(IF(P97:BW97&gt;0,COLUMN(P97:BW97),""),1)),WORKDAY($BW$7,2,Holidays)),"")</f>
        <v/>
      </c>
      <c r="K97" s="75" t="str">
        <f t="array" ref="K97">IF(ISNUMBER(D97),IF(SUM(P97:BW97)=D97,IFERROR(INDEX($A$7:$BW$7,1,LARGE(IF(P97:BW97&gt;0,COLUMN(P97:BW97),""),1)),""),WORKDAY($BW$7,1,Holidays)),"")</f>
        <v/>
      </c>
      <c r="L97" s="92" t="str">
        <f ca="1">IFERROR(COUNTIF(INDIRECT(ADDRESS(ROW($L97),MATCH($J97,$A$7:$BW$7,0),1,1,)):INDIRECT(ADDRESS(ROW($L97),MATCH(MIN($K97,$BW$7),$A$7:$BW$7,0),1,1,)),0),"")</f>
        <v/>
      </c>
      <c r="M97" s="92" t="str">
        <f t="shared" si="10"/>
        <v/>
      </c>
      <c r="N97" s="93" t="str">
        <f t="shared" si="11"/>
        <v/>
      </c>
      <c r="O97" s="86"/>
      <c r="P97" s="93">
        <f>IF((P$7&gt;IFERROR(MAX(IFERROR(INDEX(Tbl_Project_List[Start Date],MATCH($A97,Tbl_Project_List[Project Name],0),1)-1,0),IFERROR(INDEX($K$9:$K$158,MATCH($E97,$G$9:$G$158,0),1),0),IFERROR(INDEX($K$9:$K$158,MATCH($F97,$G$9:$G$158,0),1),0)),0)), IFERROR(MIN($D97-SUM($O97:O97), INDEX(Tbl_Resource_List[Hours Available per Day], MATCH($C97,Tbl_Resource_List[Resource Name],0),1)-SUMIF($C$8:$C96,$C97,P$8:P96)),0),0)</f>
        <v>0</v>
      </c>
      <c r="Q97" s="93">
        <f>IF((Q$7&gt;IFERROR(MAX(IFERROR(INDEX(Tbl_Project_List[Start Date],MATCH($A97,Tbl_Project_List[Project Name],0),1)-1,0),IFERROR(INDEX($K$9:$K$158,MATCH($E97,$G$9:$G$158,0),1),0),IFERROR(INDEX($K$9:$K$158,MATCH($F97,$G$9:$G$158,0),1),0)),0)), IFERROR(MIN($D97-SUM($O97:P97), INDEX(Tbl_Resource_List[Hours Available per Day], MATCH($C97,Tbl_Resource_List[Resource Name],0),1)-SUMIF($C$8:$C96,$C97,Q$8:Q96)),0),0)</f>
        <v>0</v>
      </c>
      <c r="R97" s="93">
        <f>IF((R$7&gt;IFERROR(MAX(IFERROR(INDEX(Tbl_Project_List[Start Date],MATCH($A97,Tbl_Project_List[Project Name],0),1)-1,0),IFERROR(INDEX($K$9:$K$158,MATCH($E97,$G$9:$G$158,0),1),0),IFERROR(INDEX($K$9:$K$158,MATCH($F97,$G$9:$G$158,0),1),0)),0)), IFERROR(MIN($D97-SUM($O97:Q97), INDEX(Tbl_Resource_List[Hours Available per Day], MATCH($C97,Tbl_Resource_List[Resource Name],0),1)-SUMIF($C$8:$C96,$C97,R$8:R96)),0),0)</f>
        <v>0</v>
      </c>
      <c r="S97" s="93">
        <f>IF((S$7&gt;IFERROR(MAX(IFERROR(INDEX(Tbl_Project_List[Start Date],MATCH($A97,Tbl_Project_List[Project Name],0),1)-1,0),IFERROR(INDEX($K$9:$K$158,MATCH($E97,$G$9:$G$158,0),1),0),IFERROR(INDEX($K$9:$K$158,MATCH($F97,$G$9:$G$158,0),1),0)),0)), IFERROR(MIN($D97-SUM($O97:R97), INDEX(Tbl_Resource_List[Hours Available per Day], MATCH($C97,Tbl_Resource_List[Resource Name],0),1)-SUMIF($C$8:$C96,$C97,S$8:S96)),0),0)</f>
        <v>0</v>
      </c>
      <c r="T97" s="93">
        <f>IF((T$7&gt;IFERROR(MAX(IFERROR(INDEX(Tbl_Project_List[Start Date],MATCH($A97,Tbl_Project_List[Project Name],0),1)-1,0),IFERROR(INDEX($K$9:$K$158,MATCH($E97,$G$9:$G$158,0),1),0),IFERROR(INDEX($K$9:$K$158,MATCH($F97,$G$9:$G$158,0),1),0)),0)), IFERROR(MIN($D97-SUM($O97:S97), INDEX(Tbl_Resource_List[Hours Available per Day], MATCH($C97,Tbl_Resource_List[Resource Name],0),1)-SUMIF($C$8:$C96,$C97,T$8:T96)),0),0)</f>
        <v>0</v>
      </c>
      <c r="U97" s="93">
        <f>IF((U$7&gt;IFERROR(MAX(IFERROR(INDEX(Tbl_Project_List[Start Date],MATCH($A97,Tbl_Project_List[Project Name],0),1)-1,0),IFERROR(INDEX($K$9:$K$158,MATCH($E97,$G$9:$G$158,0),1),0),IFERROR(INDEX($K$9:$K$158,MATCH($F97,$G$9:$G$158,0),1),0)),0)), IFERROR(MIN($D97-SUM($O97:T97), INDEX(Tbl_Resource_List[Hours Available per Day], MATCH($C97,Tbl_Resource_List[Resource Name],0),1)-SUMIF($C$8:$C96,$C97,U$8:U96)),0),0)</f>
        <v>0</v>
      </c>
      <c r="V97" s="93">
        <f>IF((V$7&gt;IFERROR(MAX(IFERROR(INDEX(Tbl_Project_List[Start Date],MATCH($A97,Tbl_Project_List[Project Name],0),1)-1,0),IFERROR(INDEX($K$9:$K$158,MATCH($E97,$G$9:$G$158,0),1),0),IFERROR(INDEX($K$9:$K$158,MATCH($F97,$G$9:$G$158,0),1),0)),0)), IFERROR(MIN($D97-SUM($O97:U97), INDEX(Tbl_Resource_List[Hours Available per Day], MATCH($C97,Tbl_Resource_List[Resource Name],0),1)-SUMIF($C$8:$C96,$C97,V$8:V96)),0),0)</f>
        <v>0</v>
      </c>
      <c r="W97" s="93">
        <f>IF((W$7&gt;IFERROR(MAX(IFERROR(INDEX(Tbl_Project_List[Start Date],MATCH($A97,Tbl_Project_List[Project Name],0),1)-1,0),IFERROR(INDEX($K$9:$K$158,MATCH($E97,$G$9:$G$158,0),1),0),IFERROR(INDEX($K$9:$K$158,MATCH($F97,$G$9:$G$158,0),1),0)),0)), IFERROR(MIN($D97-SUM($O97:V97), INDEX(Tbl_Resource_List[Hours Available per Day], MATCH($C97,Tbl_Resource_List[Resource Name],0),1)-SUMIF($C$8:$C96,$C97,W$8:W96)),0),0)</f>
        <v>0</v>
      </c>
      <c r="X97" s="93">
        <f>IF((X$7&gt;IFERROR(MAX(IFERROR(INDEX(Tbl_Project_List[Start Date],MATCH($A97,Tbl_Project_List[Project Name],0),1)-1,0),IFERROR(INDEX($K$9:$K$158,MATCH($E97,$G$9:$G$158,0),1),0),IFERROR(INDEX($K$9:$K$158,MATCH($F97,$G$9:$G$158,0),1),0)),0)), IFERROR(MIN($D97-SUM($O97:W97), INDEX(Tbl_Resource_List[Hours Available per Day], MATCH($C97,Tbl_Resource_List[Resource Name],0),1)-SUMIF($C$8:$C96,$C97,X$8:X96)),0),0)</f>
        <v>0</v>
      </c>
      <c r="Y97" s="93">
        <f>IF((Y$7&gt;IFERROR(MAX(IFERROR(INDEX(Tbl_Project_List[Start Date],MATCH($A97,Tbl_Project_List[Project Name],0),1)-1,0),IFERROR(INDEX($K$9:$K$158,MATCH($E97,$G$9:$G$158,0),1),0),IFERROR(INDEX($K$9:$K$158,MATCH($F97,$G$9:$G$158,0),1),0)),0)), IFERROR(MIN($D97-SUM($O97:X97), INDEX(Tbl_Resource_List[Hours Available per Day], MATCH($C97,Tbl_Resource_List[Resource Name],0),1)-SUMIF($C$8:$C96,$C97,Y$8:Y96)),0),0)</f>
        <v>0</v>
      </c>
      <c r="Z97" s="93">
        <f>IF((Z$7&gt;IFERROR(MAX(IFERROR(INDEX(Tbl_Project_List[Start Date],MATCH($A97,Tbl_Project_List[Project Name],0),1)-1,0),IFERROR(INDEX($K$9:$K$158,MATCH($E97,$G$9:$G$158,0),1),0),IFERROR(INDEX($K$9:$K$158,MATCH($F97,$G$9:$G$158,0),1),0)),0)), IFERROR(MIN($D97-SUM($O97:Y97), INDEX(Tbl_Resource_List[Hours Available per Day], MATCH($C97,Tbl_Resource_List[Resource Name],0),1)-SUMIF($C$8:$C96,$C97,Z$8:Z96)),0),0)</f>
        <v>0</v>
      </c>
      <c r="AA97" s="93">
        <f>IF((AA$7&gt;IFERROR(MAX(IFERROR(INDEX(Tbl_Project_List[Start Date],MATCH($A97,Tbl_Project_List[Project Name],0),1)-1,0),IFERROR(INDEX($K$9:$K$158,MATCH($E97,$G$9:$G$158,0),1),0),IFERROR(INDEX($K$9:$K$158,MATCH($F97,$G$9:$G$158,0),1),0)),0)), IFERROR(MIN($D97-SUM($O97:Z97), INDEX(Tbl_Resource_List[Hours Available per Day], MATCH($C97,Tbl_Resource_List[Resource Name],0),1)-SUMIF($C$8:$C96,$C97,AA$8:AA96)),0),0)</f>
        <v>0</v>
      </c>
      <c r="AB97" s="93">
        <f>IF((AB$7&gt;IFERROR(MAX(IFERROR(INDEX(Tbl_Project_List[Start Date],MATCH($A97,Tbl_Project_List[Project Name],0),1)-1,0),IFERROR(INDEX($K$9:$K$158,MATCH($E97,$G$9:$G$158,0),1),0),IFERROR(INDEX($K$9:$K$158,MATCH($F97,$G$9:$G$158,0),1),0)),0)), IFERROR(MIN($D97-SUM($O97:AA97), INDEX(Tbl_Resource_List[Hours Available per Day], MATCH($C97,Tbl_Resource_List[Resource Name],0),1)-SUMIF($C$8:$C96,$C97,AB$8:AB96)),0),0)</f>
        <v>0</v>
      </c>
      <c r="AC97" s="93">
        <f>IF((AC$7&gt;IFERROR(MAX(IFERROR(INDEX(Tbl_Project_List[Start Date],MATCH($A97,Tbl_Project_List[Project Name],0),1)-1,0),IFERROR(INDEX($K$9:$K$158,MATCH($E97,$G$9:$G$158,0),1),0),IFERROR(INDEX($K$9:$K$158,MATCH($F97,$G$9:$G$158,0),1),0)),0)), IFERROR(MIN($D97-SUM($O97:AB97), INDEX(Tbl_Resource_List[Hours Available per Day], MATCH($C97,Tbl_Resource_List[Resource Name],0),1)-SUMIF($C$8:$C96,$C97,AC$8:AC96)),0),0)</f>
        <v>0</v>
      </c>
      <c r="AD97" s="93">
        <f>IF((AD$7&gt;IFERROR(MAX(IFERROR(INDEX(Tbl_Project_List[Start Date],MATCH($A97,Tbl_Project_List[Project Name],0),1)-1,0),IFERROR(INDEX($K$9:$K$158,MATCH($E97,$G$9:$G$158,0),1),0),IFERROR(INDEX($K$9:$K$158,MATCH($F97,$G$9:$G$158,0),1),0)),0)), IFERROR(MIN($D97-SUM($O97:AC97), INDEX(Tbl_Resource_List[Hours Available per Day], MATCH($C97,Tbl_Resource_List[Resource Name],0),1)-SUMIF($C$8:$C96,$C97,AD$8:AD96)),0),0)</f>
        <v>0</v>
      </c>
      <c r="AE97" s="93">
        <f>IF((AE$7&gt;IFERROR(MAX(IFERROR(INDEX(Tbl_Project_List[Start Date],MATCH($A97,Tbl_Project_List[Project Name],0),1)-1,0),IFERROR(INDEX($K$9:$K$158,MATCH($E97,$G$9:$G$158,0),1),0),IFERROR(INDEX($K$9:$K$158,MATCH($F97,$G$9:$G$158,0),1),0)),0)), IFERROR(MIN($D97-SUM($O97:AD97), INDEX(Tbl_Resource_List[Hours Available per Day], MATCH($C97,Tbl_Resource_List[Resource Name],0),1)-SUMIF($C$8:$C96,$C97,AE$8:AE96)),0),0)</f>
        <v>0</v>
      </c>
      <c r="AF97" s="93">
        <f>IF((AF$7&gt;IFERROR(MAX(IFERROR(INDEX(Tbl_Project_List[Start Date],MATCH($A97,Tbl_Project_List[Project Name],0),1)-1,0),IFERROR(INDEX($K$9:$K$158,MATCH($E97,$G$9:$G$158,0),1),0),IFERROR(INDEX($K$9:$K$158,MATCH($F97,$G$9:$G$158,0),1),0)),0)), IFERROR(MIN($D97-SUM($O97:AE97), INDEX(Tbl_Resource_List[Hours Available per Day], MATCH($C97,Tbl_Resource_List[Resource Name],0),1)-SUMIF($C$8:$C96,$C97,AF$8:AF96)),0),0)</f>
        <v>0</v>
      </c>
      <c r="AG97" s="93">
        <f>IF((AG$7&gt;IFERROR(MAX(IFERROR(INDEX(Tbl_Project_List[Start Date],MATCH($A97,Tbl_Project_List[Project Name],0),1)-1,0),IFERROR(INDEX($K$9:$K$158,MATCH($E97,$G$9:$G$158,0),1),0),IFERROR(INDEX($K$9:$K$158,MATCH($F97,$G$9:$G$158,0),1),0)),0)), IFERROR(MIN($D97-SUM($O97:AF97), INDEX(Tbl_Resource_List[Hours Available per Day], MATCH($C97,Tbl_Resource_List[Resource Name],0),1)-SUMIF($C$8:$C96,$C97,AG$8:AG96)),0),0)</f>
        <v>0</v>
      </c>
      <c r="AH97" s="93">
        <f>IF((AH$7&gt;IFERROR(MAX(IFERROR(INDEX(Tbl_Project_List[Start Date],MATCH($A97,Tbl_Project_List[Project Name],0),1)-1,0),IFERROR(INDEX($K$9:$K$158,MATCH($E97,$G$9:$G$158,0),1),0),IFERROR(INDEX($K$9:$K$158,MATCH($F97,$G$9:$G$158,0),1),0)),0)), IFERROR(MIN($D97-SUM($O97:AG97), INDEX(Tbl_Resource_List[Hours Available per Day], MATCH($C97,Tbl_Resource_List[Resource Name],0),1)-SUMIF($C$8:$C96,$C97,AH$8:AH96)),0),0)</f>
        <v>0</v>
      </c>
      <c r="AI97" s="93">
        <f>IF((AI$7&gt;IFERROR(MAX(IFERROR(INDEX(Tbl_Project_List[Start Date],MATCH($A97,Tbl_Project_List[Project Name],0),1)-1,0),IFERROR(INDEX($K$9:$K$158,MATCH($E97,$G$9:$G$158,0),1),0),IFERROR(INDEX($K$9:$K$158,MATCH($F97,$G$9:$G$158,0),1),0)),0)), IFERROR(MIN($D97-SUM($O97:AH97), INDEX(Tbl_Resource_List[Hours Available per Day], MATCH($C97,Tbl_Resource_List[Resource Name],0),1)-SUMIF($C$8:$C96,$C97,AI$8:AI96)),0),0)</f>
        <v>0</v>
      </c>
      <c r="AJ97" s="93">
        <f>IF((AJ$7&gt;IFERROR(MAX(IFERROR(INDEX(Tbl_Project_List[Start Date],MATCH($A97,Tbl_Project_List[Project Name],0),1)-1,0),IFERROR(INDEX($K$9:$K$158,MATCH($E97,$G$9:$G$158,0),1),0),IFERROR(INDEX($K$9:$K$158,MATCH($F97,$G$9:$G$158,0),1),0)),0)), IFERROR(MIN($D97-SUM($O97:AI97), INDEX(Tbl_Resource_List[Hours Available per Day], MATCH($C97,Tbl_Resource_List[Resource Name],0),1)-SUMIF($C$8:$C96,$C97,AJ$8:AJ96)),0),0)</f>
        <v>0</v>
      </c>
      <c r="AK97" s="93">
        <f>IF((AK$7&gt;IFERROR(MAX(IFERROR(INDEX(Tbl_Project_List[Start Date],MATCH($A97,Tbl_Project_List[Project Name],0),1)-1,0),IFERROR(INDEX($K$9:$K$158,MATCH($E97,$G$9:$G$158,0),1),0),IFERROR(INDEX($K$9:$K$158,MATCH($F97,$G$9:$G$158,0),1),0)),0)), IFERROR(MIN($D97-SUM($O97:AJ97), INDEX(Tbl_Resource_List[Hours Available per Day], MATCH($C97,Tbl_Resource_List[Resource Name],0),1)-SUMIF($C$8:$C96,$C97,AK$8:AK96)),0),0)</f>
        <v>0</v>
      </c>
      <c r="AL97" s="93">
        <f>IF((AL$7&gt;IFERROR(MAX(IFERROR(INDEX(Tbl_Project_List[Start Date],MATCH($A97,Tbl_Project_List[Project Name],0),1)-1,0),IFERROR(INDEX($K$9:$K$158,MATCH($E97,$G$9:$G$158,0),1),0),IFERROR(INDEX($K$9:$K$158,MATCH($F97,$G$9:$G$158,0),1),0)),0)), IFERROR(MIN($D97-SUM($O97:AK97), INDEX(Tbl_Resource_List[Hours Available per Day], MATCH($C97,Tbl_Resource_List[Resource Name],0),1)-SUMIF($C$8:$C96,$C97,AL$8:AL96)),0),0)</f>
        <v>0</v>
      </c>
      <c r="AM97" s="93">
        <f>IF((AM$7&gt;IFERROR(MAX(IFERROR(INDEX(Tbl_Project_List[Start Date],MATCH($A97,Tbl_Project_List[Project Name],0),1)-1,0),IFERROR(INDEX($K$9:$K$158,MATCH($E97,$G$9:$G$158,0),1),0),IFERROR(INDEX($K$9:$K$158,MATCH($F97,$G$9:$G$158,0),1),0)),0)), IFERROR(MIN($D97-SUM($O97:AL97), INDEX(Tbl_Resource_List[Hours Available per Day], MATCH($C97,Tbl_Resource_List[Resource Name],0),1)-SUMIF($C$8:$C96,$C97,AM$8:AM96)),0),0)</f>
        <v>0</v>
      </c>
      <c r="AN97" s="93">
        <f>IF((AN$7&gt;IFERROR(MAX(IFERROR(INDEX(Tbl_Project_List[Start Date],MATCH($A97,Tbl_Project_List[Project Name],0),1)-1,0),IFERROR(INDEX($K$9:$K$158,MATCH($E97,$G$9:$G$158,0),1),0),IFERROR(INDEX($K$9:$K$158,MATCH($F97,$G$9:$G$158,0),1),0)),0)), IFERROR(MIN($D97-SUM($O97:AM97), INDEX(Tbl_Resource_List[Hours Available per Day], MATCH($C97,Tbl_Resource_List[Resource Name],0),1)-SUMIF($C$8:$C96,$C97,AN$8:AN96)),0),0)</f>
        <v>0</v>
      </c>
      <c r="AO97" s="93">
        <f>IF((AO$7&gt;IFERROR(MAX(IFERROR(INDEX(Tbl_Project_List[Start Date],MATCH($A97,Tbl_Project_List[Project Name],0),1)-1,0),IFERROR(INDEX($K$9:$K$158,MATCH($E97,$G$9:$G$158,0),1),0),IFERROR(INDEX($K$9:$K$158,MATCH($F97,$G$9:$G$158,0),1),0)),0)), IFERROR(MIN($D97-SUM($O97:AN97), INDEX(Tbl_Resource_List[Hours Available per Day], MATCH($C97,Tbl_Resource_List[Resource Name],0),1)-SUMIF($C$8:$C96,$C97,AO$8:AO96)),0),0)</f>
        <v>0</v>
      </c>
      <c r="AP97" s="93">
        <f>IF((AP$7&gt;IFERROR(MAX(IFERROR(INDEX(Tbl_Project_List[Start Date],MATCH($A97,Tbl_Project_List[Project Name],0),1)-1,0),IFERROR(INDEX($K$9:$K$158,MATCH($E97,$G$9:$G$158,0),1),0),IFERROR(INDEX($K$9:$K$158,MATCH($F97,$G$9:$G$158,0),1),0)),0)), IFERROR(MIN($D97-SUM($O97:AO97), INDEX(Tbl_Resource_List[Hours Available per Day], MATCH($C97,Tbl_Resource_List[Resource Name],0),1)-SUMIF($C$8:$C96,$C97,AP$8:AP96)),0),0)</f>
        <v>0</v>
      </c>
      <c r="AQ97" s="93">
        <f>IF((AQ$7&gt;IFERROR(MAX(IFERROR(INDEX(Tbl_Project_List[Start Date],MATCH($A97,Tbl_Project_List[Project Name],0),1)-1,0),IFERROR(INDEX($K$9:$K$158,MATCH($E97,$G$9:$G$158,0),1),0),IFERROR(INDEX($K$9:$K$158,MATCH($F97,$G$9:$G$158,0),1),0)),0)), IFERROR(MIN($D97-SUM($O97:AP97), INDEX(Tbl_Resource_List[Hours Available per Day], MATCH($C97,Tbl_Resource_List[Resource Name],0),1)-SUMIF($C$8:$C96,$C97,AQ$8:AQ96)),0),0)</f>
        <v>0</v>
      </c>
      <c r="AR97" s="93">
        <f>IF((AR$7&gt;IFERROR(MAX(IFERROR(INDEX(Tbl_Project_List[Start Date],MATCH($A97,Tbl_Project_List[Project Name],0),1)-1,0),IFERROR(INDEX($K$9:$K$158,MATCH($E97,$G$9:$G$158,0),1),0),IFERROR(INDEX($K$9:$K$158,MATCH($F97,$G$9:$G$158,0),1),0)),0)), IFERROR(MIN($D97-SUM($O97:AQ97), INDEX(Tbl_Resource_List[Hours Available per Day], MATCH($C97,Tbl_Resource_List[Resource Name],0),1)-SUMIF($C$8:$C96,$C97,AR$8:AR96)),0),0)</f>
        <v>0</v>
      </c>
      <c r="AS97" s="93">
        <f>IF((AS$7&gt;IFERROR(MAX(IFERROR(INDEX(Tbl_Project_List[Start Date],MATCH($A97,Tbl_Project_List[Project Name],0),1)-1,0),IFERROR(INDEX($K$9:$K$158,MATCH($E97,$G$9:$G$158,0),1),0),IFERROR(INDEX($K$9:$K$158,MATCH($F97,$G$9:$G$158,0),1),0)),0)), IFERROR(MIN($D97-SUM($O97:AR97), INDEX(Tbl_Resource_List[Hours Available per Day], MATCH($C97,Tbl_Resource_List[Resource Name],0),1)-SUMIF($C$8:$C96,$C97,AS$8:AS96)),0),0)</f>
        <v>0</v>
      </c>
      <c r="AT97" s="93">
        <f>IF((AT$7&gt;IFERROR(MAX(IFERROR(INDEX(Tbl_Project_List[Start Date],MATCH($A97,Tbl_Project_List[Project Name],0),1)-1,0),IFERROR(INDEX($K$9:$K$158,MATCH($E97,$G$9:$G$158,0),1),0),IFERROR(INDEX($K$9:$K$158,MATCH($F97,$G$9:$G$158,0),1),0)),0)), IFERROR(MIN($D97-SUM($O97:AS97), INDEX(Tbl_Resource_List[Hours Available per Day], MATCH($C97,Tbl_Resource_List[Resource Name],0),1)-SUMIF($C$8:$C96,$C97,AT$8:AT96)),0),0)</f>
        <v>0</v>
      </c>
      <c r="AU97" s="93">
        <f>IF((AU$7&gt;IFERROR(MAX(IFERROR(INDEX(Tbl_Project_List[Start Date],MATCH($A97,Tbl_Project_List[Project Name],0),1)-1,0),IFERROR(INDEX($K$9:$K$158,MATCH($E97,$G$9:$G$158,0),1),0),IFERROR(INDEX($K$9:$K$158,MATCH($F97,$G$9:$G$158,0),1),0)),0)), IFERROR(MIN($D97-SUM($O97:AT97), INDEX(Tbl_Resource_List[Hours Available per Day], MATCH($C97,Tbl_Resource_List[Resource Name],0),1)-SUMIF($C$8:$C96,$C97,AU$8:AU96)),0),0)</f>
        <v>0</v>
      </c>
      <c r="AV97" s="93">
        <f>IF((AV$7&gt;IFERROR(MAX(IFERROR(INDEX(Tbl_Project_List[Start Date],MATCH($A97,Tbl_Project_List[Project Name],0),1)-1,0),IFERROR(INDEX($K$9:$K$158,MATCH($E97,$G$9:$G$158,0),1),0),IFERROR(INDEX($K$9:$K$158,MATCH($F97,$G$9:$G$158,0),1),0)),0)), IFERROR(MIN($D97-SUM($O97:AU97), INDEX(Tbl_Resource_List[Hours Available per Day], MATCH($C97,Tbl_Resource_List[Resource Name],0),1)-SUMIF($C$8:$C96,$C97,AV$8:AV96)),0),0)</f>
        <v>0</v>
      </c>
      <c r="AW97" s="93">
        <f>IF((AW$7&gt;IFERROR(MAX(IFERROR(INDEX(Tbl_Project_List[Start Date],MATCH($A97,Tbl_Project_List[Project Name],0),1)-1,0),IFERROR(INDEX($K$9:$K$158,MATCH($E97,$G$9:$G$158,0),1),0),IFERROR(INDEX($K$9:$K$158,MATCH($F97,$G$9:$G$158,0),1),0)),0)), IFERROR(MIN($D97-SUM($O97:AV97), INDEX(Tbl_Resource_List[Hours Available per Day], MATCH($C97,Tbl_Resource_List[Resource Name],0),1)-SUMIF($C$8:$C96,$C97,AW$8:AW96)),0),0)</f>
        <v>0</v>
      </c>
      <c r="AX97" s="93">
        <f>IF((AX$7&gt;IFERROR(MAX(IFERROR(INDEX(Tbl_Project_List[Start Date],MATCH($A97,Tbl_Project_List[Project Name],0),1)-1,0),IFERROR(INDEX($K$9:$K$158,MATCH($E97,$G$9:$G$158,0),1),0),IFERROR(INDEX($K$9:$K$158,MATCH($F97,$G$9:$G$158,0),1),0)),0)), IFERROR(MIN($D97-SUM($O97:AW97), INDEX(Tbl_Resource_List[Hours Available per Day], MATCH($C97,Tbl_Resource_List[Resource Name],0),1)-SUMIF($C$8:$C96,$C97,AX$8:AX96)),0),0)</f>
        <v>0</v>
      </c>
      <c r="AY97" s="93">
        <f>IF((AY$7&gt;IFERROR(MAX(IFERROR(INDEX(Tbl_Project_List[Start Date],MATCH($A97,Tbl_Project_List[Project Name],0),1)-1,0),IFERROR(INDEX($K$9:$K$158,MATCH($E97,$G$9:$G$158,0),1),0),IFERROR(INDEX($K$9:$K$158,MATCH($F97,$G$9:$G$158,0),1),0)),0)), IFERROR(MIN($D97-SUM($O97:AX97), INDEX(Tbl_Resource_List[Hours Available per Day], MATCH($C97,Tbl_Resource_List[Resource Name],0),1)-SUMIF($C$8:$C96,$C97,AY$8:AY96)),0),0)</f>
        <v>0</v>
      </c>
      <c r="AZ97" s="93">
        <f>IF((AZ$7&gt;IFERROR(MAX(IFERROR(INDEX(Tbl_Project_List[Start Date],MATCH($A97,Tbl_Project_List[Project Name],0),1)-1,0),IFERROR(INDEX($K$9:$K$158,MATCH($E97,$G$9:$G$158,0),1),0),IFERROR(INDEX($K$9:$K$158,MATCH($F97,$G$9:$G$158,0),1),0)),0)), IFERROR(MIN($D97-SUM($O97:AY97), INDEX(Tbl_Resource_List[Hours Available per Day], MATCH($C97,Tbl_Resource_List[Resource Name],0),1)-SUMIF($C$8:$C96,$C97,AZ$8:AZ96)),0),0)</f>
        <v>0</v>
      </c>
      <c r="BA97" s="93">
        <f>IF((BA$7&gt;IFERROR(MAX(IFERROR(INDEX(Tbl_Project_List[Start Date],MATCH($A97,Tbl_Project_List[Project Name],0),1)-1,0),IFERROR(INDEX($K$9:$K$158,MATCH($E97,$G$9:$G$158,0),1),0),IFERROR(INDEX($K$9:$K$158,MATCH($F97,$G$9:$G$158,0),1),0)),0)), IFERROR(MIN($D97-SUM($O97:AZ97), INDEX(Tbl_Resource_List[Hours Available per Day], MATCH($C97,Tbl_Resource_List[Resource Name],0),1)-SUMIF($C$8:$C96,$C97,BA$8:BA96)),0),0)</f>
        <v>0</v>
      </c>
      <c r="BB97" s="93">
        <f>IF((BB$7&gt;IFERROR(MAX(IFERROR(INDEX(Tbl_Project_List[Start Date],MATCH($A97,Tbl_Project_List[Project Name],0),1)-1,0),IFERROR(INDEX($K$9:$K$158,MATCH($E97,$G$9:$G$158,0),1),0),IFERROR(INDEX($K$9:$K$158,MATCH($F97,$G$9:$G$158,0),1),0)),0)), IFERROR(MIN($D97-SUM($O97:BA97), INDEX(Tbl_Resource_List[Hours Available per Day], MATCH($C97,Tbl_Resource_List[Resource Name],0),1)-SUMIF($C$8:$C96,$C97,BB$8:BB96)),0),0)</f>
        <v>0</v>
      </c>
      <c r="BC97" s="93">
        <f>IF((BC$7&gt;IFERROR(MAX(IFERROR(INDEX(Tbl_Project_List[Start Date],MATCH($A97,Tbl_Project_List[Project Name],0),1)-1,0),IFERROR(INDEX($K$9:$K$158,MATCH($E97,$G$9:$G$158,0),1),0),IFERROR(INDEX($K$9:$K$158,MATCH($F97,$G$9:$G$158,0),1),0)),0)), IFERROR(MIN($D97-SUM($O97:BB97), INDEX(Tbl_Resource_List[Hours Available per Day], MATCH($C97,Tbl_Resource_List[Resource Name],0),1)-SUMIF($C$8:$C96,$C97,BC$8:BC96)),0),0)</f>
        <v>0</v>
      </c>
      <c r="BD97" s="93">
        <f>IF((BD$7&gt;IFERROR(MAX(IFERROR(INDEX(Tbl_Project_List[Start Date],MATCH($A97,Tbl_Project_List[Project Name],0),1)-1,0),IFERROR(INDEX($K$9:$K$158,MATCH($E97,$G$9:$G$158,0),1),0),IFERROR(INDEX($K$9:$K$158,MATCH($F97,$G$9:$G$158,0),1),0)),0)), IFERROR(MIN($D97-SUM($O97:BC97), INDEX(Tbl_Resource_List[Hours Available per Day], MATCH($C97,Tbl_Resource_List[Resource Name],0),1)-SUMIF($C$8:$C96,$C97,BD$8:BD96)),0),0)</f>
        <v>0</v>
      </c>
      <c r="BE97" s="93">
        <f>IF((BE$7&gt;IFERROR(MAX(IFERROR(INDEX(Tbl_Project_List[Start Date],MATCH($A97,Tbl_Project_List[Project Name],0),1)-1,0),IFERROR(INDEX($K$9:$K$158,MATCH($E97,$G$9:$G$158,0),1),0),IFERROR(INDEX($K$9:$K$158,MATCH($F97,$G$9:$G$158,0),1),0)),0)), IFERROR(MIN($D97-SUM($O97:BD97), INDEX(Tbl_Resource_List[Hours Available per Day], MATCH($C97,Tbl_Resource_List[Resource Name],0),1)-SUMIF($C$8:$C96,$C97,BE$8:BE96)),0),0)</f>
        <v>0</v>
      </c>
      <c r="BF97" s="93">
        <f>IF((BF$7&gt;IFERROR(MAX(IFERROR(INDEX(Tbl_Project_List[Start Date],MATCH($A97,Tbl_Project_List[Project Name],0),1)-1,0),IFERROR(INDEX($K$9:$K$158,MATCH($E97,$G$9:$G$158,0),1),0),IFERROR(INDEX($K$9:$K$158,MATCH($F97,$G$9:$G$158,0),1),0)),0)), IFERROR(MIN($D97-SUM($O97:BE97), INDEX(Tbl_Resource_List[Hours Available per Day], MATCH($C97,Tbl_Resource_List[Resource Name],0),1)-SUMIF($C$8:$C96,$C97,BF$8:BF96)),0),0)</f>
        <v>0</v>
      </c>
      <c r="BG97" s="93">
        <f>IF((BG$7&gt;IFERROR(MAX(IFERROR(INDEX(Tbl_Project_List[Start Date],MATCH($A97,Tbl_Project_List[Project Name],0),1)-1,0),IFERROR(INDEX($K$9:$K$158,MATCH($E97,$G$9:$G$158,0),1),0),IFERROR(INDEX($K$9:$K$158,MATCH($F97,$G$9:$G$158,0),1),0)),0)), IFERROR(MIN($D97-SUM($O97:BF97), INDEX(Tbl_Resource_List[Hours Available per Day], MATCH($C97,Tbl_Resource_List[Resource Name],0),1)-SUMIF($C$8:$C96,$C97,BG$8:BG96)),0),0)</f>
        <v>0</v>
      </c>
      <c r="BH97" s="93">
        <f>IF((BH$7&gt;IFERROR(MAX(IFERROR(INDEX(Tbl_Project_List[Start Date],MATCH($A97,Tbl_Project_List[Project Name],0),1)-1,0),IFERROR(INDEX($K$9:$K$158,MATCH($E97,$G$9:$G$158,0),1),0),IFERROR(INDEX($K$9:$K$158,MATCH($F97,$G$9:$G$158,0),1),0)),0)), IFERROR(MIN($D97-SUM($O97:BG97), INDEX(Tbl_Resource_List[Hours Available per Day], MATCH($C97,Tbl_Resource_List[Resource Name],0),1)-SUMIF($C$8:$C96,$C97,BH$8:BH96)),0),0)</f>
        <v>0</v>
      </c>
      <c r="BI97" s="93">
        <f>IF((BI$7&gt;IFERROR(MAX(IFERROR(INDEX(Tbl_Project_List[Start Date],MATCH($A97,Tbl_Project_List[Project Name],0),1)-1,0),IFERROR(INDEX($K$9:$K$158,MATCH($E97,$G$9:$G$158,0),1),0),IFERROR(INDEX($K$9:$K$158,MATCH($F97,$G$9:$G$158,0),1),0)),0)), IFERROR(MIN($D97-SUM($O97:BH97), INDEX(Tbl_Resource_List[Hours Available per Day], MATCH($C97,Tbl_Resource_List[Resource Name],0),1)-SUMIF($C$8:$C96,$C97,BI$8:BI96)),0),0)</f>
        <v>0</v>
      </c>
      <c r="BJ97" s="93">
        <f>IF((BJ$7&gt;IFERROR(MAX(IFERROR(INDEX(Tbl_Project_List[Start Date],MATCH($A97,Tbl_Project_List[Project Name],0),1)-1,0),IFERROR(INDEX($K$9:$K$158,MATCH($E97,$G$9:$G$158,0),1),0),IFERROR(INDEX($K$9:$K$158,MATCH($F97,$G$9:$G$158,0),1),0)),0)), IFERROR(MIN($D97-SUM($O97:BI97), INDEX(Tbl_Resource_List[Hours Available per Day], MATCH($C97,Tbl_Resource_List[Resource Name],0),1)-SUMIF($C$8:$C96,$C97,BJ$8:BJ96)),0),0)</f>
        <v>0</v>
      </c>
      <c r="BK97" s="93">
        <f>IF((BK$7&gt;IFERROR(MAX(IFERROR(INDEX(Tbl_Project_List[Start Date],MATCH($A97,Tbl_Project_List[Project Name],0),1)-1,0),IFERROR(INDEX($K$9:$K$158,MATCH($E97,$G$9:$G$158,0),1),0),IFERROR(INDEX($K$9:$K$158,MATCH($F97,$G$9:$G$158,0),1),0)),0)), IFERROR(MIN($D97-SUM($O97:BJ97), INDEX(Tbl_Resource_List[Hours Available per Day], MATCH($C97,Tbl_Resource_List[Resource Name],0),1)-SUMIF($C$8:$C96,$C97,BK$8:BK96)),0),0)</f>
        <v>0</v>
      </c>
      <c r="BL97" s="93">
        <f>IF((BL$7&gt;IFERROR(MAX(IFERROR(INDEX(Tbl_Project_List[Start Date],MATCH($A97,Tbl_Project_List[Project Name],0),1)-1,0),IFERROR(INDEX($K$9:$K$158,MATCH($E97,$G$9:$G$158,0),1),0),IFERROR(INDEX($K$9:$K$158,MATCH($F97,$G$9:$G$158,0),1),0)),0)), IFERROR(MIN($D97-SUM($O97:BK97), INDEX(Tbl_Resource_List[Hours Available per Day], MATCH($C97,Tbl_Resource_List[Resource Name],0),1)-SUMIF($C$8:$C96,$C97,BL$8:BL96)),0),0)</f>
        <v>0</v>
      </c>
      <c r="BM97" s="93">
        <f>IF((BM$7&gt;IFERROR(MAX(IFERROR(INDEX(Tbl_Project_List[Start Date],MATCH($A97,Tbl_Project_List[Project Name],0),1)-1,0),IFERROR(INDEX($K$9:$K$158,MATCH($E97,$G$9:$G$158,0),1),0),IFERROR(INDEX($K$9:$K$158,MATCH($F97,$G$9:$G$158,0),1),0)),0)), IFERROR(MIN($D97-SUM($O97:BL97), INDEX(Tbl_Resource_List[Hours Available per Day], MATCH($C97,Tbl_Resource_List[Resource Name],0),1)-SUMIF($C$8:$C96,$C97,BM$8:BM96)),0),0)</f>
        <v>0</v>
      </c>
      <c r="BN97" s="93">
        <f>IF((BN$7&gt;IFERROR(MAX(IFERROR(INDEX(Tbl_Project_List[Start Date],MATCH($A97,Tbl_Project_List[Project Name],0),1)-1,0),IFERROR(INDEX($K$9:$K$158,MATCH($E97,$G$9:$G$158,0),1),0),IFERROR(INDEX($K$9:$K$158,MATCH($F97,$G$9:$G$158,0),1),0)),0)), IFERROR(MIN($D97-SUM($O97:BM97), INDEX(Tbl_Resource_List[Hours Available per Day], MATCH($C97,Tbl_Resource_List[Resource Name],0),1)-SUMIF($C$8:$C96,$C97,BN$8:BN96)),0),0)</f>
        <v>0</v>
      </c>
      <c r="BO97" s="93">
        <f>IF((BO$7&gt;IFERROR(MAX(IFERROR(INDEX(Tbl_Project_List[Start Date],MATCH($A97,Tbl_Project_List[Project Name],0),1)-1,0),IFERROR(INDEX($K$9:$K$158,MATCH($E97,$G$9:$G$158,0),1),0),IFERROR(INDEX($K$9:$K$158,MATCH($F97,$G$9:$G$158,0),1),0)),0)), IFERROR(MIN($D97-SUM($O97:BN97), INDEX(Tbl_Resource_List[Hours Available per Day], MATCH($C97,Tbl_Resource_List[Resource Name],0),1)-SUMIF($C$8:$C96,$C97,BO$8:BO96)),0),0)</f>
        <v>0</v>
      </c>
      <c r="BP97" s="93">
        <f>IF((BP$7&gt;IFERROR(MAX(IFERROR(INDEX(Tbl_Project_List[Start Date],MATCH($A97,Tbl_Project_List[Project Name],0),1)-1,0),IFERROR(INDEX($K$9:$K$158,MATCH($E97,$G$9:$G$158,0),1),0),IFERROR(INDEX($K$9:$K$158,MATCH($F97,$G$9:$G$158,0),1),0)),0)), IFERROR(MIN($D97-SUM($O97:BO97), INDEX(Tbl_Resource_List[Hours Available per Day], MATCH($C97,Tbl_Resource_List[Resource Name],0),1)-SUMIF($C$8:$C96,$C97,BP$8:BP96)),0),0)</f>
        <v>0</v>
      </c>
      <c r="BQ97" s="93">
        <f>IF((BQ$7&gt;IFERROR(MAX(IFERROR(INDEX(Tbl_Project_List[Start Date],MATCH($A97,Tbl_Project_List[Project Name],0),1)-1,0),IFERROR(INDEX($K$9:$K$158,MATCH($E97,$G$9:$G$158,0),1),0),IFERROR(INDEX($K$9:$K$158,MATCH($F97,$G$9:$G$158,0),1),0)),0)), IFERROR(MIN($D97-SUM($O97:BP97), INDEX(Tbl_Resource_List[Hours Available per Day], MATCH($C97,Tbl_Resource_List[Resource Name],0),1)-SUMIF($C$8:$C96,$C97,BQ$8:BQ96)),0),0)</f>
        <v>0</v>
      </c>
      <c r="BR97" s="93">
        <f>IF((BR$7&gt;IFERROR(MAX(IFERROR(INDEX(Tbl_Project_List[Start Date],MATCH($A97,Tbl_Project_List[Project Name],0),1)-1,0),IFERROR(INDEX($K$9:$K$158,MATCH($E97,$G$9:$G$158,0),1),0),IFERROR(INDEX($K$9:$K$158,MATCH($F97,$G$9:$G$158,0),1),0)),0)), IFERROR(MIN($D97-SUM($O97:BQ97), INDEX(Tbl_Resource_List[Hours Available per Day], MATCH($C97,Tbl_Resource_List[Resource Name],0),1)-SUMIF($C$8:$C96,$C97,BR$8:BR96)),0),0)</f>
        <v>0</v>
      </c>
      <c r="BS97" s="93">
        <f>IF((BS$7&gt;IFERROR(MAX(IFERROR(INDEX(Tbl_Project_List[Start Date],MATCH($A97,Tbl_Project_List[Project Name],0),1)-1,0),IFERROR(INDEX($K$9:$K$158,MATCH($E97,$G$9:$G$158,0),1),0),IFERROR(INDEX($K$9:$K$158,MATCH($F97,$G$9:$G$158,0),1),0)),0)), IFERROR(MIN($D97-SUM($O97:BR97), INDEX(Tbl_Resource_List[Hours Available per Day], MATCH($C97,Tbl_Resource_List[Resource Name],0),1)-SUMIF($C$8:$C96,$C97,BS$8:BS96)),0),0)</f>
        <v>0</v>
      </c>
      <c r="BT97" s="93">
        <f>IF((BT$7&gt;IFERROR(MAX(IFERROR(INDEX(Tbl_Project_List[Start Date],MATCH($A97,Tbl_Project_List[Project Name],0),1)-1,0),IFERROR(INDEX($K$9:$K$158,MATCH($E97,$G$9:$G$158,0),1),0),IFERROR(INDEX($K$9:$K$158,MATCH($F97,$G$9:$G$158,0),1),0)),0)), IFERROR(MIN($D97-SUM($O97:BS97), INDEX(Tbl_Resource_List[Hours Available per Day], MATCH($C97,Tbl_Resource_List[Resource Name],0),1)-SUMIF($C$8:$C96,$C97,BT$8:BT96)),0),0)</f>
        <v>0</v>
      </c>
      <c r="BU97" s="93">
        <f>IF((BU$7&gt;IFERROR(MAX(IFERROR(INDEX(Tbl_Project_List[Start Date],MATCH($A97,Tbl_Project_List[Project Name],0),1)-1,0),IFERROR(INDEX($K$9:$K$158,MATCH($E97,$G$9:$G$158,0),1),0),IFERROR(INDEX($K$9:$K$158,MATCH($F97,$G$9:$G$158,0),1),0)),0)), IFERROR(MIN($D97-SUM($O97:BT97), INDEX(Tbl_Resource_List[Hours Available per Day], MATCH($C97,Tbl_Resource_List[Resource Name],0),1)-SUMIF($C$8:$C96,$C97,BU$8:BU96)),0),0)</f>
        <v>0</v>
      </c>
      <c r="BV97" s="93">
        <f>IF((BV$7&gt;IFERROR(MAX(IFERROR(INDEX(Tbl_Project_List[Start Date],MATCH($A97,Tbl_Project_List[Project Name],0),1)-1,0),IFERROR(INDEX($K$9:$K$158,MATCH($E97,$G$9:$G$158,0),1),0),IFERROR(INDEX($K$9:$K$158,MATCH($F97,$G$9:$G$158,0),1),0)),0)), IFERROR(MIN($D97-SUM($O97:BU97), INDEX(Tbl_Resource_List[Hours Available per Day], MATCH($C97,Tbl_Resource_List[Resource Name],0),1)-SUMIF($C$8:$C96,$C97,BV$8:BV96)),0),0)</f>
        <v>0</v>
      </c>
      <c r="BW97" s="94">
        <f>IF((BW$7&gt;IFERROR(MAX(IFERROR(INDEX(Tbl_Project_List[Start Date],MATCH($A97,Tbl_Project_List[Project Name],0),1)-1,0),IFERROR(INDEX($K$9:$K$158,MATCH($E97,$G$9:$G$158,0),1),0),IFERROR(INDEX($K$9:$K$158,MATCH($F97,$G$9:$G$158,0),1),0)),0)), IFERROR(MIN($D97-SUM($O97:BV97), INDEX(Tbl_Resource_List[Hours Available per Day], MATCH($C97,Tbl_Resource_List[Resource Name],0),1)-SUMIF($C$8:$C96,$C97,BW$8:BW96)),0),0)</f>
        <v>0</v>
      </c>
      <c r="BX97" s="95"/>
      <c r="BY97" s="95"/>
      <c r="BZ97" s="95"/>
      <c r="CA97" s="95"/>
      <c r="CB97" s="95"/>
      <c r="CC97" s="95"/>
      <c r="CD97" s="95"/>
      <c r="CE97" s="95"/>
      <c r="CF97" s="95"/>
      <c r="CG97" s="95"/>
      <c r="CH97" s="95"/>
      <c r="CI97" s="95"/>
      <c r="CJ97" s="95"/>
      <c r="CK97" s="95"/>
      <c r="CL97" s="95"/>
      <c r="CM97" s="95"/>
      <c r="CN97" s="95"/>
      <c r="CO97" s="95"/>
      <c r="CP97" s="95"/>
      <c r="CQ97" s="95"/>
      <c r="CR97" s="95"/>
      <c r="CS97" s="95"/>
      <c r="CT97" s="95"/>
      <c r="CU97" s="95"/>
      <c r="CV97" s="95"/>
      <c r="CW97" s="95"/>
      <c r="CX97" s="95"/>
      <c r="CY97" s="95"/>
      <c r="CZ97" s="95"/>
      <c r="DA97" s="95"/>
    </row>
    <row r="98" spans="1:105" x14ac:dyDescent="0.25">
      <c r="A98" s="89" t="str">
        <f>IFERROR(IF(ROW(A97)-ROW($A$8)&gt;=COUNTA(Tbl_Task_List[Task Name]),"",INDEX(Tbl_Project_List[],MATCH(SMALL(Tbl_Project_List[[#Data],[Priority]],ROUND(SUMPRODUCT(1/COUNTIF($A$9:A97,$A$9:A97)),0)+((COUNTIF(Tbl_Task_List[[#Data],[Project Name]],A97)=COUNTIF($A$9:$A97,A97))*1)),Tbl_Project_List[[#Data],[Priority]],0),1)),"")</f>
        <v/>
      </c>
      <c r="B98" s="89" t="str">
        <f t="array" ref="B98">IFERROR(INDEX((Tbl_Task_List[[#Data],[Task Name]]), SMALL(IF(A98=(Tbl_Task_List[[#Data],[Project Name]]),ROW(Tbl_Task_List[[#Data],[Project Name]]),""),COUNTIF($A$9:$A98,A98))-ROW(Tbl_Task_List[[#Headers],[Task Name]]),1),"")</f>
        <v/>
      </c>
      <c r="C98" s="90" t="str">
        <f t="array" ref="C98">IFERROR(INDEX((Tbl_Task_List[[#Data],[Resource Name]]), SMALL(IF(A98=(Tbl_Task_List[[#Data],[Project Name]]),ROW(Tbl_Task_List[[#Data],[Project Name]]),""),COUNTIF($A$9:$A98,A98))-ROW(Tbl_Task_List[[#Headers],[Resource Name]]),1),"")</f>
        <v/>
      </c>
      <c r="D98" s="91" t="str">
        <f t="array" ref="D98">IFERROR(INDEX((Tbl_Task_List[[#Data],[Planned Duration (Hours)]]), SMALL(IF(A98=(Tbl_Task_List[[#Data],[Project Name]]),ROW(Tbl_Task_List[[#Data],[Project Name]]),""),COUNTIF($A$9:$A98,A98))-ROW(Tbl_Task_List[[#Headers],[Planned Duration (Hours)]]),1),"")</f>
        <v/>
      </c>
      <c r="E98" s="70" t="str">
        <f t="array" ref="E98">IFERROR(INDEX((Tbl_Task_List[[#Data],[Predecessor 1]]), SMALL(IF(A98=(Tbl_Task_List[[#Data],[Project Name]]),ROW(Tbl_Task_List[[#Data],[Project Name]]),""),COUNTIF($A$9:$A98,A98))-ROW(Tbl_Task_List[[#Headers],[Predecessor 1]]),1),"")</f>
        <v/>
      </c>
      <c r="F98" s="70" t="str">
        <f t="array" ref="F98">IFERROR(INDEX((Tbl_Task_List[[#Data],[Predecessor 2]]), SMALL(IF(A98=(Tbl_Task_List[[#Data],[Project Name]]),ROW(Tbl_Task_List[[#Data],[Project Name]]),""),COUNTIF($A$9:$A98,A98))-ROW(Tbl_Task_List[[#Headers],[Predecessor 2]]),1),"")</f>
        <v/>
      </c>
      <c r="G98" s="70" t="str">
        <f t="shared" si="8"/>
        <v xml:space="preserve"> </v>
      </c>
      <c r="H98" s="75" t="str">
        <f>IFERROR(MAX(INDEX(Tbl_Project_List[Start Date],MATCH($A98,Tbl_Project_List[Project Name],0),1), StartDate, IFERROR(WORKDAY(INDEX($K$9:$K$158,MATCH($E98,$G$9:$G$158,0),1),1,Holidays),0),IFERROR(WORKDAY( INDEX($K$9:$K$158,MATCH($F98,$G$9:$G$158,0),1),1,Holidays),0)),"")</f>
        <v/>
      </c>
      <c r="I98" s="92" t="str">
        <f t="shared" si="9"/>
        <v/>
      </c>
      <c r="J98" s="75" t="str">
        <f t="array" ref="J98">IF(ISNUMBER(D98),IFERROR(INDEX($A$7:$BW$7,1,SMALL(IF(P98:BW98&gt;0,COLUMN(P98:BW98),""),1)),WORKDAY($BW$7,2,Holidays)),"")</f>
        <v/>
      </c>
      <c r="K98" s="75" t="str">
        <f t="array" ref="K98">IF(ISNUMBER(D98),IF(SUM(P98:BW98)=D98,IFERROR(INDEX($A$7:$BW$7,1,LARGE(IF(P98:BW98&gt;0,COLUMN(P98:BW98),""),1)),""),WORKDAY($BW$7,1,Holidays)),"")</f>
        <v/>
      </c>
      <c r="L98" s="92" t="str">
        <f ca="1">IFERROR(COUNTIF(INDIRECT(ADDRESS(ROW($L98),MATCH($J98,$A$7:$BW$7,0),1,1,)):INDIRECT(ADDRESS(ROW($L98),MATCH(MIN($K98,$BW$7),$A$7:$BW$7,0),1,1,)),0),"")</f>
        <v/>
      </c>
      <c r="M98" s="92" t="str">
        <f t="shared" si="10"/>
        <v/>
      </c>
      <c r="N98" s="93" t="str">
        <f t="shared" si="11"/>
        <v/>
      </c>
      <c r="O98" s="86"/>
      <c r="P98" s="93">
        <f>IF((P$7&gt;IFERROR(MAX(IFERROR(INDEX(Tbl_Project_List[Start Date],MATCH($A98,Tbl_Project_List[Project Name],0),1)-1,0),IFERROR(INDEX($K$9:$K$158,MATCH($E98,$G$9:$G$158,0),1),0),IFERROR(INDEX($K$9:$K$158,MATCH($F98,$G$9:$G$158,0),1),0)),0)), IFERROR(MIN($D98-SUM($O98:O98), INDEX(Tbl_Resource_List[Hours Available per Day], MATCH($C98,Tbl_Resource_List[Resource Name],0),1)-SUMIF($C$8:$C97,$C98,P$8:P97)),0),0)</f>
        <v>0</v>
      </c>
      <c r="Q98" s="93">
        <f>IF((Q$7&gt;IFERROR(MAX(IFERROR(INDEX(Tbl_Project_List[Start Date],MATCH($A98,Tbl_Project_List[Project Name],0),1)-1,0),IFERROR(INDEX($K$9:$K$158,MATCH($E98,$G$9:$G$158,0),1),0),IFERROR(INDEX($K$9:$K$158,MATCH($F98,$G$9:$G$158,0),1),0)),0)), IFERROR(MIN($D98-SUM($O98:P98), INDEX(Tbl_Resource_List[Hours Available per Day], MATCH($C98,Tbl_Resource_List[Resource Name],0),1)-SUMIF($C$8:$C97,$C98,Q$8:Q97)),0),0)</f>
        <v>0</v>
      </c>
      <c r="R98" s="93">
        <f>IF((R$7&gt;IFERROR(MAX(IFERROR(INDEX(Tbl_Project_List[Start Date],MATCH($A98,Tbl_Project_List[Project Name],0),1)-1,0),IFERROR(INDEX($K$9:$K$158,MATCH($E98,$G$9:$G$158,0),1),0),IFERROR(INDEX($K$9:$K$158,MATCH($F98,$G$9:$G$158,0),1),0)),0)), IFERROR(MIN($D98-SUM($O98:Q98), INDEX(Tbl_Resource_List[Hours Available per Day], MATCH($C98,Tbl_Resource_List[Resource Name],0),1)-SUMIF($C$8:$C97,$C98,R$8:R97)),0),0)</f>
        <v>0</v>
      </c>
      <c r="S98" s="93">
        <f>IF((S$7&gt;IFERROR(MAX(IFERROR(INDEX(Tbl_Project_List[Start Date],MATCH($A98,Tbl_Project_List[Project Name],0),1)-1,0),IFERROR(INDEX($K$9:$K$158,MATCH($E98,$G$9:$G$158,0),1),0),IFERROR(INDEX($K$9:$K$158,MATCH($F98,$G$9:$G$158,0),1),0)),0)), IFERROR(MIN($D98-SUM($O98:R98), INDEX(Tbl_Resource_List[Hours Available per Day], MATCH($C98,Tbl_Resource_List[Resource Name],0),1)-SUMIF($C$8:$C97,$C98,S$8:S97)),0),0)</f>
        <v>0</v>
      </c>
      <c r="T98" s="93">
        <f>IF((T$7&gt;IFERROR(MAX(IFERROR(INDEX(Tbl_Project_List[Start Date],MATCH($A98,Tbl_Project_List[Project Name],0),1)-1,0),IFERROR(INDEX($K$9:$K$158,MATCH($E98,$G$9:$G$158,0),1),0),IFERROR(INDEX($K$9:$K$158,MATCH($F98,$G$9:$G$158,0),1),0)),0)), IFERROR(MIN($D98-SUM($O98:S98), INDEX(Tbl_Resource_List[Hours Available per Day], MATCH($C98,Tbl_Resource_List[Resource Name],0),1)-SUMIF($C$8:$C97,$C98,T$8:T97)),0),0)</f>
        <v>0</v>
      </c>
      <c r="U98" s="93">
        <f>IF((U$7&gt;IFERROR(MAX(IFERROR(INDEX(Tbl_Project_List[Start Date],MATCH($A98,Tbl_Project_List[Project Name],0),1)-1,0),IFERROR(INDEX($K$9:$K$158,MATCH($E98,$G$9:$G$158,0),1),0),IFERROR(INDEX($K$9:$K$158,MATCH($F98,$G$9:$G$158,0),1),0)),0)), IFERROR(MIN($D98-SUM($O98:T98), INDEX(Tbl_Resource_List[Hours Available per Day], MATCH($C98,Tbl_Resource_List[Resource Name],0),1)-SUMIF($C$8:$C97,$C98,U$8:U97)),0),0)</f>
        <v>0</v>
      </c>
      <c r="V98" s="93">
        <f>IF((V$7&gt;IFERROR(MAX(IFERROR(INDEX(Tbl_Project_List[Start Date],MATCH($A98,Tbl_Project_List[Project Name],0),1)-1,0),IFERROR(INDEX($K$9:$K$158,MATCH($E98,$G$9:$G$158,0),1),0),IFERROR(INDEX($K$9:$K$158,MATCH($F98,$G$9:$G$158,0),1),0)),0)), IFERROR(MIN($D98-SUM($O98:U98), INDEX(Tbl_Resource_List[Hours Available per Day], MATCH($C98,Tbl_Resource_List[Resource Name],0),1)-SUMIF($C$8:$C97,$C98,V$8:V97)),0),0)</f>
        <v>0</v>
      </c>
      <c r="W98" s="93">
        <f>IF((W$7&gt;IFERROR(MAX(IFERROR(INDEX(Tbl_Project_List[Start Date],MATCH($A98,Tbl_Project_List[Project Name],0),1)-1,0),IFERROR(INDEX($K$9:$K$158,MATCH($E98,$G$9:$G$158,0),1),0),IFERROR(INDEX($K$9:$K$158,MATCH($F98,$G$9:$G$158,0),1),0)),0)), IFERROR(MIN($D98-SUM($O98:V98), INDEX(Tbl_Resource_List[Hours Available per Day], MATCH($C98,Tbl_Resource_List[Resource Name],0),1)-SUMIF($C$8:$C97,$C98,W$8:W97)),0),0)</f>
        <v>0</v>
      </c>
      <c r="X98" s="93">
        <f>IF((X$7&gt;IFERROR(MAX(IFERROR(INDEX(Tbl_Project_List[Start Date],MATCH($A98,Tbl_Project_List[Project Name],0),1)-1,0),IFERROR(INDEX($K$9:$K$158,MATCH($E98,$G$9:$G$158,0),1),0),IFERROR(INDEX($K$9:$K$158,MATCH($F98,$G$9:$G$158,0),1),0)),0)), IFERROR(MIN($D98-SUM($O98:W98), INDEX(Tbl_Resource_List[Hours Available per Day], MATCH($C98,Tbl_Resource_List[Resource Name],0),1)-SUMIF($C$8:$C97,$C98,X$8:X97)),0),0)</f>
        <v>0</v>
      </c>
      <c r="Y98" s="93">
        <f>IF((Y$7&gt;IFERROR(MAX(IFERROR(INDEX(Tbl_Project_List[Start Date],MATCH($A98,Tbl_Project_List[Project Name],0),1)-1,0),IFERROR(INDEX($K$9:$K$158,MATCH($E98,$G$9:$G$158,0),1),0),IFERROR(INDEX($K$9:$K$158,MATCH($F98,$G$9:$G$158,0),1),0)),0)), IFERROR(MIN($D98-SUM($O98:X98), INDEX(Tbl_Resource_List[Hours Available per Day], MATCH($C98,Tbl_Resource_List[Resource Name],0),1)-SUMIF($C$8:$C97,$C98,Y$8:Y97)),0),0)</f>
        <v>0</v>
      </c>
      <c r="Z98" s="93">
        <f>IF((Z$7&gt;IFERROR(MAX(IFERROR(INDEX(Tbl_Project_List[Start Date],MATCH($A98,Tbl_Project_List[Project Name],0),1)-1,0),IFERROR(INDEX($K$9:$K$158,MATCH($E98,$G$9:$G$158,0),1),0),IFERROR(INDEX($K$9:$K$158,MATCH($F98,$G$9:$G$158,0),1),0)),0)), IFERROR(MIN($D98-SUM($O98:Y98), INDEX(Tbl_Resource_List[Hours Available per Day], MATCH($C98,Tbl_Resource_List[Resource Name],0),1)-SUMIF($C$8:$C97,$C98,Z$8:Z97)),0),0)</f>
        <v>0</v>
      </c>
      <c r="AA98" s="93">
        <f>IF((AA$7&gt;IFERROR(MAX(IFERROR(INDEX(Tbl_Project_List[Start Date],MATCH($A98,Tbl_Project_List[Project Name],0),1)-1,0),IFERROR(INDEX($K$9:$K$158,MATCH($E98,$G$9:$G$158,0),1),0),IFERROR(INDEX($K$9:$K$158,MATCH($F98,$G$9:$G$158,0),1),0)),0)), IFERROR(MIN($D98-SUM($O98:Z98), INDEX(Tbl_Resource_List[Hours Available per Day], MATCH($C98,Tbl_Resource_List[Resource Name],0),1)-SUMIF($C$8:$C97,$C98,AA$8:AA97)),0),0)</f>
        <v>0</v>
      </c>
      <c r="AB98" s="93">
        <f>IF((AB$7&gt;IFERROR(MAX(IFERROR(INDEX(Tbl_Project_List[Start Date],MATCH($A98,Tbl_Project_List[Project Name],0),1)-1,0),IFERROR(INDEX($K$9:$K$158,MATCH($E98,$G$9:$G$158,0),1),0),IFERROR(INDEX($K$9:$K$158,MATCH($F98,$G$9:$G$158,0),1),0)),0)), IFERROR(MIN($D98-SUM($O98:AA98), INDEX(Tbl_Resource_List[Hours Available per Day], MATCH($C98,Tbl_Resource_List[Resource Name],0),1)-SUMIF($C$8:$C97,$C98,AB$8:AB97)),0),0)</f>
        <v>0</v>
      </c>
      <c r="AC98" s="93">
        <f>IF((AC$7&gt;IFERROR(MAX(IFERROR(INDEX(Tbl_Project_List[Start Date],MATCH($A98,Tbl_Project_List[Project Name],0),1)-1,0),IFERROR(INDEX($K$9:$K$158,MATCH($E98,$G$9:$G$158,0),1),0),IFERROR(INDEX($K$9:$K$158,MATCH($F98,$G$9:$G$158,0),1),0)),0)), IFERROR(MIN($D98-SUM($O98:AB98), INDEX(Tbl_Resource_List[Hours Available per Day], MATCH($C98,Tbl_Resource_List[Resource Name],0),1)-SUMIF($C$8:$C97,$C98,AC$8:AC97)),0),0)</f>
        <v>0</v>
      </c>
      <c r="AD98" s="93">
        <f>IF((AD$7&gt;IFERROR(MAX(IFERROR(INDEX(Tbl_Project_List[Start Date],MATCH($A98,Tbl_Project_List[Project Name],0),1)-1,0),IFERROR(INDEX($K$9:$K$158,MATCH($E98,$G$9:$G$158,0),1),0),IFERROR(INDEX($K$9:$K$158,MATCH($F98,$G$9:$G$158,0),1),0)),0)), IFERROR(MIN($D98-SUM($O98:AC98), INDEX(Tbl_Resource_List[Hours Available per Day], MATCH($C98,Tbl_Resource_List[Resource Name],0),1)-SUMIF($C$8:$C97,$C98,AD$8:AD97)),0),0)</f>
        <v>0</v>
      </c>
      <c r="AE98" s="93">
        <f>IF((AE$7&gt;IFERROR(MAX(IFERROR(INDEX(Tbl_Project_List[Start Date],MATCH($A98,Tbl_Project_List[Project Name],0),1)-1,0),IFERROR(INDEX($K$9:$K$158,MATCH($E98,$G$9:$G$158,0),1),0),IFERROR(INDEX($K$9:$K$158,MATCH($F98,$G$9:$G$158,0),1),0)),0)), IFERROR(MIN($D98-SUM($O98:AD98), INDEX(Tbl_Resource_List[Hours Available per Day], MATCH($C98,Tbl_Resource_List[Resource Name],0),1)-SUMIF($C$8:$C97,$C98,AE$8:AE97)),0),0)</f>
        <v>0</v>
      </c>
      <c r="AF98" s="93">
        <f>IF((AF$7&gt;IFERROR(MAX(IFERROR(INDEX(Tbl_Project_List[Start Date],MATCH($A98,Tbl_Project_List[Project Name],0),1)-1,0),IFERROR(INDEX($K$9:$K$158,MATCH($E98,$G$9:$G$158,0),1),0),IFERROR(INDEX($K$9:$K$158,MATCH($F98,$G$9:$G$158,0),1),0)),0)), IFERROR(MIN($D98-SUM($O98:AE98), INDEX(Tbl_Resource_List[Hours Available per Day], MATCH($C98,Tbl_Resource_List[Resource Name],0),1)-SUMIF($C$8:$C97,$C98,AF$8:AF97)),0),0)</f>
        <v>0</v>
      </c>
      <c r="AG98" s="93">
        <f>IF((AG$7&gt;IFERROR(MAX(IFERROR(INDEX(Tbl_Project_List[Start Date],MATCH($A98,Tbl_Project_List[Project Name],0),1)-1,0),IFERROR(INDEX($K$9:$K$158,MATCH($E98,$G$9:$G$158,0),1),0),IFERROR(INDEX($K$9:$K$158,MATCH($F98,$G$9:$G$158,0),1),0)),0)), IFERROR(MIN($D98-SUM($O98:AF98), INDEX(Tbl_Resource_List[Hours Available per Day], MATCH($C98,Tbl_Resource_List[Resource Name],0),1)-SUMIF($C$8:$C97,$C98,AG$8:AG97)),0),0)</f>
        <v>0</v>
      </c>
      <c r="AH98" s="93">
        <f>IF((AH$7&gt;IFERROR(MAX(IFERROR(INDEX(Tbl_Project_List[Start Date],MATCH($A98,Tbl_Project_List[Project Name],0),1)-1,0),IFERROR(INDEX($K$9:$K$158,MATCH($E98,$G$9:$G$158,0),1),0),IFERROR(INDEX($K$9:$K$158,MATCH($F98,$G$9:$G$158,0),1),0)),0)), IFERROR(MIN($D98-SUM($O98:AG98), INDEX(Tbl_Resource_List[Hours Available per Day], MATCH($C98,Tbl_Resource_List[Resource Name],0),1)-SUMIF($C$8:$C97,$C98,AH$8:AH97)),0),0)</f>
        <v>0</v>
      </c>
      <c r="AI98" s="93">
        <f>IF((AI$7&gt;IFERROR(MAX(IFERROR(INDEX(Tbl_Project_List[Start Date],MATCH($A98,Tbl_Project_List[Project Name],0),1)-1,0),IFERROR(INDEX($K$9:$K$158,MATCH($E98,$G$9:$G$158,0),1),0),IFERROR(INDEX($K$9:$K$158,MATCH($F98,$G$9:$G$158,0),1),0)),0)), IFERROR(MIN($D98-SUM($O98:AH98), INDEX(Tbl_Resource_List[Hours Available per Day], MATCH($C98,Tbl_Resource_List[Resource Name],0),1)-SUMIF($C$8:$C97,$C98,AI$8:AI97)),0),0)</f>
        <v>0</v>
      </c>
      <c r="AJ98" s="93">
        <f>IF((AJ$7&gt;IFERROR(MAX(IFERROR(INDEX(Tbl_Project_List[Start Date],MATCH($A98,Tbl_Project_List[Project Name],0),1)-1,0),IFERROR(INDEX($K$9:$K$158,MATCH($E98,$G$9:$G$158,0),1),0),IFERROR(INDEX($K$9:$K$158,MATCH($F98,$G$9:$G$158,0),1),0)),0)), IFERROR(MIN($D98-SUM($O98:AI98), INDEX(Tbl_Resource_List[Hours Available per Day], MATCH($C98,Tbl_Resource_List[Resource Name],0),1)-SUMIF($C$8:$C97,$C98,AJ$8:AJ97)),0),0)</f>
        <v>0</v>
      </c>
      <c r="AK98" s="93">
        <f>IF((AK$7&gt;IFERROR(MAX(IFERROR(INDEX(Tbl_Project_List[Start Date],MATCH($A98,Tbl_Project_List[Project Name],0),1)-1,0),IFERROR(INDEX($K$9:$K$158,MATCH($E98,$G$9:$G$158,0),1),0),IFERROR(INDEX($K$9:$K$158,MATCH($F98,$G$9:$G$158,0),1),0)),0)), IFERROR(MIN($D98-SUM($O98:AJ98), INDEX(Tbl_Resource_List[Hours Available per Day], MATCH($C98,Tbl_Resource_List[Resource Name],0),1)-SUMIF($C$8:$C97,$C98,AK$8:AK97)),0),0)</f>
        <v>0</v>
      </c>
      <c r="AL98" s="93">
        <f>IF((AL$7&gt;IFERROR(MAX(IFERROR(INDEX(Tbl_Project_List[Start Date],MATCH($A98,Tbl_Project_List[Project Name],0),1)-1,0),IFERROR(INDEX($K$9:$K$158,MATCH($E98,$G$9:$G$158,0),1),0),IFERROR(INDEX($K$9:$K$158,MATCH($F98,$G$9:$G$158,0),1),0)),0)), IFERROR(MIN($D98-SUM($O98:AK98), INDEX(Tbl_Resource_List[Hours Available per Day], MATCH($C98,Tbl_Resource_List[Resource Name],0),1)-SUMIF($C$8:$C97,$C98,AL$8:AL97)),0),0)</f>
        <v>0</v>
      </c>
      <c r="AM98" s="93">
        <f>IF((AM$7&gt;IFERROR(MAX(IFERROR(INDEX(Tbl_Project_List[Start Date],MATCH($A98,Tbl_Project_List[Project Name],0),1)-1,0),IFERROR(INDEX($K$9:$K$158,MATCH($E98,$G$9:$G$158,0),1),0),IFERROR(INDEX($K$9:$K$158,MATCH($F98,$G$9:$G$158,0),1),0)),0)), IFERROR(MIN($D98-SUM($O98:AL98), INDEX(Tbl_Resource_List[Hours Available per Day], MATCH($C98,Tbl_Resource_List[Resource Name],0),1)-SUMIF($C$8:$C97,$C98,AM$8:AM97)),0),0)</f>
        <v>0</v>
      </c>
      <c r="AN98" s="93">
        <f>IF((AN$7&gt;IFERROR(MAX(IFERROR(INDEX(Tbl_Project_List[Start Date],MATCH($A98,Tbl_Project_List[Project Name],0),1)-1,0),IFERROR(INDEX($K$9:$K$158,MATCH($E98,$G$9:$G$158,0),1),0),IFERROR(INDEX($K$9:$K$158,MATCH($F98,$G$9:$G$158,0),1),0)),0)), IFERROR(MIN($D98-SUM($O98:AM98), INDEX(Tbl_Resource_List[Hours Available per Day], MATCH($C98,Tbl_Resource_List[Resource Name],0),1)-SUMIF($C$8:$C97,$C98,AN$8:AN97)),0),0)</f>
        <v>0</v>
      </c>
      <c r="AO98" s="93">
        <f>IF((AO$7&gt;IFERROR(MAX(IFERROR(INDEX(Tbl_Project_List[Start Date],MATCH($A98,Tbl_Project_List[Project Name],0),1)-1,0),IFERROR(INDEX($K$9:$K$158,MATCH($E98,$G$9:$G$158,0),1),0),IFERROR(INDEX($K$9:$K$158,MATCH($F98,$G$9:$G$158,0),1),0)),0)), IFERROR(MIN($D98-SUM($O98:AN98), INDEX(Tbl_Resource_List[Hours Available per Day], MATCH($C98,Tbl_Resource_List[Resource Name],0),1)-SUMIF($C$8:$C97,$C98,AO$8:AO97)),0),0)</f>
        <v>0</v>
      </c>
      <c r="AP98" s="93">
        <f>IF((AP$7&gt;IFERROR(MAX(IFERROR(INDEX(Tbl_Project_List[Start Date],MATCH($A98,Tbl_Project_List[Project Name],0),1)-1,0),IFERROR(INDEX($K$9:$K$158,MATCH($E98,$G$9:$G$158,0),1),0),IFERROR(INDEX($K$9:$K$158,MATCH($F98,$G$9:$G$158,0),1),0)),0)), IFERROR(MIN($D98-SUM($O98:AO98), INDEX(Tbl_Resource_List[Hours Available per Day], MATCH($C98,Tbl_Resource_List[Resource Name],0),1)-SUMIF($C$8:$C97,$C98,AP$8:AP97)),0),0)</f>
        <v>0</v>
      </c>
      <c r="AQ98" s="93">
        <f>IF((AQ$7&gt;IFERROR(MAX(IFERROR(INDEX(Tbl_Project_List[Start Date],MATCH($A98,Tbl_Project_List[Project Name],0),1)-1,0),IFERROR(INDEX($K$9:$K$158,MATCH($E98,$G$9:$G$158,0),1),0),IFERROR(INDEX($K$9:$K$158,MATCH($F98,$G$9:$G$158,0),1),0)),0)), IFERROR(MIN($D98-SUM($O98:AP98), INDEX(Tbl_Resource_List[Hours Available per Day], MATCH($C98,Tbl_Resource_List[Resource Name],0),1)-SUMIF($C$8:$C97,$C98,AQ$8:AQ97)),0),0)</f>
        <v>0</v>
      </c>
      <c r="AR98" s="93">
        <f>IF((AR$7&gt;IFERROR(MAX(IFERROR(INDEX(Tbl_Project_List[Start Date],MATCH($A98,Tbl_Project_List[Project Name],0),1)-1,0),IFERROR(INDEX($K$9:$K$158,MATCH($E98,$G$9:$G$158,0),1),0),IFERROR(INDEX($K$9:$K$158,MATCH($F98,$G$9:$G$158,0),1),0)),0)), IFERROR(MIN($D98-SUM($O98:AQ98), INDEX(Tbl_Resource_List[Hours Available per Day], MATCH($C98,Tbl_Resource_List[Resource Name],0),1)-SUMIF($C$8:$C97,$C98,AR$8:AR97)),0),0)</f>
        <v>0</v>
      </c>
      <c r="AS98" s="93">
        <f>IF((AS$7&gt;IFERROR(MAX(IFERROR(INDEX(Tbl_Project_List[Start Date],MATCH($A98,Tbl_Project_List[Project Name],0),1)-1,0),IFERROR(INDEX($K$9:$K$158,MATCH($E98,$G$9:$G$158,0),1),0),IFERROR(INDEX($K$9:$K$158,MATCH($F98,$G$9:$G$158,0),1),0)),0)), IFERROR(MIN($D98-SUM($O98:AR98), INDEX(Tbl_Resource_List[Hours Available per Day], MATCH($C98,Tbl_Resource_List[Resource Name],0),1)-SUMIF($C$8:$C97,$C98,AS$8:AS97)),0),0)</f>
        <v>0</v>
      </c>
      <c r="AT98" s="93">
        <f>IF((AT$7&gt;IFERROR(MAX(IFERROR(INDEX(Tbl_Project_List[Start Date],MATCH($A98,Tbl_Project_List[Project Name],0),1)-1,0),IFERROR(INDEX($K$9:$K$158,MATCH($E98,$G$9:$G$158,0),1),0),IFERROR(INDEX($K$9:$K$158,MATCH($F98,$G$9:$G$158,0),1),0)),0)), IFERROR(MIN($D98-SUM($O98:AS98), INDEX(Tbl_Resource_List[Hours Available per Day], MATCH($C98,Tbl_Resource_List[Resource Name],0),1)-SUMIF($C$8:$C97,$C98,AT$8:AT97)),0),0)</f>
        <v>0</v>
      </c>
      <c r="AU98" s="93">
        <f>IF((AU$7&gt;IFERROR(MAX(IFERROR(INDEX(Tbl_Project_List[Start Date],MATCH($A98,Tbl_Project_List[Project Name],0),1)-1,0),IFERROR(INDEX($K$9:$K$158,MATCH($E98,$G$9:$G$158,0),1),0),IFERROR(INDEX($K$9:$K$158,MATCH($F98,$G$9:$G$158,0),1),0)),0)), IFERROR(MIN($D98-SUM($O98:AT98), INDEX(Tbl_Resource_List[Hours Available per Day], MATCH($C98,Tbl_Resource_List[Resource Name],0),1)-SUMIF($C$8:$C97,$C98,AU$8:AU97)),0),0)</f>
        <v>0</v>
      </c>
      <c r="AV98" s="93">
        <f>IF((AV$7&gt;IFERROR(MAX(IFERROR(INDEX(Tbl_Project_List[Start Date],MATCH($A98,Tbl_Project_List[Project Name],0),1)-1,0),IFERROR(INDEX($K$9:$K$158,MATCH($E98,$G$9:$G$158,0),1),0),IFERROR(INDEX($K$9:$K$158,MATCH($F98,$G$9:$G$158,0),1),0)),0)), IFERROR(MIN($D98-SUM($O98:AU98), INDEX(Tbl_Resource_List[Hours Available per Day], MATCH($C98,Tbl_Resource_List[Resource Name],0),1)-SUMIF($C$8:$C97,$C98,AV$8:AV97)),0),0)</f>
        <v>0</v>
      </c>
      <c r="AW98" s="93">
        <f>IF((AW$7&gt;IFERROR(MAX(IFERROR(INDEX(Tbl_Project_List[Start Date],MATCH($A98,Tbl_Project_List[Project Name],0),1)-1,0),IFERROR(INDEX($K$9:$K$158,MATCH($E98,$G$9:$G$158,0),1),0),IFERROR(INDEX($K$9:$K$158,MATCH($F98,$G$9:$G$158,0),1),0)),0)), IFERROR(MIN($D98-SUM($O98:AV98), INDEX(Tbl_Resource_List[Hours Available per Day], MATCH($C98,Tbl_Resource_List[Resource Name],0),1)-SUMIF($C$8:$C97,$C98,AW$8:AW97)),0),0)</f>
        <v>0</v>
      </c>
      <c r="AX98" s="93">
        <f>IF((AX$7&gt;IFERROR(MAX(IFERROR(INDEX(Tbl_Project_List[Start Date],MATCH($A98,Tbl_Project_List[Project Name],0),1)-1,0),IFERROR(INDEX($K$9:$K$158,MATCH($E98,$G$9:$G$158,0),1),0),IFERROR(INDEX($K$9:$K$158,MATCH($F98,$G$9:$G$158,0),1),0)),0)), IFERROR(MIN($D98-SUM($O98:AW98), INDEX(Tbl_Resource_List[Hours Available per Day], MATCH($C98,Tbl_Resource_List[Resource Name],0),1)-SUMIF($C$8:$C97,$C98,AX$8:AX97)),0),0)</f>
        <v>0</v>
      </c>
      <c r="AY98" s="93">
        <f>IF((AY$7&gt;IFERROR(MAX(IFERROR(INDEX(Tbl_Project_List[Start Date],MATCH($A98,Tbl_Project_List[Project Name],0),1)-1,0),IFERROR(INDEX($K$9:$K$158,MATCH($E98,$G$9:$G$158,0),1),0),IFERROR(INDEX($K$9:$K$158,MATCH($F98,$G$9:$G$158,0),1),0)),0)), IFERROR(MIN($D98-SUM($O98:AX98), INDEX(Tbl_Resource_List[Hours Available per Day], MATCH($C98,Tbl_Resource_List[Resource Name],0),1)-SUMIF($C$8:$C97,$C98,AY$8:AY97)),0),0)</f>
        <v>0</v>
      </c>
      <c r="AZ98" s="93">
        <f>IF((AZ$7&gt;IFERROR(MAX(IFERROR(INDEX(Tbl_Project_List[Start Date],MATCH($A98,Tbl_Project_List[Project Name],0),1)-1,0),IFERROR(INDEX($K$9:$K$158,MATCH($E98,$G$9:$G$158,0),1),0),IFERROR(INDEX($K$9:$K$158,MATCH($F98,$G$9:$G$158,0),1),0)),0)), IFERROR(MIN($D98-SUM($O98:AY98), INDEX(Tbl_Resource_List[Hours Available per Day], MATCH($C98,Tbl_Resource_List[Resource Name],0),1)-SUMIF($C$8:$C97,$C98,AZ$8:AZ97)),0),0)</f>
        <v>0</v>
      </c>
      <c r="BA98" s="93">
        <f>IF((BA$7&gt;IFERROR(MAX(IFERROR(INDEX(Tbl_Project_List[Start Date],MATCH($A98,Tbl_Project_List[Project Name],0),1)-1,0),IFERROR(INDEX($K$9:$K$158,MATCH($E98,$G$9:$G$158,0),1),0),IFERROR(INDEX($K$9:$K$158,MATCH($F98,$G$9:$G$158,0),1),0)),0)), IFERROR(MIN($D98-SUM($O98:AZ98), INDEX(Tbl_Resource_List[Hours Available per Day], MATCH($C98,Tbl_Resource_List[Resource Name],0),1)-SUMIF($C$8:$C97,$C98,BA$8:BA97)),0),0)</f>
        <v>0</v>
      </c>
      <c r="BB98" s="93">
        <f>IF((BB$7&gt;IFERROR(MAX(IFERROR(INDEX(Tbl_Project_List[Start Date],MATCH($A98,Tbl_Project_List[Project Name],0),1)-1,0),IFERROR(INDEX($K$9:$K$158,MATCH($E98,$G$9:$G$158,0),1),0),IFERROR(INDEX($K$9:$K$158,MATCH($F98,$G$9:$G$158,0),1),0)),0)), IFERROR(MIN($D98-SUM($O98:BA98), INDEX(Tbl_Resource_List[Hours Available per Day], MATCH($C98,Tbl_Resource_List[Resource Name],0),1)-SUMIF($C$8:$C97,$C98,BB$8:BB97)),0),0)</f>
        <v>0</v>
      </c>
      <c r="BC98" s="93">
        <f>IF((BC$7&gt;IFERROR(MAX(IFERROR(INDEX(Tbl_Project_List[Start Date],MATCH($A98,Tbl_Project_List[Project Name],0),1)-1,0),IFERROR(INDEX($K$9:$K$158,MATCH($E98,$G$9:$G$158,0),1),0),IFERROR(INDEX($K$9:$K$158,MATCH($F98,$G$9:$G$158,0),1),0)),0)), IFERROR(MIN($D98-SUM($O98:BB98), INDEX(Tbl_Resource_List[Hours Available per Day], MATCH($C98,Tbl_Resource_List[Resource Name],0),1)-SUMIF($C$8:$C97,$C98,BC$8:BC97)),0),0)</f>
        <v>0</v>
      </c>
      <c r="BD98" s="93">
        <f>IF((BD$7&gt;IFERROR(MAX(IFERROR(INDEX(Tbl_Project_List[Start Date],MATCH($A98,Tbl_Project_List[Project Name],0),1)-1,0),IFERROR(INDEX($K$9:$K$158,MATCH($E98,$G$9:$G$158,0),1),0),IFERROR(INDEX($K$9:$K$158,MATCH($F98,$G$9:$G$158,0),1),0)),0)), IFERROR(MIN($D98-SUM($O98:BC98), INDEX(Tbl_Resource_List[Hours Available per Day], MATCH($C98,Tbl_Resource_List[Resource Name],0),1)-SUMIF($C$8:$C97,$C98,BD$8:BD97)),0),0)</f>
        <v>0</v>
      </c>
      <c r="BE98" s="93">
        <f>IF((BE$7&gt;IFERROR(MAX(IFERROR(INDEX(Tbl_Project_List[Start Date],MATCH($A98,Tbl_Project_List[Project Name],0),1)-1,0),IFERROR(INDEX($K$9:$K$158,MATCH($E98,$G$9:$G$158,0),1),0),IFERROR(INDEX($K$9:$K$158,MATCH($F98,$G$9:$G$158,0),1),0)),0)), IFERROR(MIN($D98-SUM($O98:BD98), INDEX(Tbl_Resource_List[Hours Available per Day], MATCH($C98,Tbl_Resource_List[Resource Name],0),1)-SUMIF($C$8:$C97,$C98,BE$8:BE97)),0),0)</f>
        <v>0</v>
      </c>
      <c r="BF98" s="93">
        <f>IF((BF$7&gt;IFERROR(MAX(IFERROR(INDEX(Tbl_Project_List[Start Date],MATCH($A98,Tbl_Project_List[Project Name],0),1)-1,0),IFERROR(INDEX($K$9:$K$158,MATCH($E98,$G$9:$G$158,0),1),0),IFERROR(INDEX($K$9:$K$158,MATCH($F98,$G$9:$G$158,0),1),0)),0)), IFERROR(MIN($D98-SUM($O98:BE98), INDEX(Tbl_Resource_List[Hours Available per Day], MATCH($C98,Tbl_Resource_List[Resource Name],0),1)-SUMIF($C$8:$C97,$C98,BF$8:BF97)),0),0)</f>
        <v>0</v>
      </c>
      <c r="BG98" s="93">
        <f>IF((BG$7&gt;IFERROR(MAX(IFERROR(INDEX(Tbl_Project_List[Start Date],MATCH($A98,Tbl_Project_List[Project Name],0),1)-1,0),IFERROR(INDEX($K$9:$K$158,MATCH($E98,$G$9:$G$158,0),1),0),IFERROR(INDEX($K$9:$K$158,MATCH($F98,$G$9:$G$158,0),1),0)),0)), IFERROR(MIN($D98-SUM($O98:BF98), INDEX(Tbl_Resource_List[Hours Available per Day], MATCH($C98,Tbl_Resource_List[Resource Name],0),1)-SUMIF($C$8:$C97,$C98,BG$8:BG97)),0),0)</f>
        <v>0</v>
      </c>
      <c r="BH98" s="93">
        <f>IF((BH$7&gt;IFERROR(MAX(IFERROR(INDEX(Tbl_Project_List[Start Date],MATCH($A98,Tbl_Project_List[Project Name],0),1)-1,0),IFERROR(INDEX($K$9:$K$158,MATCH($E98,$G$9:$G$158,0),1),0),IFERROR(INDEX($K$9:$K$158,MATCH($F98,$G$9:$G$158,0),1),0)),0)), IFERROR(MIN($D98-SUM($O98:BG98), INDEX(Tbl_Resource_List[Hours Available per Day], MATCH($C98,Tbl_Resource_List[Resource Name],0),1)-SUMIF($C$8:$C97,$C98,BH$8:BH97)),0),0)</f>
        <v>0</v>
      </c>
      <c r="BI98" s="93">
        <f>IF((BI$7&gt;IFERROR(MAX(IFERROR(INDEX(Tbl_Project_List[Start Date],MATCH($A98,Tbl_Project_List[Project Name],0),1)-1,0),IFERROR(INDEX($K$9:$K$158,MATCH($E98,$G$9:$G$158,0),1),0),IFERROR(INDEX($K$9:$K$158,MATCH($F98,$G$9:$G$158,0),1),0)),0)), IFERROR(MIN($D98-SUM($O98:BH98), INDEX(Tbl_Resource_List[Hours Available per Day], MATCH($C98,Tbl_Resource_List[Resource Name],0),1)-SUMIF($C$8:$C97,$C98,BI$8:BI97)),0),0)</f>
        <v>0</v>
      </c>
      <c r="BJ98" s="93">
        <f>IF((BJ$7&gt;IFERROR(MAX(IFERROR(INDEX(Tbl_Project_List[Start Date],MATCH($A98,Tbl_Project_List[Project Name],0),1)-1,0),IFERROR(INDEX($K$9:$K$158,MATCH($E98,$G$9:$G$158,0),1),0),IFERROR(INDEX($K$9:$K$158,MATCH($F98,$G$9:$G$158,0),1),0)),0)), IFERROR(MIN($D98-SUM($O98:BI98), INDEX(Tbl_Resource_List[Hours Available per Day], MATCH($C98,Tbl_Resource_List[Resource Name],0),1)-SUMIF($C$8:$C97,$C98,BJ$8:BJ97)),0),0)</f>
        <v>0</v>
      </c>
      <c r="BK98" s="93">
        <f>IF((BK$7&gt;IFERROR(MAX(IFERROR(INDEX(Tbl_Project_List[Start Date],MATCH($A98,Tbl_Project_List[Project Name],0),1)-1,0),IFERROR(INDEX($K$9:$K$158,MATCH($E98,$G$9:$G$158,0),1),0),IFERROR(INDEX($K$9:$K$158,MATCH($F98,$G$9:$G$158,0),1),0)),0)), IFERROR(MIN($D98-SUM($O98:BJ98), INDEX(Tbl_Resource_List[Hours Available per Day], MATCH($C98,Tbl_Resource_List[Resource Name],0),1)-SUMIF($C$8:$C97,$C98,BK$8:BK97)),0),0)</f>
        <v>0</v>
      </c>
      <c r="BL98" s="93">
        <f>IF((BL$7&gt;IFERROR(MAX(IFERROR(INDEX(Tbl_Project_List[Start Date],MATCH($A98,Tbl_Project_List[Project Name],0),1)-1,0),IFERROR(INDEX($K$9:$K$158,MATCH($E98,$G$9:$G$158,0),1),0),IFERROR(INDEX($K$9:$K$158,MATCH($F98,$G$9:$G$158,0),1),0)),0)), IFERROR(MIN($D98-SUM($O98:BK98), INDEX(Tbl_Resource_List[Hours Available per Day], MATCH($C98,Tbl_Resource_List[Resource Name],0),1)-SUMIF($C$8:$C97,$C98,BL$8:BL97)),0),0)</f>
        <v>0</v>
      </c>
      <c r="BM98" s="93">
        <f>IF((BM$7&gt;IFERROR(MAX(IFERROR(INDEX(Tbl_Project_List[Start Date],MATCH($A98,Tbl_Project_List[Project Name],0),1)-1,0),IFERROR(INDEX($K$9:$K$158,MATCH($E98,$G$9:$G$158,0),1),0),IFERROR(INDEX($K$9:$K$158,MATCH($F98,$G$9:$G$158,0),1),0)),0)), IFERROR(MIN($D98-SUM($O98:BL98), INDEX(Tbl_Resource_List[Hours Available per Day], MATCH($C98,Tbl_Resource_List[Resource Name],0),1)-SUMIF($C$8:$C97,$C98,BM$8:BM97)),0),0)</f>
        <v>0</v>
      </c>
      <c r="BN98" s="93">
        <f>IF((BN$7&gt;IFERROR(MAX(IFERROR(INDEX(Tbl_Project_List[Start Date],MATCH($A98,Tbl_Project_List[Project Name],0),1)-1,0),IFERROR(INDEX($K$9:$K$158,MATCH($E98,$G$9:$G$158,0),1),0),IFERROR(INDEX($K$9:$K$158,MATCH($F98,$G$9:$G$158,0),1),0)),0)), IFERROR(MIN($D98-SUM($O98:BM98), INDEX(Tbl_Resource_List[Hours Available per Day], MATCH($C98,Tbl_Resource_List[Resource Name],0),1)-SUMIF($C$8:$C97,$C98,BN$8:BN97)),0),0)</f>
        <v>0</v>
      </c>
      <c r="BO98" s="93">
        <f>IF((BO$7&gt;IFERROR(MAX(IFERROR(INDEX(Tbl_Project_List[Start Date],MATCH($A98,Tbl_Project_List[Project Name],0),1)-1,0),IFERROR(INDEX($K$9:$K$158,MATCH($E98,$G$9:$G$158,0),1),0),IFERROR(INDEX($K$9:$K$158,MATCH($F98,$G$9:$G$158,0),1),0)),0)), IFERROR(MIN($D98-SUM($O98:BN98), INDEX(Tbl_Resource_List[Hours Available per Day], MATCH($C98,Tbl_Resource_List[Resource Name],0),1)-SUMIF($C$8:$C97,$C98,BO$8:BO97)),0),0)</f>
        <v>0</v>
      </c>
      <c r="BP98" s="93">
        <f>IF((BP$7&gt;IFERROR(MAX(IFERROR(INDEX(Tbl_Project_List[Start Date],MATCH($A98,Tbl_Project_List[Project Name],0),1)-1,0),IFERROR(INDEX($K$9:$K$158,MATCH($E98,$G$9:$G$158,0),1),0),IFERROR(INDEX($K$9:$K$158,MATCH($F98,$G$9:$G$158,0),1),0)),0)), IFERROR(MIN($D98-SUM($O98:BO98), INDEX(Tbl_Resource_List[Hours Available per Day], MATCH($C98,Tbl_Resource_List[Resource Name],0),1)-SUMIF($C$8:$C97,$C98,BP$8:BP97)),0),0)</f>
        <v>0</v>
      </c>
      <c r="BQ98" s="93">
        <f>IF((BQ$7&gt;IFERROR(MAX(IFERROR(INDEX(Tbl_Project_List[Start Date],MATCH($A98,Tbl_Project_List[Project Name],0),1)-1,0),IFERROR(INDEX($K$9:$K$158,MATCH($E98,$G$9:$G$158,0),1),0),IFERROR(INDEX($K$9:$K$158,MATCH($F98,$G$9:$G$158,0),1),0)),0)), IFERROR(MIN($D98-SUM($O98:BP98), INDEX(Tbl_Resource_List[Hours Available per Day], MATCH($C98,Tbl_Resource_List[Resource Name],0),1)-SUMIF($C$8:$C97,$C98,BQ$8:BQ97)),0),0)</f>
        <v>0</v>
      </c>
      <c r="BR98" s="93">
        <f>IF((BR$7&gt;IFERROR(MAX(IFERROR(INDEX(Tbl_Project_List[Start Date],MATCH($A98,Tbl_Project_List[Project Name],0),1)-1,0),IFERROR(INDEX($K$9:$K$158,MATCH($E98,$G$9:$G$158,0),1),0),IFERROR(INDEX($K$9:$K$158,MATCH($F98,$G$9:$G$158,0),1),0)),0)), IFERROR(MIN($D98-SUM($O98:BQ98), INDEX(Tbl_Resource_List[Hours Available per Day], MATCH($C98,Tbl_Resource_List[Resource Name],0),1)-SUMIF($C$8:$C97,$C98,BR$8:BR97)),0),0)</f>
        <v>0</v>
      </c>
      <c r="BS98" s="93">
        <f>IF((BS$7&gt;IFERROR(MAX(IFERROR(INDEX(Tbl_Project_List[Start Date],MATCH($A98,Tbl_Project_List[Project Name],0),1)-1,0),IFERROR(INDEX($K$9:$K$158,MATCH($E98,$G$9:$G$158,0),1),0),IFERROR(INDEX($K$9:$K$158,MATCH($F98,$G$9:$G$158,0),1),0)),0)), IFERROR(MIN($D98-SUM($O98:BR98), INDEX(Tbl_Resource_List[Hours Available per Day], MATCH($C98,Tbl_Resource_List[Resource Name],0),1)-SUMIF($C$8:$C97,$C98,BS$8:BS97)),0),0)</f>
        <v>0</v>
      </c>
      <c r="BT98" s="93">
        <f>IF((BT$7&gt;IFERROR(MAX(IFERROR(INDEX(Tbl_Project_List[Start Date],MATCH($A98,Tbl_Project_List[Project Name],0),1)-1,0),IFERROR(INDEX($K$9:$K$158,MATCH($E98,$G$9:$G$158,0),1),0),IFERROR(INDEX($K$9:$K$158,MATCH($F98,$G$9:$G$158,0),1),0)),0)), IFERROR(MIN($D98-SUM($O98:BS98), INDEX(Tbl_Resource_List[Hours Available per Day], MATCH($C98,Tbl_Resource_List[Resource Name],0),1)-SUMIF($C$8:$C97,$C98,BT$8:BT97)),0),0)</f>
        <v>0</v>
      </c>
      <c r="BU98" s="93">
        <f>IF((BU$7&gt;IFERROR(MAX(IFERROR(INDEX(Tbl_Project_List[Start Date],MATCH($A98,Tbl_Project_List[Project Name],0),1)-1,0),IFERROR(INDEX($K$9:$K$158,MATCH($E98,$G$9:$G$158,0),1),0),IFERROR(INDEX($K$9:$K$158,MATCH($F98,$G$9:$G$158,0),1),0)),0)), IFERROR(MIN($D98-SUM($O98:BT98), INDEX(Tbl_Resource_List[Hours Available per Day], MATCH($C98,Tbl_Resource_List[Resource Name],0),1)-SUMIF($C$8:$C97,$C98,BU$8:BU97)),0),0)</f>
        <v>0</v>
      </c>
      <c r="BV98" s="93">
        <f>IF((BV$7&gt;IFERROR(MAX(IFERROR(INDEX(Tbl_Project_List[Start Date],MATCH($A98,Tbl_Project_List[Project Name],0),1)-1,0),IFERROR(INDEX($K$9:$K$158,MATCH($E98,$G$9:$G$158,0),1),0),IFERROR(INDEX($K$9:$K$158,MATCH($F98,$G$9:$G$158,0),1),0)),0)), IFERROR(MIN($D98-SUM($O98:BU98), INDEX(Tbl_Resource_List[Hours Available per Day], MATCH($C98,Tbl_Resource_List[Resource Name],0),1)-SUMIF($C$8:$C97,$C98,BV$8:BV97)),0),0)</f>
        <v>0</v>
      </c>
      <c r="BW98" s="94">
        <f>IF((BW$7&gt;IFERROR(MAX(IFERROR(INDEX(Tbl_Project_List[Start Date],MATCH($A98,Tbl_Project_List[Project Name],0),1)-1,0),IFERROR(INDEX($K$9:$K$158,MATCH($E98,$G$9:$G$158,0),1),0),IFERROR(INDEX($K$9:$K$158,MATCH($F98,$G$9:$G$158,0),1),0)),0)), IFERROR(MIN($D98-SUM($O98:BV98), INDEX(Tbl_Resource_List[Hours Available per Day], MATCH($C98,Tbl_Resource_List[Resource Name],0),1)-SUMIF($C$8:$C97,$C98,BW$8:BW97)),0),0)</f>
        <v>0</v>
      </c>
      <c r="BX98" s="95"/>
      <c r="BY98" s="95"/>
      <c r="BZ98" s="95"/>
      <c r="CA98" s="95"/>
      <c r="CB98" s="95"/>
      <c r="CC98" s="95"/>
      <c r="CD98" s="95"/>
      <c r="CE98" s="95"/>
      <c r="CF98" s="95"/>
      <c r="CG98" s="95"/>
      <c r="CH98" s="95"/>
      <c r="CI98" s="95"/>
      <c r="CJ98" s="95"/>
      <c r="CK98" s="95"/>
      <c r="CL98" s="95"/>
      <c r="CM98" s="95"/>
      <c r="CN98" s="95"/>
      <c r="CO98" s="95"/>
      <c r="CP98" s="95"/>
      <c r="CQ98" s="95"/>
      <c r="CR98" s="95"/>
      <c r="CS98" s="95"/>
      <c r="CT98" s="95"/>
      <c r="CU98" s="95"/>
      <c r="CV98" s="95"/>
      <c r="CW98" s="95"/>
      <c r="CX98" s="95"/>
      <c r="CY98" s="95"/>
      <c r="CZ98" s="95"/>
      <c r="DA98" s="95"/>
    </row>
    <row r="99" spans="1:105" x14ac:dyDescent="0.25">
      <c r="A99" s="89" t="str">
        <f>IFERROR(IF(ROW(A98)-ROW($A$8)&gt;=COUNTA(Tbl_Task_List[Task Name]),"",INDEX(Tbl_Project_List[],MATCH(SMALL(Tbl_Project_List[[#Data],[Priority]],ROUND(SUMPRODUCT(1/COUNTIF($A$9:A98,$A$9:A98)),0)+((COUNTIF(Tbl_Task_List[[#Data],[Project Name]],A98)=COUNTIF($A$9:$A98,A98))*1)),Tbl_Project_List[[#Data],[Priority]],0),1)),"")</f>
        <v/>
      </c>
      <c r="B99" s="89" t="str">
        <f t="array" ref="B99">IFERROR(INDEX((Tbl_Task_List[[#Data],[Task Name]]), SMALL(IF(A99=(Tbl_Task_List[[#Data],[Project Name]]),ROW(Tbl_Task_List[[#Data],[Project Name]]),""),COUNTIF($A$9:$A99,A99))-ROW(Tbl_Task_List[[#Headers],[Task Name]]),1),"")</f>
        <v/>
      </c>
      <c r="C99" s="90" t="str">
        <f t="array" ref="C99">IFERROR(INDEX((Tbl_Task_List[[#Data],[Resource Name]]), SMALL(IF(A99=(Tbl_Task_List[[#Data],[Project Name]]),ROW(Tbl_Task_List[[#Data],[Project Name]]),""),COUNTIF($A$9:$A99,A99))-ROW(Tbl_Task_List[[#Headers],[Resource Name]]),1),"")</f>
        <v/>
      </c>
      <c r="D99" s="91" t="str">
        <f t="array" ref="D99">IFERROR(INDEX((Tbl_Task_List[[#Data],[Planned Duration (Hours)]]), SMALL(IF(A99=(Tbl_Task_List[[#Data],[Project Name]]),ROW(Tbl_Task_List[[#Data],[Project Name]]),""),COUNTIF($A$9:$A99,A99))-ROW(Tbl_Task_List[[#Headers],[Planned Duration (Hours)]]),1),"")</f>
        <v/>
      </c>
      <c r="E99" s="70" t="str">
        <f t="array" ref="E99">IFERROR(INDEX((Tbl_Task_List[[#Data],[Predecessor 1]]), SMALL(IF(A99=(Tbl_Task_List[[#Data],[Project Name]]),ROW(Tbl_Task_List[[#Data],[Project Name]]),""),COUNTIF($A$9:$A99,A99))-ROW(Tbl_Task_List[[#Headers],[Predecessor 1]]),1),"")</f>
        <v/>
      </c>
      <c r="F99" s="70" t="str">
        <f t="array" ref="F99">IFERROR(INDEX((Tbl_Task_List[[#Data],[Predecessor 2]]), SMALL(IF(A99=(Tbl_Task_List[[#Data],[Project Name]]),ROW(Tbl_Task_List[[#Data],[Project Name]]),""),COUNTIF($A$9:$A99,A99))-ROW(Tbl_Task_List[[#Headers],[Predecessor 2]]),1),"")</f>
        <v/>
      </c>
      <c r="G99" s="70" t="str">
        <f t="shared" si="8"/>
        <v xml:space="preserve"> </v>
      </c>
      <c r="H99" s="75" t="str">
        <f>IFERROR(MAX(INDEX(Tbl_Project_List[Start Date],MATCH($A99,Tbl_Project_List[Project Name],0),1), StartDate, IFERROR(WORKDAY(INDEX($K$9:$K$158,MATCH($E99,$G$9:$G$158,0),1),1,Holidays),0),IFERROR(WORKDAY( INDEX($K$9:$K$158,MATCH($F99,$G$9:$G$158,0),1),1,Holidays),0)),"")</f>
        <v/>
      </c>
      <c r="I99" s="92" t="str">
        <f t="shared" si="9"/>
        <v/>
      </c>
      <c r="J99" s="75" t="str">
        <f t="array" ref="J99">IF(ISNUMBER(D99),IFERROR(INDEX($A$7:$BW$7,1,SMALL(IF(P99:BW99&gt;0,COLUMN(P99:BW99),""),1)),WORKDAY($BW$7,2,Holidays)),"")</f>
        <v/>
      </c>
      <c r="K99" s="75" t="str">
        <f t="array" ref="K99">IF(ISNUMBER(D99),IF(SUM(P99:BW99)=D99,IFERROR(INDEX($A$7:$BW$7,1,LARGE(IF(P99:BW99&gt;0,COLUMN(P99:BW99),""),1)),""),WORKDAY($BW$7,1,Holidays)),"")</f>
        <v/>
      </c>
      <c r="L99" s="92" t="str">
        <f ca="1">IFERROR(COUNTIF(INDIRECT(ADDRESS(ROW($L99),MATCH($J99,$A$7:$BW$7,0),1,1,)):INDIRECT(ADDRESS(ROW($L99),MATCH(MIN($K99,$BW$7),$A$7:$BW$7,0),1,1,)),0),"")</f>
        <v/>
      </c>
      <c r="M99" s="92" t="str">
        <f t="shared" si="10"/>
        <v/>
      </c>
      <c r="N99" s="93" t="str">
        <f t="shared" si="11"/>
        <v/>
      </c>
      <c r="O99" s="86"/>
      <c r="P99" s="93">
        <f>IF((P$7&gt;IFERROR(MAX(IFERROR(INDEX(Tbl_Project_List[Start Date],MATCH($A99,Tbl_Project_List[Project Name],0),1)-1,0),IFERROR(INDEX($K$9:$K$158,MATCH($E99,$G$9:$G$158,0),1),0),IFERROR(INDEX($K$9:$K$158,MATCH($F99,$G$9:$G$158,0),1),0)),0)), IFERROR(MIN($D99-SUM($O99:O99), INDEX(Tbl_Resource_List[Hours Available per Day], MATCH($C99,Tbl_Resource_List[Resource Name],0),1)-SUMIF($C$8:$C98,$C99,P$8:P98)),0),0)</f>
        <v>0</v>
      </c>
      <c r="Q99" s="93">
        <f>IF((Q$7&gt;IFERROR(MAX(IFERROR(INDEX(Tbl_Project_List[Start Date],MATCH($A99,Tbl_Project_List[Project Name],0),1)-1,0),IFERROR(INDEX($K$9:$K$158,MATCH($E99,$G$9:$G$158,0),1),0),IFERROR(INDEX($K$9:$K$158,MATCH($F99,$G$9:$G$158,0),1),0)),0)), IFERROR(MIN($D99-SUM($O99:P99), INDEX(Tbl_Resource_List[Hours Available per Day], MATCH($C99,Tbl_Resource_List[Resource Name],0),1)-SUMIF($C$8:$C98,$C99,Q$8:Q98)),0),0)</f>
        <v>0</v>
      </c>
      <c r="R99" s="93">
        <f>IF((R$7&gt;IFERROR(MAX(IFERROR(INDEX(Tbl_Project_List[Start Date],MATCH($A99,Tbl_Project_List[Project Name],0),1)-1,0),IFERROR(INDEX($K$9:$K$158,MATCH($E99,$G$9:$G$158,0),1),0),IFERROR(INDEX($K$9:$K$158,MATCH($F99,$G$9:$G$158,0),1),0)),0)), IFERROR(MIN($D99-SUM($O99:Q99), INDEX(Tbl_Resource_List[Hours Available per Day], MATCH($C99,Tbl_Resource_List[Resource Name],0),1)-SUMIF($C$8:$C98,$C99,R$8:R98)),0),0)</f>
        <v>0</v>
      </c>
      <c r="S99" s="93">
        <f>IF((S$7&gt;IFERROR(MAX(IFERROR(INDEX(Tbl_Project_List[Start Date],MATCH($A99,Tbl_Project_List[Project Name],0),1)-1,0),IFERROR(INDEX($K$9:$K$158,MATCH($E99,$G$9:$G$158,0),1),0),IFERROR(INDEX($K$9:$K$158,MATCH($F99,$G$9:$G$158,0),1),0)),0)), IFERROR(MIN($D99-SUM($O99:R99), INDEX(Tbl_Resource_List[Hours Available per Day], MATCH($C99,Tbl_Resource_List[Resource Name],0),1)-SUMIF($C$8:$C98,$C99,S$8:S98)),0),0)</f>
        <v>0</v>
      </c>
      <c r="T99" s="93">
        <f>IF((T$7&gt;IFERROR(MAX(IFERROR(INDEX(Tbl_Project_List[Start Date],MATCH($A99,Tbl_Project_List[Project Name],0),1)-1,0),IFERROR(INDEX($K$9:$K$158,MATCH($E99,$G$9:$G$158,0),1),0),IFERROR(INDEX($K$9:$K$158,MATCH($F99,$G$9:$G$158,0),1),0)),0)), IFERROR(MIN($D99-SUM($O99:S99), INDEX(Tbl_Resource_List[Hours Available per Day], MATCH($C99,Tbl_Resource_List[Resource Name],0),1)-SUMIF($C$8:$C98,$C99,T$8:T98)),0),0)</f>
        <v>0</v>
      </c>
      <c r="U99" s="93">
        <f>IF((U$7&gt;IFERROR(MAX(IFERROR(INDEX(Tbl_Project_List[Start Date],MATCH($A99,Tbl_Project_List[Project Name],0),1)-1,0),IFERROR(INDEX($K$9:$K$158,MATCH($E99,$G$9:$G$158,0),1),0),IFERROR(INDEX($K$9:$K$158,MATCH($F99,$G$9:$G$158,0),1),0)),0)), IFERROR(MIN($D99-SUM($O99:T99), INDEX(Tbl_Resource_List[Hours Available per Day], MATCH($C99,Tbl_Resource_List[Resource Name],0),1)-SUMIF($C$8:$C98,$C99,U$8:U98)),0),0)</f>
        <v>0</v>
      </c>
      <c r="V99" s="93">
        <f>IF((V$7&gt;IFERROR(MAX(IFERROR(INDEX(Tbl_Project_List[Start Date],MATCH($A99,Tbl_Project_List[Project Name],0),1)-1,0),IFERROR(INDEX($K$9:$K$158,MATCH($E99,$G$9:$G$158,0),1),0),IFERROR(INDEX($K$9:$K$158,MATCH($F99,$G$9:$G$158,0),1),0)),0)), IFERROR(MIN($D99-SUM($O99:U99), INDEX(Tbl_Resource_List[Hours Available per Day], MATCH($C99,Tbl_Resource_List[Resource Name],0),1)-SUMIF($C$8:$C98,$C99,V$8:V98)),0),0)</f>
        <v>0</v>
      </c>
      <c r="W99" s="93">
        <f>IF((W$7&gt;IFERROR(MAX(IFERROR(INDEX(Tbl_Project_List[Start Date],MATCH($A99,Tbl_Project_List[Project Name],0),1)-1,0),IFERROR(INDEX($K$9:$K$158,MATCH($E99,$G$9:$G$158,0),1),0),IFERROR(INDEX($K$9:$K$158,MATCH($F99,$G$9:$G$158,0),1),0)),0)), IFERROR(MIN($D99-SUM($O99:V99), INDEX(Tbl_Resource_List[Hours Available per Day], MATCH($C99,Tbl_Resource_List[Resource Name],0),1)-SUMIF($C$8:$C98,$C99,W$8:W98)),0),0)</f>
        <v>0</v>
      </c>
      <c r="X99" s="93">
        <f>IF((X$7&gt;IFERROR(MAX(IFERROR(INDEX(Tbl_Project_List[Start Date],MATCH($A99,Tbl_Project_List[Project Name],0),1)-1,0),IFERROR(INDEX($K$9:$K$158,MATCH($E99,$G$9:$G$158,0),1),0),IFERROR(INDEX($K$9:$K$158,MATCH($F99,$G$9:$G$158,0),1),0)),0)), IFERROR(MIN($D99-SUM($O99:W99), INDEX(Tbl_Resource_List[Hours Available per Day], MATCH($C99,Tbl_Resource_List[Resource Name],0),1)-SUMIF($C$8:$C98,$C99,X$8:X98)),0),0)</f>
        <v>0</v>
      </c>
      <c r="Y99" s="93">
        <f>IF((Y$7&gt;IFERROR(MAX(IFERROR(INDEX(Tbl_Project_List[Start Date],MATCH($A99,Tbl_Project_List[Project Name],0),1)-1,0),IFERROR(INDEX($K$9:$K$158,MATCH($E99,$G$9:$G$158,0),1),0),IFERROR(INDEX($K$9:$K$158,MATCH($F99,$G$9:$G$158,0),1),0)),0)), IFERROR(MIN($D99-SUM($O99:X99), INDEX(Tbl_Resource_List[Hours Available per Day], MATCH($C99,Tbl_Resource_List[Resource Name],0),1)-SUMIF($C$8:$C98,$C99,Y$8:Y98)),0),0)</f>
        <v>0</v>
      </c>
      <c r="Z99" s="93">
        <f>IF((Z$7&gt;IFERROR(MAX(IFERROR(INDEX(Tbl_Project_List[Start Date],MATCH($A99,Tbl_Project_List[Project Name],0),1)-1,0),IFERROR(INDEX($K$9:$K$158,MATCH($E99,$G$9:$G$158,0),1),0),IFERROR(INDEX($K$9:$K$158,MATCH($F99,$G$9:$G$158,0),1),0)),0)), IFERROR(MIN($D99-SUM($O99:Y99), INDEX(Tbl_Resource_List[Hours Available per Day], MATCH($C99,Tbl_Resource_List[Resource Name],0),1)-SUMIF($C$8:$C98,$C99,Z$8:Z98)),0),0)</f>
        <v>0</v>
      </c>
      <c r="AA99" s="93">
        <f>IF((AA$7&gt;IFERROR(MAX(IFERROR(INDEX(Tbl_Project_List[Start Date],MATCH($A99,Tbl_Project_List[Project Name],0),1)-1,0),IFERROR(INDEX($K$9:$K$158,MATCH($E99,$G$9:$G$158,0),1),0),IFERROR(INDEX($K$9:$K$158,MATCH($F99,$G$9:$G$158,0),1),0)),0)), IFERROR(MIN($D99-SUM($O99:Z99), INDEX(Tbl_Resource_List[Hours Available per Day], MATCH($C99,Tbl_Resource_List[Resource Name],0),1)-SUMIF($C$8:$C98,$C99,AA$8:AA98)),0),0)</f>
        <v>0</v>
      </c>
      <c r="AB99" s="93">
        <f>IF((AB$7&gt;IFERROR(MAX(IFERROR(INDEX(Tbl_Project_List[Start Date],MATCH($A99,Tbl_Project_List[Project Name],0),1)-1,0),IFERROR(INDEX($K$9:$K$158,MATCH($E99,$G$9:$G$158,0),1),0),IFERROR(INDEX($K$9:$K$158,MATCH($F99,$G$9:$G$158,0),1),0)),0)), IFERROR(MIN($D99-SUM($O99:AA99), INDEX(Tbl_Resource_List[Hours Available per Day], MATCH($C99,Tbl_Resource_List[Resource Name],0),1)-SUMIF($C$8:$C98,$C99,AB$8:AB98)),0),0)</f>
        <v>0</v>
      </c>
      <c r="AC99" s="93">
        <f>IF((AC$7&gt;IFERROR(MAX(IFERROR(INDEX(Tbl_Project_List[Start Date],MATCH($A99,Tbl_Project_List[Project Name],0),1)-1,0),IFERROR(INDEX($K$9:$K$158,MATCH($E99,$G$9:$G$158,0),1),0),IFERROR(INDEX($K$9:$K$158,MATCH($F99,$G$9:$G$158,0),1),0)),0)), IFERROR(MIN($D99-SUM($O99:AB99), INDEX(Tbl_Resource_List[Hours Available per Day], MATCH($C99,Tbl_Resource_List[Resource Name],0),1)-SUMIF($C$8:$C98,$C99,AC$8:AC98)),0),0)</f>
        <v>0</v>
      </c>
      <c r="AD99" s="93">
        <f>IF((AD$7&gt;IFERROR(MAX(IFERROR(INDEX(Tbl_Project_List[Start Date],MATCH($A99,Tbl_Project_List[Project Name],0),1)-1,0),IFERROR(INDEX($K$9:$K$158,MATCH($E99,$G$9:$G$158,0),1),0),IFERROR(INDEX($K$9:$K$158,MATCH($F99,$G$9:$G$158,0),1),0)),0)), IFERROR(MIN($D99-SUM($O99:AC99), INDEX(Tbl_Resource_List[Hours Available per Day], MATCH($C99,Tbl_Resource_List[Resource Name],0),1)-SUMIF($C$8:$C98,$C99,AD$8:AD98)),0),0)</f>
        <v>0</v>
      </c>
      <c r="AE99" s="93">
        <f>IF((AE$7&gt;IFERROR(MAX(IFERROR(INDEX(Tbl_Project_List[Start Date],MATCH($A99,Tbl_Project_List[Project Name],0),1)-1,0),IFERROR(INDEX($K$9:$K$158,MATCH($E99,$G$9:$G$158,0),1),0),IFERROR(INDEX($K$9:$K$158,MATCH($F99,$G$9:$G$158,0),1),0)),0)), IFERROR(MIN($D99-SUM($O99:AD99), INDEX(Tbl_Resource_List[Hours Available per Day], MATCH($C99,Tbl_Resource_List[Resource Name],0),1)-SUMIF($C$8:$C98,$C99,AE$8:AE98)),0),0)</f>
        <v>0</v>
      </c>
      <c r="AF99" s="93">
        <f>IF((AF$7&gt;IFERROR(MAX(IFERROR(INDEX(Tbl_Project_List[Start Date],MATCH($A99,Tbl_Project_List[Project Name],0),1)-1,0),IFERROR(INDEX($K$9:$K$158,MATCH($E99,$G$9:$G$158,0),1),0),IFERROR(INDEX($K$9:$K$158,MATCH($F99,$G$9:$G$158,0),1),0)),0)), IFERROR(MIN($D99-SUM($O99:AE99), INDEX(Tbl_Resource_List[Hours Available per Day], MATCH($C99,Tbl_Resource_List[Resource Name],0),1)-SUMIF($C$8:$C98,$C99,AF$8:AF98)),0),0)</f>
        <v>0</v>
      </c>
      <c r="AG99" s="93">
        <f>IF((AG$7&gt;IFERROR(MAX(IFERROR(INDEX(Tbl_Project_List[Start Date],MATCH($A99,Tbl_Project_List[Project Name],0),1)-1,0),IFERROR(INDEX($K$9:$K$158,MATCH($E99,$G$9:$G$158,0),1),0),IFERROR(INDEX($K$9:$K$158,MATCH($F99,$G$9:$G$158,0),1),0)),0)), IFERROR(MIN($D99-SUM($O99:AF99), INDEX(Tbl_Resource_List[Hours Available per Day], MATCH($C99,Tbl_Resource_List[Resource Name],0),1)-SUMIF($C$8:$C98,$C99,AG$8:AG98)),0),0)</f>
        <v>0</v>
      </c>
      <c r="AH99" s="93">
        <f>IF((AH$7&gt;IFERROR(MAX(IFERROR(INDEX(Tbl_Project_List[Start Date],MATCH($A99,Tbl_Project_List[Project Name],0),1)-1,0),IFERROR(INDEX($K$9:$K$158,MATCH($E99,$G$9:$G$158,0),1),0),IFERROR(INDEX($K$9:$K$158,MATCH($F99,$G$9:$G$158,0),1),0)),0)), IFERROR(MIN($D99-SUM($O99:AG99), INDEX(Tbl_Resource_List[Hours Available per Day], MATCH($C99,Tbl_Resource_List[Resource Name],0),1)-SUMIF($C$8:$C98,$C99,AH$8:AH98)),0),0)</f>
        <v>0</v>
      </c>
      <c r="AI99" s="93">
        <f>IF((AI$7&gt;IFERROR(MAX(IFERROR(INDEX(Tbl_Project_List[Start Date],MATCH($A99,Tbl_Project_List[Project Name],0),1)-1,0),IFERROR(INDEX($K$9:$K$158,MATCH($E99,$G$9:$G$158,0),1),0),IFERROR(INDEX($K$9:$K$158,MATCH($F99,$G$9:$G$158,0),1),0)),0)), IFERROR(MIN($D99-SUM($O99:AH99), INDEX(Tbl_Resource_List[Hours Available per Day], MATCH($C99,Tbl_Resource_List[Resource Name],0),1)-SUMIF($C$8:$C98,$C99,AI$8:AI98)),0),0)</f>
        <v>0</v>
      </c>
      <c r="AJ99" s="93">
        <f>IF((AJ$7&gt;IFERROR(MAX(IFERROR(INDEX(Tbl_Project_List[Start Date],MATCH($A99,Tbl_Project_List[Project Name],0),1)-1,0),IFERROR(INDEX($K$9:$K$158,MATCH($E99,$G$9:$G$158,0),1),0),IFERROR(INDEX($K$9:$K$158,MATCH($F99,$G$9:$G$158,0),1),0)),0)), IFERROR(MIN($D99-SUM($O99:AI99), INDEX(Tbl_Resource_List[Hours Available per Day], MATCH($C99,Tbl_Resource_List[Resource Name],0),1)-SUMIF($C$8:$C98,$C99,AJ$8:AJ98)),0),0)</f>
        <v>0</v>
      </c>
      <c r="AK99" s="93">
        <f>IF((AK$7&gt;IFERROR(MAX(IFERROR(INDEX(Tbl_Project_List[Start Date],MATCH($A99,Tbl_Project_List[Project Name],0),1)-1,0),IFERROR(INDEX($K$9:$K$158,MATCH($E99,$G$9:$G$158,0),1),0),IFERROR(INDEX($K$9:$K$158,MATCH($F99,$G$9:$G$158,0),1),0)),0)), IFERROR(MIN($D99-SUM($O99:AJ99), INDEX(Tbl_Resource_List[Hours Available per Day], MATCH($C99,Tbl_Resource_List[Resource Name],0),1)-SUMIF($C$8:$C98,$C99,AK$8:AK98)),0),0)</f>
        <v>0</v>
      </c>
      <c r="AL99" s="93">
        <f>IF((AL$7&gt;IFERROR(MAX(IFERROR(INDEX(Tbl_Project_List[Start Date],MATCH($A99,Tbl_Project_List[Project Name],0),1)-1,0),IFERROR(INDEX($K$9:$K$158,MATCH($E99,$G$9:$G$158,0),1),0),IFERROR(INDEX($K$9:$K$158,MATCH($F99,$G$9:$G$158,0),1),0)),0)), IFERROR(MIN($D99-SUM($O99:AK99), INDEX(Tbl_Resource_List[Hours Available per Day], MATCH($C99,Tbl_Resource_List[Resource Name],0),1)-SUMIF($C$8:$C98,$C99,AL$8:AL98)),0),0)</f>
        <v>0</v>
      </c>
      <c r="AM99" s="93">
        <f>IF((AM$7&gt;IFERROR(MAX(IFERROR(INDEX(Tbl_Project_List[Start Date],MATCH($A99,Tbl_Project_List[Project Name],0),1)-1,0),IFERROR(INDEX($K$9:$K$158,MATCH($E99,$G$9:$G$158,0),1),0),IFERROR(INDEX($K$9:$K$158,MATCH($F99,$G$9:$G$158,0),1),0)),0)), IFERROR(MIN($D99-SUM($O99:AL99), INDEX(Tbl_Resource_List[Hours Available per Day], MATCH($C99,Tbl_Resource_List[Resource Name],0),1)-SUMIF($C$8:$C98,$C99,AM$8:AM98)),0),0)</f>
        <v>0</v>
      </c>
      <c r="AN99" s="93">
        <f>IF((AN$7&gt;IFERROR(MAX(IFERROR(INDEX(Tbl_Project_List[Start Date],MATCH($A99,Tbl_Project_List[Project Name],0),1)-1,0),IFERROR(INDEX($K$9:$K$158,MATCH($E99,$G$9:$G$158,0),1),0),IFERROR(INDEX($K$9:$K$158,MATCH($F99,$G$9:$G$158,0),1),0)),0)), IFERROR(MIN($D99-SUM($O99:AM99), INDEX(Tbl_Resource_List[Hours Available per Day], MATCH($C99,Tbl_Resource_List[Resource Name],0),1)-SUMIF($C$8:$C98,$C99,AN$8:AN98)),0),0)</f>
        <v>0</v>
      </c>
      <c r="AO99" s="93">
        <f>IF((AO$7&gt;IFERROR(MAX(IFERROR(INDEX(Tbl_Project_List[Start Date],MATCH($A99,Tbl_Project_List[Project Name],0),1)-1,0),IFERROR(INDEX($K$9:$K$158,MATCH($E99,$G$9:$G$158,0),1),0),IFERROR(INDEX($K$9:$K$158,MATCH($F99,$G$9:$G$158,0),1),0)),0)), IFERROR(MIN($D99-SUM($O99:AN99), INDEX(Tbl_Resource_List[Hours Available per Day], MATCH($C99,Tbl_Resource_List[Resource Name],0),1)-SUMIF($C$8:$C98,$C99,AO$8:AO98)),0),0)</f>
        <v>0</v>
      </c>
      <c r="AP99" s="93">
        <f>IF((AP$7&gt;IFERROR(MAX(IFERROR(INDEX(Tbl_Project_List[Start Date],MATCH($A99,Tbl_Project_List[Project Name],0),1)-1,0),IFERROR(INDEX($K$9:$K$158,MATCH($E99,$G$9:$G$158,0),1),0),IFERROR(INDEX($K$9:$K$158,MATCH($F99,$G$9:$G$158,0),1),0)),0)), IFERROR(MIN($D99-SUM($O99:AO99), INDEX(Tbl_Resource_List[Hours Available per Day], MATCH($C99,Tbl_Resource_List[Resource Name],0),1)-SUMIF($C$8:$C98,$C99,AP$8:AP98)),0),0)</f>
        <v>0</v>
      </c>
      <c r="AQ99" s="93">
        <f>IF((AQ$7&gt;IFERROR(MAX(IFERROR(INDEX(Tbl_Project_List[Start Date],MATCH($A99,Tbl_Project_List[Project Name],0),1)-1,0),IFERROR(INDEX($K$9:$K$158,MATCH($E99,$G$9:$G$158,0),1),0),IFERROR(INDEX($K$9:$K$158,MATCH($F99,$G$9:$G$158,0),1),0)),0)), IFERROR(MIN($D99-SUM($O99:AP99), INDEX(Tbl_Resource_List[Hours Available per Day], MATCH($C99,Tbl_Resource_List[Resource Name],0),1)-SUMIF($C$8:$C98,$C99,AQ$8:AQ98)),0),0)</f>
        <v>0</v>
      </c>
      <c r="AR99" s="93">
        <f>IF((AR$7&gt;IFERROR(MAX(IFERROR(INDEX(Tbl_Project_List[Start Date],MATCH($A99,Tbl_Project_List[Project Name],0),1)-1,0),IFERROR(INDEX($K$9:$K$158,MATCH($E99,$G$9:$G$158,0),1),0),IFERROR(INDEX($K$9:$K$158,MATCH($F99,$G$9:$G$158,0),1),0)),0)), IFERROR(MIN($D99-SUM($O99:AQ99), INDEX(Tbl_Resource_List[Hours Available per Day], MATCH($C99,Tbl_Resource_List[Resource Name],0),1)-SUMIF($C$8:$C98,$C99,AR$8:AR98)),0),0)</f>
        <v>0</v>
      </c>
      <c r="AS99" s="93">
        <f>IF((AS$7&gt;IFERROR(MAX(IFERROR(INDEX(Tbl_Project_List[Start Date],MATCH($A99,Tbl_Project_List[Project Name],0),1)-1,0),IFERROR(INDEX($K$9:$K$158,MATCH($E99,$G$9:$G$158,0),1),0),IFERROR(INDEX($K$9:$K$158,MATCH($F99,$G$9:$G$158,0),1),0)),0)), IFERROR(MIN($D99-SUM($O99:AR99), INDEX(Tbl_Resource_List[Hours Available per Day], MATCH($C99,Tbl_Resource_List[Resource Name],0),1)-SUMIF($C$8:$C98,$C99,AS$8:AS98)),0),0)</f>
        <v>0</v>
      </c>
      <c r="AT99" s="93">
        <f>IF((AT$7&gt;IFERROR(MAX(IFERROR(INDEX(Tbl_Project_List[Start Date],MATCH($A99,Tbl_Project_List[Project Name],0),1)-1,0),IFERROR(INDEX($K$9:$K$158,MATCH($E99,$G$9:$G$158,0),1),0),IFERROR(INDEX($K$9:$K$158,MATCH($F99,$G$9:$G$158,0),1),0)),0)), IFERROR(MIN($D99-SUM($O99:AS99), INDEX(Tbl_Resource_List[Hours Available per Day], MATCH($C99,Tbl_Resource_List[Resource Name],0),1)-SUMIF($C$8:$C98,$C99,AT$8:AT98)),0),0)</f>
        <v>0</v>
      </c>
      <c r="AU99" s="93">
        <f>IF((AU$7&gt;IFERROR(MAX(IFERROR(INDEX(Tbl_Project_List[Start Date],MATCH($A99,Tbl_Project_List[Project Name],0),1)-1,0),IFERROR(INDEX($K$9:$K$158,MATCH($E99,$G$9:$G$158,0),1),0),IFERROR(INDEX($K$9:$K$158,MATCH($F99,$G$9:$G$158,0),1),0)),0)), IFERROR(MIN($D99-SUM($O99:AT99), INDEX(Tbl_Resource_List[Hours Available per Day], MATCH($C99,Tbl_Resource_List[Resource Name],0),1)-SUMIF($C$8:$C98,$C99,AU$8:AU98)),0),0)</f>
        <v>0</v>
      </c>
      <c r="AV99" s="93">
        <f>IF((AV$7&gt;IFERROR(MAX(IFERROR(INDEX(Tbl_Project_List[Start Date],MATCH($A99,Tbl_Project_List[Project Name],0),1)-1,0),IFERROR(INDEX($K$9:$K$158,MATCH($E99,$G$9:$G$158,0),1),0),IFERROR(INDEX($K$9:$K$158,MATCH($F99,$G$9:$G$158,0),1),0)),0)), IFERROR(MIN($D99-SUM($O99:AU99), INDEX(Tbl_Resource_List[Hours Available per Day], MATCH($C99,Tbl_Resource_List[Resource Name],0),1)-SUMIF($C$8:$C98,$C99,AV$8:AV98)),0),0)</f>
        <v>0</v>
      </c>
      <c r="AW99" s="93">
        <f>IF((AW$7&gt;IFERROR(MAX(IFERROR(INDEX(Tbl_Project_List[Start Date],MATCH($A99,Tbl_Project_List[Project Name],0),1)-1,0),IFERROR(INDEX($K$9:$K$158,MATCH($E99,$G$9:$G$158,0),1),0),IFERROR(INDEX($K$9:$K$158,MATCH($F99,$G$9:$G$158,0),1),0)),0)), IFERROR(MIN($D99-SUM($O99:AV99), INDEX(Tbl_Resource_List[Hours Available per Day], MATCH($C99,Tbl_Resource_List[Resource Name],0),1)-SUMIF($C$8:$C98,$C99,AW$8:AW98)),0),0)</f>
        <v>0</v>
      </c>
      <c r="AX99" s="93">
        <f>IF((AX$7&gt;IFERROR(MAX(IFERROR(INDEX(Tbl_Project_List[Start Date],MATCH($A99,Tbl_Project_List[Project Name],0),1)-1,0),IFERROR(INDEX($K$9:$K$158,MATCH($E99,$G$9:$G$158,0),1),0),IFERROR(INDEX($K$9:$K$158,MATCH($F99,$G$9:$G$158,0),1),0)),0)), IFERROR(MIN($D99-SUM($O99:AW99), INDEX(Tbl_Resource_List[Hours Available per Day], MATCH($C99,Tbl_Resource_List[Resource Name],0),1)-SUMIF($C$8:$C98,$C99,AX$8:AX98)),0),0)</f>
        <v>0</v>
      </c>
      <c r="AY99" s="93">
        <f>IF((AY$7&gt;IFERROR(MAX(IFERROR(INDEX(Tbl_Project_List[Start Date],MATCH($A99,Tbl_Project_List[Project Name],0),1)-1,0),IFERROR(INDEX($K$9:$K$158,MATCH($E99,$G$9:$G$158,0),1),0),IFERROR(INDEX($K$9:$K$158,MATCH($F99,$G$9:$G$158,0),1),0)),0)), IFERROR(MIN($D99-SUM($O99:AX99), INDEX(Tbl_Resource_List[Hours Available per Day], MATCH($C99,Tbl_Resource_List[Resource Name],0),1)-SUMIF($C$8:$C98,$C99,AY$8:AY98)),0),0)</f>
        <v>0</v>
      </c>
      <c r="AZ99" s="93">
        <f>IF((AZ$7&gt;IFERROR(MAX(IFERROR(INDEX(Tbl_Project_List[Start Date],MATCH($A99,Tbl_Project_List[Project Name],0),1)-1,0),IFERROR(INDEX($K$9:$K$158,MATCH($E99,$G$9:$G$158,0),1),0),IFERROR(INDEX($K$9:$K$158,MATCH($F99,$G$9:$G$158,0),1),0)),0)), IFERROR(MIN($D99-SUM($O99:AY99), INDEX(Tbl_Resource_List[Hours Available per Day], MATCH($C99,Tbl_Resource_List[Resource Name],0),1)-SUMIF($C$8:$C98,$C99,AZ$8:AZ98)),0),0)</f>
        <v>0</v>
      </c>
      <c r="BA99" s="93">
        <f>IF((BA$7&gt;IFERROR(MAX(IFERROR(INDEX(Tbl_Project_List[Start Date],MATCH($A99,Tbl_Project_List[Project Name],0),1)-1,0),IFERROR(INDEX($K$9:$K$158,MATCH($E99,$G$9:$G$158,0),1),0),IFERROR(INDEX($K$9:$K$158,MATCH($F99,$G$9:$G$158,0),1),0)),0)), IFERROR(MIN($D99-SUM($O99:AZ99), INDEX(Tbl_Resource_List[Hours Available per Day], MATCH($C99,Tbl_Resource_List[Resource Name],0),1)-SUMIF($C$8:$C98,$C99,BA$8:BA98)),0),0)</f>
        <v>0</v>
      </c>
      <c r="BB99" s="93">
        <f>IF((BB$7&gt;IFERROR(MAX(IFERROR(INDEX(Tbl_Project_List[Start Date],MATCH($A99,Tbl_Project_List[Project Name],0),1)-1,0),IFERROR(INDEX($K$9:$K$158,MATCH($E99,$G$9:$G$158,0),1),0),IFERROR(INDEX($K$9:$K$158,MATCH($F99,$G$9:$G$158,0),1),0)),0)), IFERROR(MIN($D99-SUM($O99:BA99), INDEX(Tbl_Resource_List[Hours Available per Day], MATCH($C99,Tbl_Resource_List[Resource Name],0),1)-SUMIF($C$8:$C98,$C99,BB$8:BB98)),0),0)</f>
        <v>0</v>
      </c>
      <c r="BC99" s="93">
        <f>IF((BC$7&gt;IFERROR(MAX(IFERROR(INDEX(Tbl_Project_List[Start Date],MATCH($A99,Tbl_Project_List[Project Name],0),1)-1,0),IFERROR(INDEX($K$9:$K$158,MATCH($E99,$G$9:$G$158,0),1),0),IFERROR(INDEX($K$9:$K$158,MATCH($F99,$G$9:$G$158,0),1),0)),0)), IFERROR(MIN($D99-SUM($O99:BB99), INDEX(Tbl_Resource_List[Hours Available per Day], MATCH($C99,Tbl_Resource_List[Resource Name],0),1)-SUMIF($C$8:$C98,$C99,BC$8:BC98)),0),0)</f>
        <v>0</v>
      </c>
      <c r="BD99" s="93">
        <f>IF((BD$7&gt;IFERROR(MAX(IFERROR(INDEX(Tbl_Project_List[Start Date],MATCH($A99,Tbl_Project_List[Project Name],0),1)-1,0),IFERROR(INDEX($K$9:$K$158,MATCH($E99,$G$9:$G$158,0),1),0),IFERROR(INDEX($K$9:$K$158,MATCH($F99,$G$9:$G$158,0),1),0)),0)), IFERROR(MIN($D99-SUM($O99:BC99), INDEX(Tbl_Resource_List[Hours Available per Day], MATCH($C99,Tbl_Resource_List[Resource Name],0),1)-SUMIF($C$8:$C98,$C99,BD$8:BD98)),0),0)</f>
        <v>0</v>
      </c>
      <c r="BE99" s="93">
        <f>IF((BE$7&gt;IFERROR(MAX(IFERROR(INDEX(Tbl_Project_List[Start Date],MATCH($A99,Tbl_Project_List[Project Name],0),1)-1,0),IFERROR(INDEX($K$9:$K$158,MATCH($E99,$G$9:$G$158,0),1),0),IFERROR(INDEX($K$9:$K$158,MATCH($F99,$G$9:$G$158,0),1),0)),0)), IFERROR(MIN($D99-SUM($O99:BD99), INDEX(Tbl_Resource_List[Hours Available per Day], MATCH($C99,Tbl_Resource_List[Resource Name],0),1)-SUMIF($C$8:$C98,$C99,BE$8:BE98)),0),0)</f>
        <v>0</v>
      </c>
      <c r="BF99" s="93">
        <f>IF((BF$7&gt;IFERROR(MAX(IFERROR(INDEX(Tbl_Project_List[Start Date],MATCH($A99,Tbl_Project_List[Project Name],0),1)-1,0),IFERROR(INDEX($K$9:$K$158,MATCH($E99,$G$9:$G$158,0),1),0),IFERROR(INDEX($K$9:$K$158,MATCH($F99,$G$9:$G$158,0),1),0)),0)), IFERROR(MIN($D99-SUM($O99:BE99), INDEX(Tbl_Resource_List[Hours Available per Day], MATCH($C99,Tbl_Resource_List[Resource Name],0),1)-SUMIF($C$8:$C98,$C99,BF$8:BF98)),0),0)</f>
        <v>0</v>
      </c>
      <c r="BG99" s="93">
        <f>IF((BG$7&gt;IFERROR(MAX(IFERROR(INDEX(Tbl_Project_List[Start Date],MATCH($A99,Tbl_Project_List[Project Name],0),1)-1,0),IFERROR(INDEX($K$9:$K$158,MATCH($E99,$G$9:$G$158,0),1),0),IFERROR(INDEX($K$9:$K$158,MATCH($F99,$G$9:$G$158,0),1),0)),0)), IFERROR(MIN($D99-SUM($O99:BF99), INDEX(Tbl_Resource_List[Hours Available per Day], MATCH($C99,Tbl_Resource_List[Resource Name],0),1)-SUMIF($C$8:$C98,$C99,BG$8:BG98)),0),0)</f>
        <v>0</v>
      </c>
      <c r="BH99" s="93">
        <f>IF((BH$7&gt;IFERROR(MAX(IFERROR(INDEX(Tbl_Project_List[Start Date],MATCH($A99,Tbl_Project_List[Project Name],0),1)-1,0),IFERROR(INDEX($K$9:$K$158,MATCH($E99,$G$9:$G$158,0),1),0),IFERROR(INDEX($K$9:$K$158,MATCH($F99,$G$9:$G$158,0),1),0)),0)), IFERROR(MIN($D99-SUM($O99:BG99), INDEX(Tbl_Resource_List[Hours Available per Day], MATCH($C99,Tbl_Resource_List[Resource Name],0),1)-SUMIF($C$8:$C98,$C99,BH$8:BH98)),0),0)</f>
        <v>0</v>
      </c>
      <c r="BI99" s="93">
        <f>IF((BI$7&gt;IFERROR(MAX(IFERROR(INDEX(Tbl_Project_List[Start Date],MATCH($A99,Tbl_Project_List[Project Name],0),1)-1,0),IFERROR(INDEX($K$9:$K$158,MATCH($E99,$G$9:$G$158,0),1),0),IFERROR(INDEX($K$9:$K$158,MATCH($F99,$G$9:$G$158,0),1),0)),0)), IFERROR(MIN($D99-SUM($O99:BH99), INDEX(Tbl_Resource_List[Hours Available per Day], MATCH($C99,Tbl_Resource_List[Resource Name],0),1)-SUMIF($C$8:$C98,$C99,BI$8:BI98)),0),0)</f>
        <v>0</v>
      </c>
      <c r="BJ99" s="93">
        <f>IF((BJ$7&gt;IFERROR(MAX(IFERROR(INDEX(Tbl_Project_List[Start Date],MATCH($A99,Tbl_Project_List[Project Name],0),1)-1,0),IFERROR(INDEX($K$9:$K$158,MATCH($E99,$G$9:$G$158,0),1),0),IFERROR(INDEX($K$9:$K$158,MATCH($F99,$G$9:$G$158,0),1),0)),0)), IFERROR(MIN($D99-SUM($O99:BI99), INDEX(Tbl_Resource_List[Hours Available per Day], MATCH($C99,Tbl_Resource_List[Resource Name],0),1)-SUMIF($C$8:$C98,$C99,BJ$8:BJ98)),0),0)</f>
        <v>0</v>
      </c>
      <c r="BK99" s="93">
        <f>IF((BK$7&gt;IFERROR(MAX(IFERROR(INDEX(Tbl_Project_List[Start Date],MATCH($A99,Tbl_Project_List[Project Name],0),1)-1,0),IFERROR(INDEX($K$9:$K$158,MATCH($E99,$G$9:$G$158,0),1),0),IFERROR(INDEX($K$9:$K$158,MATCH($F99,$G$9:$G$158,0),1),0)),0)), IFERROR(MIN($D99-SUM($O99:BJ99), INDEX(Tbl_Resource_List[Hours Available per Day], MATCH($C99,Tbl_Resource_List[Resource Name],0),1)-SUMIF($C$8:$C98,$C99,BK$8:BK98)),0),0)</f>
        <v>0</v>
      </c>
      <c r="BL99" s="93">
        <f>IF((BL$7&gt;IFERROR(MAX(IFERROR(INDEX(Tbl_Project_List[Start Date],MATCH($A99,Tbl_Project_List[Project Name],0),1)-1,0),IFERROR(INDEX($K$9:$K$158,MATCH($E99,$G$9:$G$158,0),1),0),IFERROR(INDEX($K$9:$K$158,MATCH($F99,$G$9:$G$158,0),1),0)),0)), IFERROR(MIN($D99-SUM($O99:BK99), INDEX(Tbl_Resource_List[Hours Available per Day], MATCH($C99,Tbl_Resource_List[Resource Name],0),1)-SUMIF($C$8:$C98,$C99,BL$8:BL98)),0),0)</f>
        <v>0</v>
      </c>
      <c r="BM99" s="93">
        <f>IF((BM$7&gt;IFERROR(MAX(IFERROR(INDEX(Tbl_Project_List[Start Date],MATCH($A99,Tbl_Project_List[Project Name],0),1)-1,0),IFERROR(INDEX($K$9:$K$158,MATCH($E99,$G$9:$G$158,0),1),0),IFERROR(INDEX($K$9:$K$158,MATCH($F99,$G$9:$G$158,0),1),0)),0)), IFERROR(MIN($D99-SUM($O99:BL99), INDEX(Tbl_Resource_List[Hours Available per Day], MATCH($C99,Tbl_Resource_List[Resource Name],0),1)-SUMIF($C$8:$C98,$C99,BM$8:BM98)),0),0)</f>
        <v>0</v>
      </c>
      <c r="BN99" s="93">
        <f>IF((BN$7&gt;IFERROR(MAX(IFERROR(INDEX(Tbl_Project_List[Start Date],MATCH($A99,Tbl_Project_List[Project Name],0),1)-1,0),IFERROR(INDEX($K$9:$K$158,MATCH($E99,$G$9:$G$158,0),1),0),IFERROR(INDEX($K$9:$K$158,MATCH($F99,$G$9:$G$158,0),1),0)),0)), IFERROR(MIN($D99-SUM($O99:BM99), INDEX(Tbl_Resource_List[Hours Available per Day], MATCH($C99,Tbl_Resource_List[Resource Name],0),1)-SUMIF($C$8:$C98,$C99,BN$8:BN98)),0),0)</f>
        <v>0</v>
      </c>
      <c r="BO99" s="93">
        <f>IF((BO$7&gt;IFERROR(MAX(IFERROR(INDEX(Tbl_Project_List[Start Date],MATCH($A99,Tbl_Project_List[Project Name],0),1)-1,0),IFERROR(INDEX($K$9:$K$158,MATCH($E99,$G$9:$G$158,0),1),0),IFERROR(INDEX($K$9:$K$158,MATCH($F99,$G$9:$G$158,0),1),0)),0)), IFERROR(MIN($D99-SUM($O99:BN99), INDEX(Tbl_Resource_List[Hours Available per Day], MATCH($C99,Tbl_Resource_List[Resource Name],0),1)-SUMIF($C$8:$C98,$C99,BO$8:BO98)),0),0)</f>
        <v>0</v>
      </c>
      <c r="BP99" s="93">
        <f>IF((BP$7&gt;IFERROR(MAX(IFERROR(INDEX(Tbl_Project_List[Start Date],MATCH($A99,Tbl_Project_List[Project Name],0),1)-1,0),IFERROR(INDEX($K$9:$K$158,MATCH($E99,$G$9:$G$158,0),1),0),IFERROR(INDEX($K$9:$K$158,MATCH($F99,$G$9:$G$158,0),1),0)),0)), IFERROR(MIN($D99-SUM($O99:BO99), INDEX(Tbl_Resource_List[Hours Available per Day], MATCH($C99,Tbl_Resource_List[Resource Name],0),1)-SUMIF($C$8:$C98,$C99,BP$8:BP98)),0),0)</f>
        <v>0</v>
      </c>
      <c r="BQ99" s="93">
        <f>IF((BQ$7&gt;IFERROR(MAX(IFERROR(INDEX(Tbl_Project_List[Start Date],MATCH($A99,Tbl_Project_List[Project Name],0),1)-1,0),IFERROR(INDEX($K$9:$K$158,MATCH($E99,$G$9:$G$158,0),1),0),IFERROR(INDEX($K$9:$K$158,MATCH($F99,$G$9:$G$158,0),1),0)),0)), IFERROR(MIN($D99-SUM($O99:BP99), INDEX(Tbl_Resource_List[Hours Available per Day], MATCH($C99,Tbl_Resource_List[Resource Name],0),1)-SUMIF($C$8:$C98,$C99,BQ$8:BQ98)),0),0)</f>
        <v>0</v>
      </c>
      <c r="BR99" s="93">
        <f>IF((BR$7&gt;IFERROR(MAX(IFERROR(INDEX(Tbl_Project_List[Start Date],MATCH($A99,Tbl_Project_List[Project Name],0),1)-1,0),IFERROR(INDEX($K$9:$K$158,MATCH($E99,$G$9:$G$158,0),1),0),IFERROR(INDEX($K$9:$K$158,MATCH($F99,$G$9:$G$158,0),1),0)),0)), IFERROR(MIN($D99-SUM($O99:BQ99), INDEX(Tbl_Resource_List[Hours Available per Day], MATCH($C99,Tbl_Resource_List[Resource Name],0),1)-SUMIF($C$8:$C98,$C99,BR$8:BR98)),0),0)</f>
        <v>0</v>
      </c>
      <c r="BS99" s="93">
        <f>IF((BS$7&gt;IFERROR(MAX(IFERROR(INDEX(Tbl_Project_List[Start Date],MATCH($A99,Tbl_Project_List[Project Name],0),1)-1,0),IFERROR(INDEX($K$9:$K$158,MATCH($E99,$G$9:$G$158,0),1),0),IFERROR(INDEX($K$9:$K$158,MATCH($F99,$G$9:$G$158,0),1),0)),0)), IFERROR(MIN($D99-SUM($O99:BR99), INDEX(Tbl_Resource_List[Hours Available per Day], MATCH($C99,Tbl_Resource_List[Resource Name],0),1)-SUMIF($C$8:$C98,$C99,BS$8:BS98)),0),0)</f>
        <v>0</v>
      </c>
      <c r="BT99" s="93">
        <f>IF((BT$7&gt;IFERROR(MAX(IFERROR(INDEX(Tbl_Project_List[Start Date],MATCH($A99,Tbl_Project_List[Project Name],0),1)-1,0),IFERROR(INDEX($K$9:$K$158,MATCH($E99,$G$9:$G$158,0),1),0),IFERROR(INDEX($K$9:$K$158,MATCH($F99,$G$9:$G$158,0),1),0)),0)), IFERROR(MIN($D99-SUM($O99:BS99), INDEX(Tbl_Resource_List[Hours Available per Day], MATCH($C99,Tbl_Resource_List[Resource Name],0),1)-SUMIF($C$8:$C98,$C99,BT$8:BT98)),0),0)</f>
        <v>0</v>
      </c>
      <c r="BU99" s="93">
        <f>IF((BU$7&gt;IFERROR(MAX(IFERROR(INDEX(Tbl_Project_List[Start Date],MATCH($A99,Tbl_Project_List[Project Name],0),1)-1,0),IFERROR(INDEX($K$9:$K$158,MATCH($E99,$G$9:$G$158,0),1),0),IFERROR(INDEX($K$9:$K$158,MATCH($F99,$G$9:$G$158,0),1),0)),0)), IFERROR(MIN($D99-SUM($O99:BT99), INDEX(Tbl_Resource_List[Hours Available per Day], MATCH($C99,Tbl_Resource_List[Resource Name],0),1)-SUMIF($C$8:$C98,$C99,BU$8:BU98)),0),0)</f>
        <v>0</v>
      </c>
      <c r="BV99" s="93">
        <f>IF((BV$7&gt;IFERROR(MAX(IFERROR(INDEX(Tbl_Project_List[Start Date],MATCH($A99,Tbl_Project_List[Project Name],0),1)-1,0),IFERROR(INDEX($K$9:$K$158,MATCH($E99,$G$9:$G$158,0),1),0),IFERROR(INDEX($K$9:$K$158,MATCH($F99,$G$9:$G$158,0),1),0)),0)), IFERROR(MIN($D99-SUM($O99:BU99), INDEX(Tbl_Resource_List[Hours Available per Day], MATCH($C99,Tbl_Resource_List[Resource Name],0),1)-SUMIF($C$8:$C98,$C99,BV$8:BV98)),0),0)</f>
        <v>0</v>
      </c>
      <c r="BW99" s="94">
        <f>IF((BW$7&gt;IFERROR(MAX(IFERROR(INDEX(Tbl_Project_List[Start Date],MATCH($A99,Tbl_Project_List[Project Name],0),1)-1,0),IFERROR(INDEX($K$9:$K$158,MATCH($E99,$G$9:$G$158,0),1),0),IFERROR(INDEX($K$9:$K$158,MATCH($F99,$G$9:$G$158,0),1),0)),0)), IFERROR(MIN($D99-SUM($O99:BV99), INDEX(Tbl_Resource_List[Hours Available per Day], MATCH($C99,Tbl_Resource_List[Resource Name],0),1)-SUMIF($C$8:$C98,$C99,BW$8:BW98)),0),0)</f>
        <v>0</v>
      </c>
      <c r="BX99" s="95"/>
      <c r="BY99" s="95"/>
      <c r="BZ99" s="95"/>
      <c r="CA99" s="95"/>
      <c r="CB99" s="95"/>
      <c r="CC99" s="95"/>
      <c r="CD99" s="95"/>
      <c r="CE99" s="95"/>
      <c r="CF99" s="95"/>
      <c r="CG99" s="95"/>
      <c r="CH99" s="95"/>
      <c r="CI99" s="95"/>
      <c r="CJ99" s="95"/>
      <c r="CK99" s="95"/>
      <c r="CL99" s="95"/>
      <c r="CM99" s="95"/>
      <c r="CN99" s="95"/>
      <c r="CO99" s="95"/>
      <c r="CP99" s="95"/>
      <c r="CQ99" s="95"/>
      <c r="CR99" s="95"/>
      <c r="CS99" s="95"/>
      <c r="CT99" s="95"/>
      <c r="CU99" s="95"/>
      <c r="CV99" s="95"/>
      <c r="CW99" s="95"/>
      <c r="CX99" s="95"/>
      <c r="CY99" s="95"/>
      <c r="CZ99" s="95"/>
      <c r="DA99" s="95"/>
    </row>
    <row r="100" spans="1:105" x14ac:dyDescent="0.25">
      <c r="A100" s="89" t="str">
        <f>IFERROR(IF(ROW(A99)-ROW($A$8)&gt;=COUNTA(Tbl_Task_List[Task Name]),"",INDEX(Tbl_Project_List[],MATCH(SMALL(Tbl_Project_List[[#Data],[Priority]],ROUND(SUMPRODUCT(1/COUNTIF($A$9:A99,$A$9:A99)),0)+((COUNTIF(Tbl_Task_List[[#Data],[Project Name]],A99)=COUNTIF($A$9:$A99,A99))*1)),Tbl_Project_List[[#Data],[Priority]],0),1)),"")</f>
        <v/>
      </c>
      <c r="B100" s="89" t="str">
        <f t="array" ref="B100">IFERROR(INDEX((Tbl_Task_List[[#Data],[Task Name]]), SMALL(IF(A100=(Tbl_Task_List[[#Data],[Project Name]]),ROW(Tbl_Task_List[[#Data],[Project Name]]),""),COUNTIF($A$9:$A100,A100))-ROW(Tbl_Task_List[[#Headers],[Task Name]]),1),"")</f>
        <v/>
      </c>
      <c r="C100" s="90" t="str">
        <f t="array" ref="C100">IFERROR(INDEX((Tbl_Task_List[[#Data],[Resource Name]]), SMALL(IF(A100=(Tbl_Task_List[[#Data],[Project Name]]),ROW(Tbl_Task_List[[#Data],[Project Name]]),""),COUNTIF($A$9:$A100,A100))-ROW(Tbl_Task_List[[#Headers],[Resource Name]]),1),"")</f>
        <v/>
      </c>
      <c r="D100" s="91" t="str">
        <f t="array" ref="D100">IFERROR(INDEX((Tbl_Task_List[[#Data],[Planned Duration (Hours)]]), SMALL(IF(A100=(Tbl_Task_List[[#Data],[Project Name]]),ROW(Tbl_Task_List[[#Data],[Project Name]]),""),COUNTIF($A$9:$A100,A100))-ROW(Tbl_Task_List[[#Headers],[Planned Duration (Hours)]]),1),"")</f>
        <v/>
      </c>
      <c r="E100" s="70" t="str">
        <f t="array" ref="E100">IFERROR(INDEX((Tbl_Task_List[[#Data],[Predecessor 1]]), SMALL(IF(A100=(Tbl_Task_List[[#Data],[Project Name]]),ROW(Tbl_Task_List[[#Data],[Project Name]]),""),COUNTIF($A$9:$A100,A100))-ROW(Tbl_Task_List[[#Headers],[Predecessor 1]]),1),"")</f>
        <v/>
      </c>
      <c r="F100" s="70" t="str">
        <f t="array" ref="F100">IFERROR(INDEX((Tbl_Task_List[[#Data],[Predecessor 2]]), SMALL(IF(A100=(Tbl_Task_List[[#Data],[Project Name]]),ROW(Tbl_Task_List[[#Data],[Project Name]]),""),COUNTIF($A$9:$A100,A100))-ROW(Tbl_Task_List[[#Headers],[Predecessor 2]]),1),"")</f>
        <v/>
      </c>
      <c r="G100" s="70" t="str">
        <f t="shared" si="8"/>
        <v xml:space="preserve"> </v>
      </c>
      <c r="H100" s="75" t="str">
        <f>IFERROR(MAX(INDEX(Tbl_Project_List[Start Date],MATCH($A100,Tbl_Project_List[Project Name],0),1), StartDate, IFERROR(WORKDAY(INDEX($K$9:$K$158,MATCH($E100,$G$9:$G$158,0),1),1,Holidays),0),IFERROR(WORKDAY( INDEX($K$9:$K$158,MATCH($F100,$G$9:$G$158,0),1),1,Holidays),0)),"")</f>
        <v/>
      </c>
      <c r="I100" s="92" t="str">
        <f t="shared" si="9"/>
        <v/>
      </c>
      <c r="J100" s="75" t="str">
        <f t="array" ref="J100">IF(ISNUMBER(D100),IFERROR(INDEX($A$7:$BW$7,1,SMALL(IF(P100:BW100&gt;0,COLUMN(P100:BW100),""),1)),WORKDAY($BW$7,2,Holidays)),"")</f>
        <v/>
      </c>
      <c r="K100" s="75" t="str">
        <f t="array" ref="K100">IF(ISNUMBER(D100),IF(SUM(P100:BW100)=D100,IFERROR(INDEX($A$7:$BW$7,1,LARGE(IF(P100:BW100&gt;0,COLUMN(P100:BW100),""),1)),""),WORKDAY($BW$7,1,Holidays)),"")</f>
        <v/>
      </c>
      <c r="L100" s="92" t="str">
        <f ca="1">IFERROR(COUNTIF(INDIRECT(ADDRESS(ROW($L100),MATCH($J100,$A$7:$BW$7,0),1,1,)):INDIRECT(ADDRESS(ROW($L100),MATCH(MIN($K100,$BW$7),$A$7:$BW$7,0),1,1,)),0),"")</f>
        <v/>
      </c>
      <c r="M100" s="92" t="str">
        <f t="shared" si="10"/>
        <v/>
      </c>
      <c r="N100" s="93" t="str">
        <f t="shared" si="11"/>
        <v/>
      </c>
      <c r="O100" s="86"/>
      <c r="P100" s="93">
        <f>IF((P$7&gt;IFERROR(MAX(IFERROR(INDEX(Tbl_Project_List[Start Date],MATCH($A100,Tbl_Project_List[Project Name],0),1)-1,0),IFERROR(INDEX($K$9:$K$158,MATCH($E100,$G$9:$G$158,0),1),0),IFERROR(INDEX($K$9:$K$158,MATCH($F100,$G$9:$G$158,0),1),0)),0)), IFERROR(MIN($D100-SUM($O100:O100), INDEX(Tbl_Resource_List[Hours Available per Day], MATCH($C100,Tbl_Resource_List[Resource Name],0),1)-SUMIF($C$8:$C99,$C100,P$8:P99)),0),0)</f>
        <v>0</v>
      </c>
      <c r="Q100" s="93">
        <f>IF((Q$7&gt;IFERROR(MAX(IFERROR(INDEX(Tbl_Project_List[Start Date],MATCH($A100,Tbl_Project_List[Project Name],0),1)-1,0),IFERROR(INDEX($K$9:$K$158,MATCH($E100,$G$9:$G$158,0),1),0),IFERROR(INDEX($K$9:$K$158,MATCH($F100,$G$9:$G$158,0),1),0)),0)), IFERROR(MIN($D100-SUM($O100:P100), INDEX(Tbl_Resource_List[Hours Available per Day], MATCH($C100,Tbl_Resource_List[Resource Name],0),1)-SUMIF($C$8:$C99,$C100,Q$8:Q99)),0),0)</f>
        <v>0</v>
      </c>
      <c r="R100" s="93">
        <f>IF((R$7&gt;IFERROR(MAX(IFERROR(INDEX(Tbl_Project_List[Start Date],MATCH($A100,Tbl_Project_List[Project Name],0),1)-1,0),IFERROR(INDEX($K$9:$K$158,MATCH($E100,$G$9:$G$158,0),1),0),IFERROR(INDEX($K$9:$K$158,MATCH($F100,$G$9:$G$158,0),1),0)),0)), IFERROR(MIN($D100-SUM($O100:Q100), INDEX(Tbl_Resource_List[Hours Available per Day], MATCH($C100,Tbl_Resource_List[Resource Name],0),1)-SUMIF($C$8:$C99,$C100,R$8:R99)),0),0)</f>
        <v>0</v>
      </c>
      <c r="S100" s="93">
        <f>IF((S$7&gt;IFERROR(MAX(IFERROR(INDEX(Tbl_Project_List[Start Date],MATCH($A100,Tbl_Project_List[Project Name],0),1)-1,0),IFERROR(INDEX($K$9:$K$158,MATCH($E100,$G$9:$G$158,0),1),0),IFERROR(INDEX($K$9:$K$158,MATCH($F100,$G$9:$G$158,0),1),0)),0)), IFERROR(MIN($D100-SUM($O100:R100), INDEX(Tbl_Resource_List[Hours Available per Day], MATCH($C100,Tbl_Resource_List[Resource Name],0),1)-SUMIF($C$8:$C99,$C100,S$8:S99)),0),0)</f>
        <v>0</v>
      </c>
      <c r="T100" s="93">
        <f>IF((T$7&gt;IFERROR(MAX(IFERROR(INDEX(Tbl_Project_List[Start Date],MATCH($A100,Tbl_Project_List[Project Name],0),1)-1,0),IFERROR(INDEX($K$9:$K$158,MATCH($E100,$G$9:$G$158,0),1),0),IFERROR(INDEX($K$9:$K$158,MATCH($F100,$G$9:$G$158,0),1),0)),0)), IFERROR(MIN($D100-SUM($O100:S100), INDEX(Tbl_Resource_List[Hours Available per Day], MATCH($C100,Tbl_Resource_List[Resource Name],0),1)-SUMIF($C$8:$C99,$C100,T$8:T99)),0),0)</f>
        <v>0</v>
      </c>
      <c r="U100" s="93">
        <f>IF((U$7&gt;IFERROR(MAX(IFERROR(INDEX(Tbl_Project_List[Start Date],MATCH($A100,Tbl_Project_List[Project Name],0),1)-1,0),IFERROR(INDEX($K$9:$K$158,MATCH($E100,$G$9:$G$158,0),1),0),IFERROR(INDEX($K$9:$K$158,MATCH($F100,$G$9:$G$158,0),1),0)),0)), IFERROR(MIN($D100-SUM($O100:T100), INDEX(Tbl_Resource_List[Hours Available per Day], MATCH($C100,Tbl_Resource_List[Resource Name],0),1)-SUMIF($C$8:$C99,$C100,U$8:U99)),0),0)</f>
        <v>0</v>
      </c>
      <c r="V100" s="93">
        <f>IF((V$7&gt;IFERROR(MAX(IFERROR(INDEX(Tbl_Project_List[Start Date],MATCH($A100,Tbl_Project_List[Project Name],0),1)-1,0),IFERROR(INDEX($K$9:$K$158,MATCH($E100,$G$9:$G$158,0),1),0),IFERROR(INDEX($K$9:$K$158,MATCH($F100,$G$9:$G$158,0),1),0)),0)), IFERROR(MIN($D100-SUM($O100:U100), INDEX(Tbl_Resource_List[Hours Available per Day], MATCH($C100,Tbl_Resource_List[Resource Name],0),1)-SUMIF($C$8:$C99,$C100,V$8:V99)),0),0)</f>
        <v>0</v>
      </c>
      <c r="W100" s="93">
        <f>IF((W$7&gt;IFERROR(MAX(IFERROR(INDEX(Tbl_Project_List[Start Date],MATCH($A100,Tbl_Project_List[Project Name],0),1)-1,0),IFERROR(INDEX($K$9:$K$158,MATCH($E100,$G$9:$G$158,0),1),0),IFERROR(INDEX($K$9:$K$158,MATCH($F100,$G$9:$G$158,0),1),0)),0)), IFERROR(MIN($D100-SUM($O100:V100), INDEX(Tbl_Resource_List[Hours Available per Day], MATCH($C100,Tbl_Resource_List[Resource Name],0),1)-SUMIF($C$8:$C99,$C100,W$8:W99)),0),0)</f>
        <v>0</v>
      </c>
      <c r="X100" s="93">
        <f>IF((X$7&gt;IFERROR(MAX(IFERROR(INDEX(Tbl_Project_List[Start Date],MATCH($A100,Tbl_Project_List[Project Name],0),1)-1,0),IFERROR(INDEX($K$9:$K$158,MATCH($E100,$G$9:$G$158,0),1),0),IFERROR(INDEX($K$9:$K$158,MATCH($F100,$G$9:$G$158,0),1),0)),0)), IFERROR(MIN($D100-SUM($O100:W100), INDEX(Tbl_Resource_List[Hours Available per Day], MATCH($C100,Tbl_Resource_List[Resource Name],0),1)-SUMIF($C$8:$C99,$C100,X$8:X99)),0),0)</f>
        <v>0</v>
      </c>
      <c r="Y100" s="93">
        <f>IF((Y$7&gt;IFERROR(MAX(IFERROR(INDEX(Tbl_Project_List[Start Date],MATCH($A100,Tbl_Project_List[Project Name],0),1)-1,0),IFERROR(INDEX($K$9:$K$158,MATCH($E100,$G$9:$G$158,0),1),0),IFERROR(INDEX($K$9:$K$158,MATCH($F100,$G$9:$G$158,0),1),0)),0)), IFERROR(MIN($D100-SUM($O100:X100), INDEX(Tbl_Resource_List[Hours Available per Day], MATCH($C100,Tbl_Resource_List[Resource Name],0),1)-SUMIF($C$8:$C99,$C100,Y$8:Y99)),0),0)</f>
        <v>0</v>
      </c>
      <c r="Z100" s="93">
        <f>IF((Z$7&gt;IFERROR(MAX(IFERROR(INDEX(Tbl_Project_List[Start Date],MATCH($A100,Tbl_Project_List[Project Name],0),1)-1,0),IFERROR(INDEX($K$9:$K$158,MATCH($E100,$G$9:$G$158,0),1),0),IFERROR(INDEX($K$9:$K$158,MATCH($F100,$G$9:$G$158,0),1),0)),0)), IFERROR(MIN($D100-SUM($O100:Y100), INDEX(Tbl_Resource_List[Hours Available per Day], MATCH($C100,Tbl_Resource_List[Resource Name],0),1)-SUMIF($C$8:$C99,$C100,Z$8:Z99)),0),0)</f>
        <v>0</v>
      </c>
      <c r="AA100" s="93">
        <f>IF((AA$7&gt;IFERROR(MAX(IFERROR(INDEX(Tbl_Project_List[Start Date],MATCH($A100,Tbl_Project_List[Project Name],0),1)-1,0),IFERROR(INDEX($K$9:$K$158,MATCH($E100,$G$9:$G$158,0),1),0),IFERROR(INDEX($K$9:$K$158,MATCH($F100,$G$9:$G$158,0),1),0)),0)), IFERROR(MIN($D100-SUM($O100:Z100), INDEX(Tbl_Resource_List[Hours Available per Day], MATCH($C100,Tbl_Resource_List[Resource Name],0),1)-SUMIF($C$8:$C99,$C100,AA$8:AA99)),0),0)</f>
        <v>0</v>
      </c>
      <c r="AB100" s="93">
        <f>IF((AB$7&gt;IFERROR(MAX(IFERROR(INDEX(Tbl_Project_List[Start Date],MATCH($A100,Tbl_Project_List[Project Name],0),1)-1,0),IFERROR(INDEX($K$9:$K$158,MATCH($E100,$G$9:$G$158,0),1),0),IFERROR(INDEX($K$9:$K$158,MATCH($F100,$G$9:$G$158,0),1),0)),0)), IFERROR(MIN($D100-SUM($O100:AA100), INDEX(Tbl_Resource_List[Hours Available per Day], MATCH($C100,Tbl_Resource_List[Resource Name],0),1)-SUMIF($C$8:$C99,$C100,AB$8:AB99)),0),0)</f>
        <v>0</v>
      </c>
      <c r="AC100" s="93">
        <f>IF((AC$7&gt;IFERROR(MAX(IFERROR(INDEX(Tbl_Project_List[Start Date],MATCH($A100,Tbl_Project_List[Project Name],0),1)-1,0),IFERROR(INDEX($K$9:$K$158,MATCH($E100,$G$9:$G$158,0),1),0),IFERROR(INDEX($K$9:$K$158,MATCH($F100,$G$9:$G$158,0),1),0)),0)), IFERROR(MIN($D100-SUM($O100:AB100), INDEX(Tbl_Resource_List[Hours Available per Day], MATCH($C100,Tbl_Resource_List[Resource Name],0),1)-SUMIF($C$8:$C99,$C100,AC$8:AC99)),0),0)</f>
        <v>0</v>
      </c>
      <c r="AD100" s="93">
        <f>IF((AD$7&gt;IFERROR(MAX(IFERROR(INDEX(Tbl_Project_List[Start Date],MATCH($A100,Tbl_Project_List[Project Name],0),1)-1,0),IFERROR(INDEX($K$9:$K$158,MATCH($E100,$G$9:$G$158,0),1),0),IFERROR(INDEX($K$9:$K$158,MATCH($F100,$G$9:$G$158,0),1),0)),0)), IFERROR(MIN($D100-SUM($O100:AC100), INDEX(Tbl_Resource_List[Hours Available per Day], MATCH($C100,Tbl_Resource_List[Resource Name],0),1)-SUMIF($C$8:$C99,$C100,AD$8:AD99)),0),0)</f>
        <v>0</v>
      </c>
      <c r="AE100" s="93">
        <f>IF((AE$7&gt;IFERROR(MAX(IFERROR(INDEX(Tbl_Project_List[Start Date],MATCH($A100,Tbl_Project_List[Project Name],0),1)-1,0),IFERROR(INDEX($K$9:$K$158,MATCH($E100,$G$9:$G$158,0),1),0),IFERROR(INDEX($K$9:$K$158,MATCH($F100,$G$9:$G$158,0),1),0)),0)), IFERROR(MIN($D100-SUM($O100:AD100), INDEX(Tbl_Resource_List[Hours Available per Day], MATCH($C100,Tbl_Resource_List[Resource Name],0),1)-SUMIF($C$8:$C99,$C100,AE$8:AE99)),0),0)</f>
        <v>0</v>
      </c>
      <c r="AF100" s="93">
        <f>IF((AF$7&gt;IFERROR(MAX(IFERROR(INDEX(Tbl_Project_List[Start Date],MATCH($A100,Tbl_Project_List[Project Name],0),1)-1,0),IFERROR(INDEX($K$9:$K$158,MATCH($E100,$G$9:$G$158,0),1),0),IFERROR(INDEX($K$9:$K$158,MATCH($F100,$G$9:$G$158,0),1),0)),0)), IFERROR(MIN($D100-SUM($O100:AE100), INDEX(Tbl_Resource_List[Hours Available per Day], MATCH($C100,Tbl_Resource_List[Resource Name],0),1)-SUMIF($C$8:$C99,$C100,AF$8:AF99)),0),0)</f>
        <v>0</v>
      </c>
      <c r="AG100" s="93">
        <f>IF((AG$7&gt;IFERROR(MAX(IFERROR(INDEX(Tbl_Project_List[Start Date],MATCH($A100,Tbl_Project_List[Project Name],0),1)-1,0),IFERROR(INDEX($K$9:$K$158,MATCH($E100,$G$9:$G$158,0),1),0),IFERROR(INDEX($K$9:$K$158,MATCH($F100,$G$9:$G$158,0),1),0)),0)), IFERROR(MIN($D100-SUM($O100:AF100), INDEX(Tbl_Resource_List[Hours Available per Day], MATCH($C100,Tbl_Resource_List[Resource Name],0),1)-SUMIF($C$8:$C99,$C100,AG$8:AG99)),0),0)</f>
        <v>0</v>
      </c>
      <c r="AH100" s="93">
        <f>IF((AH$7&gt;IFERROR(MAX(IFERROR(INDEX(Tbl_Project_List[Start Date],MATCH($A100,Tbl_Project_List[Project Name],0),1)-1,0),IFERROR(INDEX($K$9:$K$158,MATCH($E100,$G$9:$G$158,0),1),0),IFERROR(INDEX($K$9:$K$158,MATCH($F100,$G$9:$G$158,0),1),0)),0)), IFERROR(MIN($D100-SUM($O100:AG100), INDEX(Tbl_Resource_List[Hours Available per Day], MATCH($C100,Tbl_Resource_List[Resource Name],0),1)-SUMIF($C$8:$C99,$C100,AH$8:AH99)),0),0)</f>
        <v>0</v>
      </c>
      <c r="AI100" s="93">
        <f>IF((AI$7&gt;IFERROR(MAX(IFERROR(INDEX(Tbl_Project_List[Start Date],MATCH($A100,Tbl_Project_List[Project Name],0),1)-1,0),IFERROR(INDEX($K$9:$K$158,MATCH($E100,$G$9:$G$158,0),1),0),IFERROR(INDEX($K$9:$K$158,MATCH($F100,$G$9:$G$158,0),1),0)),0)), IFERROR(MIN($D100-SUM($O100:AH100), INDEX(Tbl_Resource_List[Hours Available per Day], MATCH($C100,Tbl_Resource_List[Resource Name],0),1)-SUMIF($C$8:$C99,$C100,AI$8:AI99)),0),0)</f>
        <v>0</v>
      </c>
      <c r="AJ100" s="93">
        <f>IF((AJ$7&gt;IFERROR(MAX(IFERROR(INDEX(Tbl_Project_List[Start Date],MATCH($A100,Tbl_Project_List[Project Name],0),1)-1,0),IFERROR(INDEX($K$9:$K$158,MATCH($E100,$G$9:$G$158,0),1),0),IFERROR(INDEX($K$9:$K$158,MATCH($F100,$G$9:$G$158,0),1),0)),0)), IFERROR(MIN($D100-SUM($O100:AI100), INDEX(Tbl_Resource_List[Hours Available per Day], MATCH($C100,Tbl_Resource_List[Resource Name],0),1)-SUMIF($C$8:$C99,$C100,AJ$8:AJ99)),0),0)</f>
        <v>0</v>
      </c>
      <c r="AK100" s="93">
        <f>IF((AK$7&gt;IFERROR(MAX(IFERROR(INDEX(Tbl_Project_List[Start Date],MATCH($A100,Tbl_Project_List[Project Name],0),1)-1,0),IFERROR(INDEX($K$9:$K$158,MATCH($E100,$G$9:$G$158,0),1),0),IFERROR(INDEX($K$9:$K$158,MATCH($F100,$G$9:$G$158,0),1),0)),0)), IFERROR(MIN($D100-SUM($O100:AJ100), INDEX(Tbl_Resource_List[Hours Available per Day], MATCH($C100,Tbl_Resource_List[Resource Name],0),1)-SUMIF($C$8:$C99,$C100,AK$8:AK99)),0),0)</f>
        <v>0</v>
      </c>
      <c r="AL100" s="93">
        <f>IF((AL$7&gt;IFERROR(MAX(IFERROR(INDEX(Tbl_Project_List[Start Date],MATCH($A100,Tbl_Project_List[Project Name],0),1)-1,0),IFERROR(INDEX($K$9:$K$158,MATCH($E100,$G$9:$G$158,0),1),0),IFERROR(INDEX($K$9:$K$158,MATCH($F100,$G$9:$G$158,0),1),0)),0)), IFERROR(MIN($D100-SUM($O100:AK100), INDEX(Tbl_Resource_List[Hours Available per Day], MATCH($C100,Tbl_Resource_List[Resource Name],0),1)-SUMIF($C$8:$C99,$C100,AL$8:AL99)),0),0)</f>
        <v>0</v>
      </c>
      <c r="AM100" s="93">
        <f>IF((AM$7&gt;IFERROR(MAX(IFERROR(INDEX(Tbl_Project_List[Start Date],MATCH($A100,Tbl_Project_List[Project Name],0),1)-1,0),IFERROR(INDEX($K$9:$K$158,MATCH($E100,$G$9:$G$158,0),1),0),IFERROR(INDEX($K$9:$K$158,MATCH($F100,$G$9:$G$158,0),1),0)),0)), IFERROR(MIN($D100-SUM($O100:AL100), INDEX(Tbl_Resource_List[Hours Available per Day], MATCH($C100,Tbl_Resource_List[Resource Name],0),1)-SUMIF($C$8:$C99,$C100,AM$8:AM99)),0),0)</f>
        <v>0</v>
      </c>
      <c r="AN100" s="93">
        <f>IF((AN$7&gt;IFERROR(MAX(IFERROR(INDEX(Tbl_Project_List[Start Date],MATCH($A100,Tbl_Project_List[Project Name],0),1)-1,0),IFERROR(INDEX($K$9:$K$158,MATCH($E100,$G$9:$G$158,0),1),0),IFERROR(INDEX($K$9:$K$158,MATCH($F100,$G$9:$G$158,0),1),0)),0)), IFERROR(MIN($D100-SUM($O100:AM100), INDEX(Tbl_Resource_List[Hours Available per Day], MATCH($C100,Tbl_Resource_List[Resource Name],0),1)-SUMIF($C$8:$C99,$C100,AN$8:AN99)),0),0)</f>
        <v>0</v>
      </c>
      <c r="AO100" s="93">
        <f>IF((AO$7&gt;IFERROR(MAX(IFERROR(INDEX(Tbl_Project_List[Start Date],MATCH($A100,Tbl_Project_List[Project Name],0),1)-1,0),IFERROR(INDEX($K$9:$K$158,MATCH($E100,$G$9:$G$158,0),1),0),IFERROR(INDEX($K$9:$K$158,MATCH($F100,$G$9:$G$158,0),1),0)),0)), IFERROR(MIN($D100-SUM($O100:AN100), INDEX(Tbl_Resource_List[Hours Available per Day], MATCH($C100,Tbl_Resource_List[Resource Name],0),1)-SUMIF($C$8:$C99,$C100,AO$8:AO99)),0),0)</f>
        <v>0</v>
      </c>
      <c r="AP100" s="93">
        <f>IF((AP$7&gt;IFERROR(MAX(IFERROR(INDEX(Tbl_Project_List[Start Date],MATCH($A100,Tbl_Project_List[Project Name],0),1)-1,0),IFERROR(INDEX($K$9:$K$158,MATCH($E100,$G$9:$G$158,0),1),0),IFERROR(INDEX($K$9:$K$158,MATCH($F100,$G$9:$G$158,0),1),0)),0)), IFERROR(MIN($D100-SUM($O100:AO100), INDEX(Tbl_Resource_List[Hours Available per Day], MATCH($C100,Tbl_Resource_List[Resource Name],0),1)-SUMIF($C$8:$C99,$C100,AP$8:AP99)),0),0)</f>
        <v>0</v>
      </c>
      <c r="AQ100" s="93">
        <f>IF((AQ$7&gt;IFERROR(MAX(IFERROR(INDEX(Tbl_Project_List[Start Date],MATCH($A100,Tbl_Project_List[Project Name],0),1)-1,0),IFERROR(INDEX($K$9:$K$158,MATCH($E100,$G$9:$G$158,0),1),0),IFERROR(INDEX($K$9:$K$158,MATCH($F100,$G$9:$G$158,0),1),0)),0)), IFERROR(MIN($D100-SUM($O100:AP100), INDEX(Tbl_Resource_List[Hours Available per Day], MATCH($C100,Tbl_Resource_List[Resource Name],0),1)-SUMIF($C$8:$C99,$C100,AQ$8:AQ99)),0),0)</f>
        <v>0</v>
      </c>
      <c r="AR100" s="93">
        <f>IF((AR$7&gt;IFERROR(MAX(IFERROR(INDEX(Tbl_Project_List[Start Date],MATCH($A100,Tbl_Project_List[Project Name],0),1)-1,0),IFERROR(INDEX($K$9:$K$158,MATCH($E100,$G$9:$G$158,0),1),0),IFERROR(INDEX($K$9:$K$158,MATCH($F100,$G$9:$G$158,0),1),0)),0)), IFERROR(MIN($D100-SUM($O100:AQ100), INDEX(Tbl_Resource_List[Hours Available per Day], MATCH($C100,Tbl_Resource_List[Resource Name],0),1)-SUMIF($C$8:$C99,$C100,AR$8:AR99)),0),0)</f>
        <v>0</v>
      </c>
      <c r="AS100" s="93">
        <f>IF((AS$7&gt;IFERROR(MAX(IFERROR(INDEX(Tbl_Project_List[Start Date],MATCH($A100,Tbl_Project_List[Project Name],0),1)-1,0),IFERROR(INDEX($K$9:$K$158,MATCH($E100,$G$9:$G$158,0),1),0),IFERROR(INDEX($K$9:$K$158,MATCH($F100,$G$9:$G$158,0),1),0)),0)), IFERROR(MIN($D100-SUM($O100:AR100), INDEX(Tbl_Resource_List[Hours Available per Day], MATCH($C100,Tbl_Resource_List[Resource Name],0),1)-SUMIF($C$8:$C99,$C100,AS$8:AS99)),0),0)</f>
        <v>0</v>
      </c>
      <c r="AT100" s="93">
        <f>IF((AT$7&gt;IFERROR(MAX(IFERROR(INDEX(Tbl_Project_List[Start Date],MATCH($A100,Tbl_Project_List[Project Name],0),1)-1,0),IFERROR(INDEX($K$9:$K$158,MATCH($E100,$G$9:$G$158,0),1),0),IFERROR(INDEX($K$9:$K$158,MATCH($F100,$G$9:$G$158,0),1),0)),0)), IFERROR(MIN($D100-SUM($O100:AS100), INDEX(Tbl_Resource_List[Hours Available per Day], MATCH($C100,Tbl_Resource_List[Resource Name],0),1)-SUMIF($C$8:$C99,$C100,AT$8:AT99)),0),0)</f>
        <v>0</v>
      </c>
      <c r="AU100" s="93">
        <f>IF((AU$7&gt;IFERROR(MAX(IFERROR(INDEX(Tbl_Project_List[Start Date],MATCH($A100,Tbl_Project_List[Project Name],0),1)-1,0),IFERROR(INDEX($K$9:$K$158,MATCH($E100,$G$9:$G$158,0),1),0),IFERROR(INDEX($K$9:$K$158,MATCH($F100,$G$9:$G$158,0),1),0)),0)), IFERROR(MIN($D100-SUM($O100:AT100), INDEX(Tbl_Resource_List[Hours Available per Day], MATCH($C100,Tbl_Resource_List[Resource Name],0),1)-SUMIF($C$8:$C99,$C100,AU$8:AU99)),0),0)</f>
        <v>0</v>
      </c>
      <c r="AV100" s="93">
        <f>IF((AV$7&gt;IFERROR(MAX(IFERROR(INDEX(Tbl_Project_List[Start Date],MATCH($A100,Tbl_Project_List[Project Name],0),1)-1,0),IFERROR(INDEX($K$9:$K$158,MATCH($E100,$G$9:$G$158,0),1),0),IFERROR(INDEX($K$9:$K$158,MATCH($F100,$G$9:$G$158,0),1),0)),0)), IFERROR(MIN($D100-SUM($O100:AU100), INDEX(Tbl_Resource_List[Hours Available per Day], MATCH($C100,Tbl_Resource_List[Resource Name],0),1)-SUMIF($C$8:$C99,$C100,AV$8:AV99)),0),0)</f>
        <v>0</v>
      </c>
      <c r="AW100" s="93">
        <f>IF((AW$7&gt;IFERROR(MAX(IFERROR(INDEX(Tbl_Project_List[Start Date],MATCH($A100,Tbl_Project_List[Project Name],0),1)-1,0),IFERROR(INDEX($K$9:$K$158,MATCH($E100,$G$9:$G$158,0),1),0),IFERROR(INDEX($K$9:$K$158,MATCH($F100,$G$9:$G$158,0),1),0)),0)), IFERROR(MIN($D100-SUM($O100:AV100), INDEX(Tbl_Resource_List[Hours Available per Day], MATCH($C100,Tbl_Resource_List[Resource Name],0),1)-SUMIF($C$8:$C99,$C100,AW$8:AW99)),0),0)</f>
        <v>0</v>
      </c>
      <c r="AX100" s="93">
        <f>IF((AX$7&gt;IFERROR(MAX(IFERROR(INDEX(Tbl_Project_List[Start Date],MATCH($A100,Tbl_Project_List[Project Name],0),1)-1,0),IFERROR(INDEX($K$9:$K$158,MATCH($E100,$G$9:$G$158,0),1),0),IFERROR(INDEX($K$9:$K$158,MATCH($F100,$G$9:$G$158,0),1),0)),0)), IFERROR(MIN($D100-SUM($O100:AW100), INDEX(Tbl_Resource_List[Hours Available per Day], MATCH($C100,Tbl_Resource_List[Resource Name],0),1)-SUMIF($C$8:$C99,$C100,AX$8:AX99)),0),0)</f>
        <v>0</v>
      </c>
      <c r="AY100" s="93">
        <f>IF((AY$7&gt;IFERROR(MAX(IFERROR(INDEX(Tbl_Project_List[Start Date],MATCH($A100,Tbl_Project_List[Project Name],0),1)-1,0),IFERROR(INDEX($K$9:$K$158,MATCH($E100,$G$9:$G$158,0),1),0),IFERROR(INDEX($K$9:$K$158,MATCH($F100,$G$9:$G$158,0),1),0)),0)), IFERROR(MIN($D100-SUM($O100:AX100), INDEX(Tbl_Resource_List[Hours Available per Day], MATCH($C100,Tbl_Resource_List[Resource Name],0),1)-SUMIF($C$8:$C99,$C100,AY$8:AY99)),0),0)</f>
        <v>0</v>
      </c>
      <c r="AZ100" s="93">
        <f>IF((AZ$7&gt;IFERROR(MAX(IFERROR(INDEX(Tbl_Project_List[Start Date],MATCH($A100,Tbl_Project_List[Project Name],0),1)-1,0),IFERROR(INDEX($K$9:$K$158,MATCH($E100,$G$9:$G$158,0),1),0),IFERROR(INDEX($K$9:$K$158,MATCH($F100,$G$9:$G$158,0),1),0)),0)), IFERROR(MIN($D100-SUM($O100:AY100), INDEX(Tbl_Resource_List[Hours Available per Day], MATCH($C100,Tbl_Resource_List[Resource Name],0),1)-SUMIF($C$8:$C99,$C100,AZ$8:AZ99)),0),0)</f>
        <v>0</v>
      </c>
      <c r="BA100" s="93">
        <f>IF((BA$7&gt;IFERROR(MAX(IFERROR(INDEX(Tbl_Project_List[Start Date],MATCH($A100,Tbl_Project_List[Project Name],0),1)-1,0),IFERROR(INDEX($K$9:$K$158,MATCH($E100,$G$9:$G$158,0),1),0),IFERROR(INDEX($K$9:$K$158,MATCH($F100,$G$9:$G$158,0),1),0)),0)), IFERROR(MIN($D100-SUM($O100:AZ100), INDEX(Tbl_Resource_List[Hours Available per Day], MATCH($C100,Tbl_Resource_List[Resource Name],0),1)-SUMIF($C$8:$C99,$C100,BA$8:BA99)),0),0)</f>
        <v>0</v>
      </c>
      <c r="BB100" s="93">
        <f>IF((BB$7&gt;IFERROR(MAX(IFERROR(INDEX(Tbl_Project_List[Start Date],MATCH($A100,Tbl_Project_List[Project Name],0),1)-1,0),IFERROR(INDEX($K$9:$K$158,MATCH($E100,$G$9:$G$158,0),1),0),IFERROR(INDEX($K$9:$K$158,MATCH($F100,$G$9:$G$158,0),1),0)),0)), IFERROR(MIN($D100-SUM($O100:BA100), INDEX(Tbl_Resource_List[Hours Available per Day], MATCH($C100,Tbl_Resource_List[Resource Name],0),1)-SUMIF($C$8:$C99,$C100,BB$8:BB99)),0),0)</f>
        <v>0</v>
      </c>
      <c r="BC100" s="93">
        <f>IF((BC$7&gt;IFERROR(MAX(IFERROR(INDEX(Tbl_Project_List[Start Date],MATCH($A100,Tbl_Project_List[Project Name],0),1)-1,0),IFERROR(INDEX($K$9:$K$158,MATCH($E100,$G$9:$G$158,0),1),0),IFERROR(INDEX($K$9:$K$158,MATCH($F100,$G$9:$G$158,0),1),0)),0)), IFERROR(MIN($D100-SUM($O100:BB100), INDEX(Tbl_Resource_List[Hours Available per Day], MATCH($C100,Tbl_Resource_List[Resource Name],0),1)-SUMIF($C$8:$C99,$C100,BC$8:BC99)),0),0)</f>
        <v>0</v>
      </c>
      <c r="BD100" s="93">
        <f>IF((BD$7&gt;IFERROR(MAX(IFERROR(INDEX(Tbl_Project_List[Start Date],MATCH($A100,Tbl_Project_List[Project Name],0),1)-1,0),IFERROR(INDEX($K$9:$K$158,MATCH($E100,$G$9:$G$158,0),1),0),IFERROR(INDEX($K$9:$K$158,MATCH($F100,$G$9:$G$158,0),1),0)),0)), IFERROR(MIN($D100-SUM($O100:BC100), INDEX(Tbl_Resource_List[Hours Available per Day], MATCH($C100,Tbl_Resource_List[Resource Name],0),1)-SUMIF($C$8:$C99,$C100,BD$8:BD99)),0),0)</f>
        <v>0</v>
      </c>
      <c r="BE100" s="93">
        <f>IF((BE$7&gt;IFERROR(MAX(IFERROR(INDEX(Tbl_Project_List[Start Date],MATCH($A100,Tbl_Project_List[Project Name],0),1)-1,0),IFERROR(INDEX($K$9:$K$158,MATCH($E100,$G$9:$G$158,0),1),0),IFERROR(INDEX($K$9:$K$158,MATCH($F100,$G$9:$G$158,0),1),0)),0)), IFERROR(MIN($D100-SUM($O100:BD100), INDEX(Tbl_Resource_List[Hours Available per Day], MATCH($C100,Tbl_Resource_List[Resource Name],0),1)-SUMIF($C$8:$C99,$C100,BE$8:BE99)),0),0)</f>
        <v>0</v>
      </c>
      <c r="BF100" s="93">
        <f>IF((BF$7&gt;IFERROR(MAX(IFERROR(INDEX(Tbl_Project_List[Start Date],MATCH($A100,Tbl_Project_List[Project Name],0),1)-1,0),IFERROR(INDEX($K$9:$K$158,MATCH($E100,$G$9:$G$158,0),1),0),IFERROR(INDEX($K$9:$K$158,MATCH($F100,$G$9:$G$158,0),1),0)),0)), IFERROR(MIN($D100-SUM($O100:BE100), INDEX(Tbl_Resource_List[Hours Available per Day], MATCH($C100,Tbl_Resource_List[Resource Name],0),1)-SUMIF($C$8:$C99,$C100,BF$8:BF99)),0),0)</f>
        <v>0</v>
      </c>
      <c r="BG100" s="93">
        <f>IF((BG$7&gt;IFERROR(MAX(IFERROR(INDEX(Tbl_Project_List[Start Date],MATCH($A100,Tbl_Project_List[Project Name],0),1)-1,0),IFERROR(INDEX($K$9:$K$158,MATCH($E100,$G$9:$G$158,0),1),0),IFERROR(INDEX($K$9:$K$158,MATCH($F100,$G$9:$G$158,0),1),0)),0)), IFERROR(MIN($D100-SUM($O100:BF100), INDEX(Tbl_Resource_List[Hours Available per Day], MATCH($C100,Tbl_Resource_List[Resource Name],0),1)-SUMIF($C$8:$C99,$C100,BG$8:BG99)),0),0)</f>
        <v>0</v>
      </c>
      <c r="BH100" s="93">
        <f>IF((BH$7&gt;IFERROR(MAX(IFERROR(INDEX(Tbl_Project_List[Start Date],MATCH($A100,Tbl_Project_List[Project Name],0),1)-1,0),IFERROR(INDEX($K$9:$K$158,MATCH($E100,$G$9:$G$158,0),1),0),IFERROR(INDEX($K$9:$K$158,MATCH($F100,$G$9:$G$158,0),1),0)),0)), IFERROR(MIN($D100-SUM($O100:BG100), INDEX(Tbl_Resource_List[Hours Available per Day], MATCH($C100,Tbl_Resource_List[Resource Name],0),1)-SUMIF($C$8:$C99,$C100,BH$8:BH99)),0),0)</f>
        <v>0</v>
      </c>
      <c r="BI100" s="93">
        <f>IF((BI$7&gt;IFERROR(MAX(IFERROR(INDEX(Tbl_Project_List[Start Date],MATCH($A100,Tbl_Project_List[Project Name],0),1)-1,0),IFERROR(INDEX($K$9:$K$158,MATCH($E100,$G$9:$G$158,0),1),0),IFERROR(INDEX($K$9:$K$158,MATCH($F100,$G$9:$G$158,0),1),0)),0)), IFERROR(MIN($D100-SUM($O100:BH100), INDEX(Tbl_Resource_List[Hours Available per Day], MATCH($C100,Tbl_Resource_List[Resource Name],0),1)-SUMIF($C$8:$C99,$C100,BI$8:BI99)),0),0)</f>
        <v>0</v>
      </c>
      <c r="BJ100" s="93">
        <f>IF((BJ$7&gt;IFERROR(MAX(IFERROR(INDEX(Tbl_Project_List[Start Date],MATCH($A100,Tbl_Project_List[Project Name],0),1)-1,0),IFERROR(INDEX($K$9:$K$158,MATCH($E100,$G$9:$G$158,0),1),0),IFERROR(INDEX($K$9:$K$158,MATCH($F100,$G$9:$G$158,0),1),0)),0)), IFERROR(MIN($D100-SUM($O100:BI100), INDEX(Tbl_Resource_List[Hours Available per Day], MATCH($C100,Tbl_Resource_List[Resource Name],0),1)-SUMIF($C$8:$C99,$C100,BJ$8:BJ99)),0),0)</f>
        <v>0</v>
      </c>
      <c r="BK100" s="93">
        <f>IF((BK$7&gt;IFERROR(MAX(IFERROR(INDEX(Tbl_Project_List[Start Date],MATCH($A100,Tbl_Project_List[Project Name],0),1)-1,0),IFERROR(INDEX($K$9:$K$158,MATCH($E100,$G$9:$G$158,0),1),0),IFERROR(INDEX($K$9:$K$158,MATCH($F100,$G$9:$G$158,0),1),0)),0)), IFERROR(MIN($D100-SUM($O100:BJ100), INDEX(Tbl_Resource_List[Hours Available per Day], MATCH($C100,Tbl_Resource_List[Resource Name],0),1)-SUMIF($C$8:$C99,$C100,BK$8:BK99)),0),0)</f>
        <v>0</v>
      </c>
      <c r="BL100" s="93">
        <f>IF((BL$7&gt;IFERROR(MAX(IFERROR(INDEX(Tbl_Project_List[Start Date],MATCH($A100,Tbl_Project_List[Project Name],0),1)-1,0),IFERROR(INDEX($K$9:$K$158,MATCH($E100,$G$9:$G$158,0),1),0),IFERROR(INDEX($K$9:$K$158,MATCH($F100,$G$9:$G$158,0),1),0)),0)), IFERROR(MIN($D100-SUM($O100:BK100), INDEX(Tbl_Resource_List[Hours Available per Day], MATCH($C100,Tbl_Resource_List[Resource Name],0),1)-SUMIF($C$8:$C99,$C100,BL$8:BL99)),0),0)</f>
        <v>0</v>
      </c>
      <c r="BM100" s="93">
        <f>IF((BM$7&gt;IFERROR(MAX(IFERROR(INDEX(Tbl_Project_List[Start Date],MATCH($A100,Tbl_Project_List[Project Name],0),1)-1,0),IFERROR(INDEX($K$9:$K$158,MATCH($E100,$G$9:$G$158,0),1),0),IFERROR(INDEX($K$9:$K$158,MATCH($F100,$G$9:$G$158,0),1),0)),0)), IFERROR(MIN($D100-SUM($O100:BL100), INDEX(Tbl_Resource_List[Hours Available per Day], MATCH($C100,Tbl_Resource_List[Resource Name],0),1)-SUMIF($C$8:$C99,$C100,BM$8:BM99)),0),0)</f>
        <v>0</v>
      </c>
      <c r="BN100" s="93">
        <f>IF((BN$7&gt;IFERROR(MAX(IFERROR(INDEX(Tbl_Project_List[Start Date],MATCH($A100,Tbl_Project_List[Project Name],0),1)-1,0),IFERROR(INDEX($K$9:$K$158,MATCH($E100,$G$9:$G$158,0),1),0),IFERROR(INDEX($K$9:$K$158,MATCH($F100,$G$9:$G$158,0),1),0)),0)), IFERROR(MIN($D100-SUM($O100:BM100), INDEX(Tbl_Resource_List[Hours Available per Day], MATCH($C100,Tbl_Resource_List[Resource Name],0),1)-SUMIF($C$8:$C99,$C100,BN$8:BN99)),0),0)</f>
        <v>0</v>
      </c>
      <c r="BO100" s="93">
        <f>IF((BO$7&gt;IFERROR(MAX(IFERROR(INDEX(Tbl_Project_List[Start Date],MATCH($A100,Tbl_Project_List[Project Name],0),1)-1,0),IFERROR(INDEX($K$9:$K$158,MATCH($E100,$G$9:$G$158,0),1),0),IFERROR(INDEX($K$9:$K$158,MATCH($F100,$G$9:$G$158,0),1),0)),0)), IFERROR(MIN($D100-SUM($O100:BN100), INDEX(Tbl_Resource_List[Hours Available per Day], MATCH($C100,Tbl_Resource_List[Resource Name],0),1)-SUMIF($C$8:$C99,$C100,BO$8:BO99)),0),0)</f>
        <v>0</v>
      </c>
      <c r="BP100" s="93">
        <f>IF((BP$7&gt;IFERROR(MAX(IFERROR(INDEX(Tbl_Project_List[Start Date],MATCH($A100,Tbl_Project_List[Project Name],0),1)-1,0),IFERROR(INDEX($K$9:$K$158,MATCH($E100,$G$9:$G$158,0),1),0),IFERROR(INDEX($K$9:$K$158,MATCH($F100,$G$9:$G$158,0),1),0)),0)), IFERROR(MIN($D100-SUM($O100:BO100), INDEX(Tbl_Resource_List[Hours Available per Day], MATCH($C100,Tbl_Resource_List[Resource Name],0),1)-SUMIF($C$8:$C99,$C100,BP$8:BP99)),0),0)</f>
        <v>0</v>
      </c>
      <c r="BQ100" s="93">
        <f>IF((BQ$7&gt;IFERROR(MAX(IFERROR(INDEX(Tbl_Project_List[Start Date],MATCH($A100,Tbl_Project_List[Project Name],0),1)-1,0),IFERROR(INDEX($K$9:$K$158,MATCH($E100,$G$9:$G$158,0),1),0),IFERROR(INDEX($K$9:$K$158,MATCH($F100,$G$9:$G$158,0),1),0)),0)), IFERROR(MIN($D100-SUM($O100:BP100), INDEX(Tbl_Resource_List[Hours Available per Day], MATCH($C100,Tbl_Resource_List[Resource Name],0),1)-SUMIF($C$8:$C99,$C100,BQ$8:BQ99)),0),0)</f>
        <v>0</v>
      </c>
      <c r="BR100" s="93">
        <f>IF((BR$7&gt;IFERROR(MAX(IFERROR(INDEX(Tbl_Project_List[Start Date],MATCH($A100,Tbl_Project_List[Project Name],0),1)-1,0),IFERROR(INDEX($K$9:$K$158,MATCH($E100,$G$9:$G$158,0),1),0),IFERROR(INDEX($K$9:$K$158,MATCH($F100,$G$9:$G$158,0),1),0)),0)), IFERROR(MIN($D100-SUM($O100:BQ100), INDEX(Tbl_Resource_List[Hours Available per Day], MATCH($C100,Tbl_Resource_List[Resource Name],0),1)-SUMIF($C$8:$C99,$C100,BR$8:BR99)),0),0)</f>
        <v>0</v>
      </c>
      <c r="BS100" s="93">
        <f>IF((BS$7&gt;IFERROR(MAX(IFERROR(INDEX(Tbl_Project_List[Start Date],MATCH($A100,Tbl_Project_List[Project Name],0),1)-1,0),IFERROR(INDEX($K$9:$K$158,MATCH($E100,$G$9:$G$158,0),1),0),IFERROR(INDEX($K$9:$K$158,MATCH($F100,$G$9:$G$158,0),1),0)),0)), IFERROR(MIN($D100-SUM($O100:BR100), INDEX(Tbl_Resource_List[Hours Available per Day], MATCH($C100,Tbl_Resource_List[Resource Name],0),1)-SUMIF($C$8:$C99,$C100,BS$8:BS99)),0),0)</f>
        <v>0</v>
      </c>
      <c r="BT100" s="93">
        <f>IF((BT$7&gt;IFERROR(MAX(IFERROR(INDEX(Tbl_Project_List[Start Date],MATCH($A100,Tbl_Project_List[Project Name],0),1)-1,0),IFERROR(INDEX($K$9:$K$158,MATCH($E100,$G$9:$G$158,0),1),0),IFERROR(INDEX($K$9:$K$158,MATCH($F100,$G$9:$G$158,0),1),0)),0)), IFERROR(MIN($D100-SUM($O100:BS100), INDEX(Tbl_Resource_List[Hours Available per Day], MATCH($C100,Tbl_Resource_List[Resource Name],0),1)-SUMIF($C$8:$C99,$C100,BT$8:BT99)),0),0)</f>
        <v>0</v>
      </c>
      <c r="BU100" s="93">
        <f>IF((BU$7&gt;IFERROR(MAX(IFERROR(INDEX(Tbl_Project_List[Start Date],MATCH($A100,Tbl_Project_List[Project Name],0),1)-1,0),IFERROR(INDEX($K$9:$K$158,MATCH($E100,$G$9:$G$158,0),1),0),IFERROR(INDEX($K$9:$K$158,MATCH($F100,$G$9:$G$158,0),1),0)),0)), IFERROR(MIN($D100-SUM($O100:BT100), INDEX(Tbl_Resource_List[Hours Available per Day], MATCH($C100,Tbl_Resource_List[Resource Name],0),1)-SUMIF($C$8:$C99,$C100,BU$8:BU99)),0),0)</f>
        <v>0</v>
      </c>
      <c r="BV100" s="93">
        <f>IF((BV$7&gt;IFERROR(MAX(IFERROR(INDEX(Tbl_Project_List[Start Date],MATCH($A100,Tbl_Project_List[Project Name],0),1)-1,0),IFERROR(INDEX($K$9:$K$158,MATCH($E100,$G$9:$G$158,0),1),0),IFERROR(INDEX($K$9:$K$158,MATCH($F100,$G$9:$G$158,0),1),0)),0)), IFERROR(MIN($D100-SUM($O100:BU100), INDEX(Tbl_Resource_List[Hours Available per Day], MATCH($C100,Tbl_Resource_List[Resource Name],0),1)-SUMIF($C$8:$C99,$C100,BV$8:BV99)),0),0)</f>
        <v>0</v>
      </c>
      <c r="BW100" s="94">
        <f>IF((BW$7&gt;IFERROR(MAX(IFERROR(INDEX(Tbl_Project_List[Start Date],MATCH($A100,Tbl_Project_List[Project Name],0),1)-1,0),IFERROR(INDEX($K$9:$K$158,MATCH($E100,$G$9:$G$158,0),1),0),IFERROR(INDEX($K$9:$K$158,MATCH($F100,$G$9:$G$158,0),1),0)),0)), IFERROR(MIN($D100-SUM($O100:BV100), INDEX(Tbl_Resource_List[Hours Available per Day], MATCH($C100,Tbl_Resource_List[Resource Name],0),1)-SUMIF($C$8:$C99,$C100,BW$8:BW99)),0),0)</f>
        <v>0</v>
      </c>
      <c r="BX100" s="95"/>
      <c r="BY100" s="95"/>
      <c r="BZ100" s="95"/>
      <c r="CA100" s="95"/>
      <c r="CB100" s="95"/>
      <c r="CC100" s="95"/>
      <c r="CD100" s="95"/>
      <c r="CE100" s="95"/>
      <c r="CF100" s="95"/>
      <c r="CG100" s="95"/>
      <c r="CH100" s="95"/>
      <c r="CI100" s="95"/>
      <c r="CJ100" s="95"/>
      <c r="CK100" s="95"/>
      <c r="CL100" s="95"/>
      <c r="CM100" s="95"/>
      <c r="CN100" s="95"/>
      <c r="CO100" s="95"/>
      <c r="CP100" s="95"/>
      <c r="CQ100" s="95"/>
      <c r="CR100" s="95"/>
      <c r="CS100" s="95"/>
      <c r="CT100" s="95"/>
      <c r="CU100" s="95"/>
      <c r="CV100" s="95"/>
      <c r="CW100" s="95"/>
      <c r="CX100" s="95"/>
      <c r="CY100" s="95"/>
      <c r="CZ100" s="95"/>
      <c r="DA100" s="95"/>
    </row>
    <row r="101" spans="1:105" x14ac:dyDescent="0.25">
      <c r="A101" s="89" t="str">
        <f>IFERROR(IF(ROW(A100)-ROW($A$8)&gt;=COUNTA(Tbl_Task_List[Task Name]),"",INDEX(Tbl_Project_List[],MATCH(SMALL(Tbl_Project_List[[#Data],[Priority]],ROUND(SUMPRODUCT(1/COUNTIF($A$9:A100,$A$9:A100)),0)+((COUNTIF(Tbl_Task_List[[#Data],[Project Name]],A100)=COUNTIF($A$9:$A100,A100))*1)),Tbl_Project_List[[#Data],[Priority]],0),1)),"")</f>
        <v/>
      </c>
      <c r="B101" s="89" t="str">
        <f t="array" ref="B101">IFERROR(INDEX((Tbl_Task_List[[#Data],[Task Name]]), SMALL(IF(A101=(Tbl_Task_List[[#Data],[Project Name]]),ROW(Tbl_Task_List[[#Data],[Project Name]]),""),COUNTIF($A$9:$A101,A101))-ROW(Tbl_Task_List[[#Headers],[Task Name]]),1),"")</f>
        <v/>
      </c>
      <c r="C101" s="90" t="str">
        <f t="array" ref="C101">IFERROR(INDEX((Tbl_Task_List[[#Data],[Resource Name]]), SMALL(IF(A101=(Tbl_Task_List[[#Data],[Project Name]]),ROW(Tbl_Task_List[[#Data],[Project Name]]),""),COUNTIF($A$9:$A101,A101))-ROW(Tbl_Task_List[[#Headers],[Resource Name]]),1),"")</f>
        <v/>
      </c>
      <c r="D101" s="91" t="str">
        <f t="array" ref="D101">IFERROR(INDEX((Tbl_Task_List[[#Data],[Planned Duration (Hours)]]), SMALL(IF(A101=(Tbl_Task_List[[#Data],[Project Name]]),ROW(Tbl_Task_List[[#Data],[Project Name]]),""),COUNTIF($A$9:$A101,A101))-ROW(Tbl_Task_List[[#Headers],[Planned Duration (Hours)]]),1),"")</f>
        <v/>
      </c>
      <c r="E101" s="70" t="str">
        <f t="array" ref="E101">IFERROR(INDEX((Tbl_Task_List[[#Data],[Predecessor 1]]), SMALL(IF(A101=(Tbl_Task_List[[#Data],[Project Name]]),ROW(Tbl_Task_List[[#Data],[Project Name]]),""),COUNTIF($A$9:$A101,A101))-ROW(Tbl_Task_List[[#Headers],[Predecessor 1]]),1),"")</f>
        <v/>
      </c>
      <c r="F101" s="70" t="str">
        <f t="array" ref="F101">IFERROR(INDEX((Tbl_Task_List[[#Data],[Predecessor 2]]), SMALL(IF(A101=(Tbl_Task_List[[#Data],[Project Name]]),ROW(Tbl_Task_List[[#Data],[Project Name]]),""),COUNTIF($A$9:$A101,A101))-ROW(Tbl_Task_List[[#Headers],[Predecessor 2]]),1),"")</f>
        <v/>
      </c>
      <c r="G101" s="70" t="str">
        <f t="shared" si="8"/>
        <v xml:space="preserve"> </v>
      </c>
      <c r="H101" s="75" t="str">
        <f>IFERROR(MAX(INDEX(Tbl_Project_List[Start Date],MATCH($A101,Tbl_Project_List[Project Name],0),1), StartDate, IFERROR(WORKDAY(INDEX($K$9:$K$158,MATCH($E101,$G$9:$G$158,0),1),1,Holidays),0),IFERROR(WORKDAY( INDEX($K$9:$K$158,MATCH($F101,$G$9:$G$158,0),1),1,Holidays),0)),"")</f>
        <v/>
      </c>
      <c r="I101" s="92" t="str">
        <f t="shared" si="9"/>
        <v/>
      </c>
      <c r="J101" s="75" t="str">
        <f t="array" ref="J101">IF(ISNUMBER(D101),IFERROR(INDEX($A$7:$BW$7,1,SMALL(IF(P101:BW101&gt;0,COLUMN(P101:BW101),""),1)),WORKDAY($BW$7,2,Holidays)),"")</f>
        <v/>
      </c>
      <c r="K101" s="75" t="str">
        <f t="array" ref="K101">IF(ISNUMBER(D101),IF(SUM(P101:BW101)=D101,IFERROR(INDEX($A$7:$BW$7,1,LARGE(IF(P101:BW101&gt;0,COLUMN(P101:BW101),""),1)),""),WORKDAY($BW$7,1,Holidays)),"")</f>
        <v/>
      </c>
      <c r="L101" s="92" t="str">
        <f ca="1">IFERROR(COUNTIF(INDIRECT(ADDRESS(ROW($L101),MATCH($J101,$A$7:$BW$7,0),1,1,)):INDIRECT(ADDRESS(ROW($L101),MATCH(MIN($K101,$BW$7),$A$7:$BW$7,0),1,1,)),0),"")</f>
        <v/>
      </c>
      <c r="M101" s="92" t="str">
        <f t="shared" si="10"/>
        <v/>
      </c>
      <c r="N101" s="93" t="str">
        <f t="shared" si="11"/>
        <v/>
      </c>
      <c r="O101" s="86"/>
      <c r="P101" s="93">
        <f>IF((P$7&gt;IFERROR(MAX(IFERROR(INDEX(Tbl_Project_List[Start Date],MATCH($A101,Tbl_Project_List[Project Name],0),1)-1,0),IFERROR(INDEX($K$9:$K$158,MATCH($E101,$G$9:$G$158,0),1),0),IFERROR(INDEX($K$9:$K$158,MATCH($F101,$G$9:$G$158,0),1),0)),0)), IFERROR(MIN($D101-SUM($O101:O101), INDEX(Tbl_Resource_List[Hours Available per Day], MATCH($C101,Tbl_Resource_List[Resource Name],0),1)-SUMIF($C$8:$C100,$C101,P$8:P100)),0),0)</f>
        <v>0</v>
      </c>
      <c r="Q101" s="93">
        <f>IF((Q$7&gt;IFERROR(MAX(IFERROR(INDEX(Tbl_Project_List[Start Date],MATCH($A101,Tbl_Project_List[Project Name],0),1)-1,0),IFERROR(INDEX($K$9:$K$158,MATCH($E101,$G$9:$G$158,0),1),0),IFERROR(INDEX($K$9:$K$158,MATCH($F101,$G$9:$G$158,0),1),0)),0)), IFERROR(MIN($D101-SUM($O101:P101), INDEX(Tbl_Resource_List[Hours Available per Day], MATCH($C101,Tbl_Resource_List[Resource Name],0),1)-SUMIF($C$8:$C100,$C101,Q$8:Q100)),0),0)</f>
        <v>0</v>
      </c>
      <c r="R101" s="93">
        <f>IF((R$7&gt;IFERROR(MAX(IFERROR(INDEX(Tbl_Project_List[Start Date],MATCH($A101,Tbl_Project_List[Project Name],0),1)-1,0),IFERROR(INDEX($K$9:$K$158,MATCH($E101,$G$9:$G$158,0),1),0),IFERROR(INDEX($K$9:$K$158,MATCH($F101,$G$9:$G$158,0),1),0)),0)), IFERROR(MIN($D101-SUM($O101:Q101), INDEX(Tbl_Resource_List[Hours Available per Day], MATCH($C101,Tbl_Resource_List[Resource Name],0),1)-SUMIF($C$8:$C100,$C101,R$8:R100)),0),0)</f>
        <v>0</v>
      </c>
      <c r="S101" s="93">
        <f>IF((S$7&gt;IFERROR(MAX(IFERROR(INDEX(Tbl_Project_List[Start Date],MATCH($A101,Tbl_Project_List[Project Name],0),1)-1,0),IFERROR(INDEX($K$9:$K$158,MATCH($E101,$G$9:$G$158,0),1),0),IFERROR(INDEX($K$9:$K$158,MATCH($F101,$G$9:$G$158,0),1),0)),0)), IFERROR(MIN($D101-SUM($O101:R101), INDEX(Tbl_Resource_List[Hours Available per Day], MATCH($C101,Tbl_Resource_List[Resource Name],0),1)-SUMIF($C$8:$C100,$C101,S$8:S100)),0),0)</f>
        <v>0</v>
      </c>
      <c r="T101" s="93">
        <f>IF((T$7&gt;IFERROR(MAX(IFERROR(INDEX(Tbl_Project_List[Start Date],MATCH($A101,Tbl_Project_List[Project Name],0),1)-1,0),IFERROR(INDEX($K$9:$K$158,MATCH($E101,$G$9:$G$158,0),1),0),IFERROR(INDEX($K$9:$K$158,MATCH($F101,$G$9:$G$158,0),1),0)),0)), IFERROR(MIN($D101-SUM($O101:S101), INDEX(Tbl_Resource_List[Hours Available per Day], MATCH($C101,Tbl_Resource_List[Resource Name],0),1)-SUMIF($C$8:$C100,$C101,T$8:T100)),0),0)</f>
        <v>0</v>
      </c>
      <c r="U101" s="93">
        <f>IF((U$7&gt;IFERROR(MAX(IFERROR(INDEX(Tbl_Project_List[Start Date],MATCH($A101,Tbl_Project_List[Project Name],0),1)-1,0),IFERROR(INDEX($K$9:$K$158,MATCH($E101,$G$9:$G$158,0),1),0),IFERROR(INDEX($K$9:$K$158,MATCH($F101,$G$9:$G$158,0),1),0)),0)), IFERROR(MIN($D101-SUM($O101:T101), INDEX(Tbl_Resource_List[Hours Available per Day], MATCH($C101,Tbl_Resource_List[Resource Name],0),1)-SUMIF($C$8:$C100,$C101,U$8:U100)),0),0)</f>
        <v>0</v>
      </c>
      <c r="V101" s="93">
        <f>IF((V$7&gt;IFERROR(MAX(IFERROR(INDEX(Tbl_Project_List[Start Date],MATCH($A101,Tbl_Project_List[Project Name],0),1)-1,0),IFERROR(INDEX($K$9:$K$158,MATCH($E101,$G$9:$G$158,0),1),0),IFERROR(INDEX($K$9:$K$158,MATCH($F101,$G$9:$G$158,0),1),0)),0)), IFERROR(MIN($D101-SUM($O101:U101), INDEX(Tbl_Resource_List[Hours Available per Day], MATCH($C101,Tbl_Resource_List[Resource Name],0),1)-SUMIF($C$8:$C100,$C101,V$8:V100)),0),0)</f>
        <v>0</v>
      </c>
      <c r="W101" s="93">
        <f>IF((W$7&gt;IFERROR(MAX(IFERROR(INDEX(Tbl_Project_List[Start Date],MATCH($A101,Tbl_Project_List[Project Name],0),1)-1,0),IFERROR(INDEX($K$9:$K$158,MATCH($E101,$G$9:$G$158,0),1),0),IFERROR(INDEX($K$9:$K$158,MATCH($F101,$G$9:$G$158,0),1),0)),0)), IFERROR(MIN($D101-SUM($O101:V101), INDEX(Tbl_Resource_List[Hours Available per Day], MATCH($C101,Tbl_Resource_List[Resource Name],0),1)-SUMIF($C$8:$C100,$C101,W$8:W100)),0),0)</f>
        <v>0</v>
      </c>
      <c r="X101" s="93">
        <f>IF((X$7&gt;IFERROR(MAX(IFERROR(INDEX(Tbl_Project_List[Start Date],MATCH($A101,Tbl_Project_List[Project Name],0),1)-1,0),IFERROR(INDEX($K$9:$K$158,MATCH($E101,$G$9:$G$158,0),1),0),IFERROR(INDEX($K$9:$K$158,MATCH($F101,$G$9:$G$158,0),1),0)),0)), IFERROR(MIN($D101-SUM($O101:W101), INDEX(Tbl_Resource_List[Hours Available per Day], MATCH($C101,Tbl_Resource_List[Resource Name],0),1)-SUMIF($C$8:$C100,$C101,X$8:X100)),0),0)</f>
        <v>0</v>
      </c>
      <c r="Y101" s="93">
        <f>IF((Y$7&gt;IFERROR(MAX(IFERROR(INDEX(Tbl_Project_List[Start Date],MATCH($A101,Tbl_Project_List[Project Name],0),1)-1,0),IFERROR(INDEX($K$9:$K$158,MATCH($E101,$G$9:$G$158,0),1),0),IFERROR(INDEX($K$9:$K$158,MATCH($F101,$G$9:$G$158,0),1),0)),0)), IFERROR(MIN($D101-SUM($O101:X101), INDEX(Tbl_Resource_List[Hours Available per Day], MATCH($C101,Tbl_Resource_List[Resource Name],0),1)-SUMIF($C$8:$C100,$C101,Y$8:Y100)),0),0)</f>
        <v>0</v>
      </c>
      <c r="Z101" s="93">
        <f>IF((Z$7&gt;IFERROR(MAX(IFERROR(INDEX(Tbl_Project_List[Start Date],MATCH($A101,Tbl_Project_List[Project Name],0),1)-1,0),IFERROR(INDEX($K$9:$K$158,MATCH($E101,$G$9:$G$158,0),1),0),IFERROR(INDEX($K$9:$K$158,MATCH($F101,$G$9:$G$158,0),1),0)),0)), IFERROR(MIN($D101-SUM($O101:Y101), INDEX(Tbl_Resource_List[Hours Available per Day], MATCH($C101,Tbl_Resource_List[Resource Name],0),1)-SUMIF($C$8:$C100,$C101,Z$8:Z100)),0),0)</f>
        <v>0</v>
      </c>
      <c r="AA101" s="93">
        <f>IF((AA$7&gt;IFERROR(MAX(IFERROR(INDEX(Tbl_Project_List[Start Date],MATCH($A101,Tbl_Project_List[Project Name],0),1)-1,0),IFERROR(INDEX($K$9:$K$158,MATCH($E101,$G$9:$G$158,0),1),0),IFERROR(INDEX($K$9:$K$158,MATCH($F101,$G$9:$G$158,0),1),0)),0)), IFERROR(MIN($D101-SUM($O101:Z101), INDEX(Tbl_Resource_List[Hours Available per Day], MATCH($C101,Tbl_Resource_List[Resource Name],0),1)-SUMIF($C$8:$C100,$C101,AA$8:AA100)),0),0)</f>
        <v>0</v>
      </c>
      <c r="AB101" s="93">
        <f>IF((AB$7&gt;IFERROR(MAX(IFERROR(INDEX(Tbl_Project_List[Start Date],MATCH($A101,Tbl_Project_List[Project Name],0),1)-1,0),IFERROR(INDEX($K$9:$K$158,MATCH($E101,$G$9:$G$158,0),1),0),IFERROR(INDEX($K$9:$K$158,MATCH($F101,$G$9:$G$158,0),1),0)),0)), IFERROR(MIN($D101-SUM($O101:AA101), INDEX(Tbl_Resource_List[Hours Available per Day], MATCH($C101,Tbl_Resource_List[Resource Name],0),1)-SUMIF($C$8:$C100,$C101,AB$8:AB100)),0),0)</f>
        <v>0</v>
      </c>
      <c r="AC101" s="93">
        <f>IF((AC$7&gt;IFERROR(MAX(IFERROR(INDEX(Tbl_Project_List[Start Date],MATCH($A101,Tbl_Project_List[Project Name],0),1)-1,0),IFERROR(INDEX($K$9:$K$158,MATCH($E101,$G$9:$G$158,0),1),0),IFERROR(INDEX($K$9:$K$158,MATCH($F101,$G$9:$G$158,0),1),0)),0)), IFERROR(MIN($D101-SUM($O101:AB101), INDEX(Tbl_Resource_List[Hours Available per Day], MATCH($C101,Tbl_Resource_List[Resource Name],0),1)-SUMIF($C$8:$C100,$C101,AC$8:AC100)),0),0)</f>
        <v>0</v>
      </c>
      <c r="AD101" s="93">
        <f>IF((AD$7&gt;IFERROR(MAX(IFERROR(INDEX(Tbl_Project_List[Start Date],MATCH($A101,Tbl_Project_List[Project Name],0),1)-1,0),IFERROR(INDEX($K$9:$K$158,MATCH($E101,$G$9:$G$158,0),1),0),IFERROR(INDEX($K$9:$K$158,MATCH($F101,$G$9:$G$158,0),1),0)),0)), IFERROR(MIN($D101-SUM($O101:AC101), INDEX(Tbl_Resource_List[Hours Available per Day], MATCH($C101,Tbl_Resource_List[Resource Name],0),1)-SUMIF($C$8:$C100,$C101,AD$8:AD100)),0),0)</f>
        <v>0</v>
      </c>
      <c r="AE101" s="93">
        <f>IF((AE$7&gt;IFERROR(MAX(IFERROR(INDEX(Tbl_Project_List[Start Date],MATCH($A101,Tbl_Project_List[Project Name],0),1)-1,0),IFERROR(INDEX($K$9:$K$158,MATCH($E101,$G$9:$G$158,0),1),0),IFERROR(INDEX($K$9:$K$158,MATCH($F101,$G$9:$G$158,0),1),0)),0)), IFERROR(MIN($D101-SUM($O101:AD101), INDEX(Tbl_Resource_List[Hours Available per Day], MATCH($C101,Tbl_Resource_List[Resource Name],0),1)-SUMIF($C$8:$C100,$C101,AE$8:AE100)),0),0)</f>
        <v>0</v>
      </c>
      <c r="AF101" s="93">
        <f>IF((AF$7&gt;IFERROR(MAX(IFERROR(INDEX(Tbl_Project_List[Start Date],MATCH($A101,Tbl_Project_List[Project Name],0),1)-1,0),IFERROR(INDEX($K$9:$K$158,MATCH($E101,$G$9:$G$158,0),1),0),IFERROR(INDEX($K$9:$K$158,MATCH($F101,$G$9:$G$158,0),1),0)),0)), IFERROR(MIN($D101-SUM($O101:AE101), INDEX(Tbl_Resource_List[Hours Available per Day], MATCH($C101,Tbl_Resource_List[Resource Name],0),1)-SUMIF($C$8:$C100,$C101,AF$8:AF100)),0),0)</f>
        <v>0</v>
      </c>
      <c r="AG101" s="93">
        <f>IF((AG$7&gt;IFERROR(MAX(IFERROR(INDEX(Tbl_Project_List[Start Date],MATCH($A101,Tbl_Project_List[Project Name],0),1)-1,0),IFERROR(INDEX($K$9:$K$158,MATCH($E101,$G$9:$G$158,0),1),0),IFERROR(INDEX($K$9:$K$158,MATCH($F101,$G$9:$G$158,0),1),0)),0)), IFERROR(MIN($D101-SUM($O101:AF101), INDEX(Tbl_Resource_List[Hours Available per Day], MATCH($C101,Tbl_Resource_List[Resource Name],0),1)-SUMIF($C$8:$C100,$C101,AG$8:AG100)),0),0)</f>
        <v>0</v>
      </c>
      <c r="AH101" s="93">
        <f>IF((AH$7&gt;IFERROR(MAX(IFERROR(INDEX(Tbl_Project_List[Start Date],MATCH($A101,Tbl_Project_List[Project Name],0),1)-1,0),IFERROR(INDEX($K$9:$K$158,MATCH($E101,$G$9:$G$158,0),1),0),IFERROR(INDEX($K$9:$K$158,MATCH($F101,$G$9:$G$158,0),1),0)),0)), IFERROR(MIN($D101-SUM($O101:AG101), INDEX(Tbl_Resource_List[Hours Available per Day], MATCH($C101,Tbl_Resource_List[Resource Name],0),1)-SUMIF($C$8:$C100,$C101,AH$8:AH100)),0),0)</f>
        <v>0</v>
      </c>
      <c r="AI101" s="93">
        <f>IF((AI$7&gt;IFERROR(MAX(IFERROR(INDEX(Tbl_Project_List[Start Date],MATCH($A101,Tbl_Project_List[Project Name],0),1)-1,0),IFERROR(INDEX($K$9:$K$158,MATCH($E101,$G$9:$G$158,0),1),0),IFERROR(INDEX($K$9:$K$158,MATCH($F101,$G$9:$G$158,0),1),0)),0)), IFERROR(MIN($D101-SUM($O101:AH101), INDEX(Tbl_Resource_List[Hours Available per Day], MATCH($C101,Tbl_Resource_List[Resource Name],0),1)-SUMIF($C$8:$C100,$C101,AI$8:AI100)),0),0)</f>
        <v>0</v>
      </c>
      <c r="AJ101" s="93">
        <f>IF((AJ$7&gt;IFERROR(MAX(IFERROR(INDEX(Tbl_Project_List[Start Date],MATCH($A101,Tbl_Project_List[Project Name],0),1)-1,0),IFERROR(INDEX($K$9:$K$158,MATCH($E101,$G$9:$G$158,0),1),0),IFERROR(INDEX($K$9:$K$158,MATCH($F101,$G$9:$G$158,0),1),0)),0)), IFERROR(MIN($D101-SUM($O101:AI101), INDEX(Tbl_Resource_List[Hours Available per Day], MATCH($C101,Tbl_Resource_List[Resource Name],0),1)-SUMIF($C$8:$C100,$C101,AJ$8:AJ100)),0),0)</f>
        <v>0</v>
      </c>
      <c r="AK101" s="93">
        <f>IF((AK$7&gt;IFERROR(MAX(IFERROR(INDEX(Tbl_Project_List[Start Date],MATCH($A101,Tbl_Project_List[Project Name],0),1)-1,0),IFERROR(INDEX($K$9:$K$158,MATCH($E101,$G$9:$G$158,0),1),0),IFERROR(INDEX($K$9:$K$158,MATCH($F101,$G$9:$G$158,0),1),0)),0)), IFERROR(MIN($D101-SUM($O101:AJ101), INDEX(Tbl_Resource_List[Hours Available per Day], MATCH($C101,Tbl_Resource_List[Resource Name],0),1)-SUMIF($C$8:$C100,$C101,AK$8:AK100)),0),0)</f>
        <v>0</v>
      </c>
      <c r="AL101" s="93">
        <f>IF((AL$7&gt;IFERROR(MAX(IFERROR(INDEX(Tbl_Project_List[Start Date],MATCH($A101,Tbl_Project_List[Project Name],0),1)-1,0),IFERROR(INDEX($K$9:$K$158,MATCH($E101,$G$9:$G$158,0),1),0),IFERROR(INDEX($K$9:$K$158,MATCH($F101,$G$9:$G$158,0),1),0)),0)), IFERROR(MIN($D101-SUM($O101:AK101), INDEX(Tbl_Resource_List[Hours Available per Day], MATCH($C101,Tbl_Resource_List[Resource Name],0),1)-SUMIF($C$8:$C100,$C101,AL$8:AL100)),0),0)</f>
        <v>0</v>
      </c>
      <c r="AM101" s="93">
        <f>IF((AM$7&gt;IFERROR(MAX(IFERROR(INDEX(Tbl_Project_List[Start Date],MATCH($A101,Tbl_Project_List[Project Name],0),1)-1,0),IFERROR(INDEX($K$9:$K$158,MATCH($E101,$G$9:$G$158,0),1),0),IFERROR(INDEX($K$9:$K$158,MATCH($F101,$G$9:$G$158,0),1),0)),0)), IFERROR(MIN($D101-SUM($O101:AL101), INDEX(Tbl_Resource_List[Hours Available per Day], MATCH($C101,Tbl_Resource_List[Resource Name],0),1)-SUMIF($C$8:$C100,$C101,AM$8:AM100)),0),0)</f>
        <v>0</v>
      </c>
      <c r="AN101" s="93">
        <f>IF((AN$7&gt;IFERROR(MAX(IFERROR(INDEX(Tbl_Project_List[Start Date],MATCH($A101,Tbl_Project_List[Project Name],0),1)-1,0),IFERROR(INDEX($K$9:$K$158,MATCH($E101,$G$9:$G$158,0),1),0),IFERROR(INDEX($K$9:$K$158,MATCH($F101,$G$9:$G$158,0),1),0)),0)), IFERROR(MIN($D101-SUM($O101:AM101), INDEX(Tbl_Resource_List[Hours Available per Day], MATCH($C101,Tbl_Resource_List[Resource Name],0),1)-SUMIF($C$8:$C100,$C101,AN$8:AN100)),0),0)</f>
        <v>0</v>
      </c>
      <c r="AO101" s="93">
        <f>IF((AO$7&gt;IFERROR(MAX(IFERROR(INDEX(Tbl_Project_List[Start Date],MATCH($A101,Tbl_Project_List[Project Name],0),1)-1,0),IFERROR(INDEX($K$9:$K$158,MATCH($E101,$G$9:$G$158,0),1),0),IFERROR(INDEX($K$9:$K$158,MATCH($F101,$G$9:$G$158,0),1),0)),0)), IFERROR(MIN($D101-SUM($O101:AN101), INDEX(Tbl_Resource_List[Hours Available per Day], MATCH($C101,Tbl_Resource_List[Resource Name],0),1)-SUMIF($C$8:$C100,$C101,AO$8:AO100)),0),0)</f>
        <v>0</v>
      </c>
      <c r="AP101" s="93">
        <f>IF((AP$7&gt;IFERROR(MAX(IFERROR(INDEX(Tbl_Project_List[Start Date],MATCH($A101,Tbl_Project_List[Project Name],0),1)-1,0),IFERROR(INDEX($K$9:$K$158,MATCH($E101,$G$9:$G$158,0),1),0),IFERROR(INDEX($K$9:$K$158,MATCH($F101,$G$9:$G$158,0),1),0)),0)), IFERROR(MIN($D101-SUM($O101:AO101), INDEX(Tbl_Resource_List[Hours Available per Day], MATCH($C101,Tbl_Resource_List[Resource Name],0),1)-SUMIF($C$8:$C100,$C101,AP$8:AP100)),0),0)</f>
        <v>0</v>
      </c>
      <c r="AQ101" s="93">
        <f>IF((AQ$7&gt;IFERROR(MAX(IFERROR(INDEX(Tbl_Project_List[Start Date],MATCH($A101,Tbl_Project_List[Project Name],0),1)-1,0),IFERROR(INDEX($K$9:$K$158,MATCH($E101,$G$9:$G$158,0),1),0),IFERROR(INDEX($K$9:$K$158,MATCH($F101,$G$9:$G$158,0),1),0)),0)), IFERROR(MIN($D101-SUM($O101:AP101), INDEX(Tbl_Resource_List[Hours Available per Day], MATCH($C101,Tbl_Resource_List[Resource Name],0),1)-SUMIF($C$8:$C100,$C101,AQ$8:AQ100)),0),0)</f>
        <v>0</v>
      </c>
      <c r="AR101" s="93">
        <f>IF((AR$7&gt;IFERROR(MAX(IFERROR(INDEX(Tbl_Project_List[Start Date],MATCH($A101,Tbl_Project_List[Project Name],0),1)-1,0),IFERROR(INDEX($K$9:$K$158,MATCH($E101,$G$9:$G$158,0),1),0),IFERROR(INDEX($K$9:$K$158,MATCH($F101,$G$9:$G$158,0),1),0)),0)), IFERROR(MIN($D101-SUM($O101:AQ101), INDEX(Tbl_Resource_List[Hours Available per Day], MATCH($C101,Tbl_Resource_List[Resource Name],0),1)-SUMIF($C$8:$C100,$C101,AR$8:AR100)),0),0)</f>
        <v>0</v>
      </c>
      <c r="AS101" s="93">
        <f>IF((AS$7&gt;IFERROR(MAX(IFERROR(INDEX(Tbl_Project_List[Start Date],MATCH($A101,Tbl_Project_List[Project Name],0),1)-1,0),IFERROR(INDEX($K$9:$K$158,MATCH($E101,$G$9:$G$158,0),1),0),IFERROR(INDEX($K$9:$K$158,MATCH($F101,$G$9:$G$158,0),1),0)),0)), IFERROR(MIN($D101-SUM($O101:AR101), INDEX(Tbl_Resource_List[Hours Available per Day], MATCH($C101,Tbl_Resource_List[Resource Name],0),1)-SUMIF($C$8:$C100,$C101,AS$8:AS100)),0),0)</f>
        <v>0</v>
      </c>
      <c r="AT101" s="93">
        <f>IF((AT$7&gt;IFERROR(MAX(IFERROR(INDEX(Tbl_Project_List[Start Date],MATCH($A101,Tbl_Project_List[Project Name],0),1)-1,0),IFERROR(INDEX($K$9:$K$158,MATCH($E101,$G$9:$G$158,0),1),0),IFERROR(INDEX($K$9:$K$158,MATCH($F101,$G$9:$G$158,0),1),0)),0)), IFERROR(MIN($D101-SUM($O101:AS101), INDEX(Tbl_Resource_List[Hours Available per Day], MATCH($C101,Tbl_Resource_List[Resource Name],0),1)-SUMIF($C$8:$C100,$C101,AT$8:AT100)),0),0)</f>
        <v>0</v>
      </c>
      <c r="AU101" s="93">
        <f>IF((AU$7&gt;IFERROR(MAX(IFERROR(INDEX(Tbl_Project_List[Start Date],MATCH($A101,Tbl_Project_List[Project Name],0),1)-1,0),IFERROR(INDEX($K$9:$K$158,MATCH($E101,$G$9:$G$158,0),1),0),IFERROR(INDEX($K$9:$K$158,MATCH($F101,$G$9:$G$158,0),1),0)),0)), IFERROR(MIN($D101-SUM($O101:AT101), INDEX(Tbl_Resource_List[Hours Available per Day], MATCH($C101,Tbl_Resource_List[Resource Name],0),1)-SUMIF($C$8:$C100,$C101,AU$8:AU100)),0),0)</f>
        <v>0</v>
      </c>
      <c r="AV101" s="93">
        <f>IF((AV$7&gt;IFERROR(MAX(IFERROR(INDEX(Tbl_Project_List[Start Date],MATCH($A101,Tbl_Project_List[Project Name],0),1)-1,0),IFERROR(INDEX($K$9:$K$158,MATCH($E101,$G$9:$G$158,0),1),0),IFERROR(INDEX($K$9:$K$158,MATCH($F101,$G$9:$G$158,0),1),0)),0)), IFERROR(MIN($D101-SUM($O101:AU101), INDEX(Tbl_Resource_List[Hours Available per Day], MATCH($C101,Tbl_Resource_List[Resource Name],0),1)-SUMIF($C$8:$C100,$C101,AV$8:AV100)),0),0)</f>
        <v>0</v>
      </c>
      <c r="AW101" s="93">
        <f>IF((AW$7&gt;IFERROR(MAX(IFERROR(INDEX(Tbl_Project_List[Start Date],MATCH($A101,Tbl_Project_List[Project Name],0),1)-1,0),IFERROR(INDEX($K$9:$K$158,MATCH($E101,$G$9:$G$158,0),1),0),IFERROR(INDEX($K$9:$K$158,MATCH($F101,$G$9:$G$158,0),1),0)),0)), IFERROR(MIN($D101-SUM($O101:AV101), INDEX(Tbl_Resource_List[Hours Available per Day], MATCH($C101,Tbl_Resource_List[Resource Name],0),1)-SUMIF($C$8:$C100,$C101,AW$8:AW100)),0),0)</f>
        <v>0</v>
      </c>
      <c r="AX101" s="93">
        <f>IF((AX$7&gt;IFERROR(MAX(IFERROR(INDEX(Tbl_Project_List[Start Date],MATCH($A101,Tbl_Project_List[Project Name],0),1)-1,0),IFERROR(INDEX($K$9:$K$158,MATCH($E101,$G$9:$G$158,0),1),0),IFERROR(INDEX($K$9:$K$158,MATCH($F101,$G$9:$G$158,0),1),0)),0)), IFERROR(MIN($D101-SUM($O101:AW101), INDEX(Tbl_Resource_List[Hours Available per Day], MATCH($C101,Tbl_Resource_List[Resource Name],0),1)-SUMIF($C$8:$C100,$C101,AX$8:AX100)),0),0)</f>
        <v>0</v>
      </c>
      <c r="AY101" s="93">
        <f>IF((AY$7&gt;IFERROR(MAX(IFERROR(INDEX(Tbl_Project_List[Start Date],MATCH($A101,Tbl_Project_List[Project Name],0),1)-1,0),IFERROR(INDEX($K$9:$K$158,MATCH($E101,$G$9:$G$158,0),1),0),IFERROR(INDEX($K$9:$K$158,MATCH($F101,$G$9:$G$158,0),1),0)),0)), IFERROR(MIN($D101-SUM($O101:AX101), INDEX(Tbl_Resource_List[Hours Available per Day], MATCH($C101,Tbl_Resource_List[Resource Name],0),1)-SUMIF($C$8:$C100,$C101,AY$8:AY100)),0),0)</f>
        <v>0</v>
      </c>
      <c r="AZ101" s="93">
        <f>IF((AZ$7&gt;IFERROR(MAX(IFERROR(INDEX(Tbl_Project_List[Start Date],MATCH($A101,Tbl_Project_List[Project Name],0),1)-1,0),IFERROR(INDEX($K$9:$K$158,MATCH($E101,$G$9:$G$158,0),1),0),IFERROR(INDEX($K$9:$K$158,MATCH($F101,$G$9:$G$158,0),1),0)),0)), IFERROR(MIN($D101-SUM($O101:AY101), INDEX(Tbl_Resource_List[Hours Available per Day], MATCH($C101,Tbl_Resource_List[Resource Name],0),1)-SUMIF($C$8:$C100,$C101,AZ$8:AZ100)),0),0)</f>
        <v>0</v>
      </c>
      <c r="BA101" s="93">
        <f>IF((BA$7&gt;IFERROR(MAX(IFERROR(INDEX(Tbl_Project_List[Start Date],MATCH($A101,Tbl_Project_List[Project Name],0),1)-1,0),IFERROR(INDEX($K$9:$K$158,MATCH($E101,$G$9:$G$158,0),1),0),IFERROR(INDEX($K$9:$K$158,MATCH($F101,$G$9:$G$158,0),1),0)),0)), IFERROR(MIN($D101-SUM($O101:AZ101), INDEX(Tbl_Resource_List[Hours Available per Day], MATCH($C101,Tbl_Resource_List[Resource Name],0),1)-SUMIF($C$8:$C100,$C101,BA$8:BA100)),0),0)</f>
        <v>0</v>
      </c>
      <c r="BB101" s="93">
        <f>IF((BB$7&gt;IFERROR(MAX(IFERROR(INDEX(Tbl_Project_List[Start Date],MATCH($A101,Tbl_Project_List[Project Name],0),1)-1,0),IFERROR(INDEX($K$9:$K$158,MATCH($E101,$G$9:$G$158,0),1),0),IFERROR(INDEX($K$9:$K$158,MATCH($F101,$G$9:$G$158,0),1),0)),0)), IFERROR(MIN($D101-SUM($O101:BA101), INDEX(Tbl_Resource_List[Hours Available per Day], MATCH($C101,Tbl_Resource_List[Resource Name],0),1)-SUMIF($C$8:$C100,$C101,BB$8:BB100)),0),0)</f>
        <v>0</v>
      </c>
      <c r="BC101" s="93">
        <f>IF((BC$7&gt;IFERROR(MAX(IFERROR(INDEX(Tbl_Project_List[Start Date],MATCH($A101,Tbl_Project_List[Project Name],0),1)-1,0),IFERROR(INDEX($K$9:$K$158,MATCH($E101,$G$9:$G$158,0),1),0),IFERROR(INDEX($K$9:$K$158,MATCH($F101,$G$9:$G$158,0),1),0)),0)), IFERROR(MIN($D101-SUM($O101:BB101), INDEX(Tbl_Resource_List[Hours Available per Day], MATCH($C101,Tbl_Resource_List[Resource Name],0),1)-SUMIF($C$8:$C100,$C101,BC$8:BC100)),0),0)</f>
        <v>0</v>
      </c>
      <c r="BD101" s="93">
        <f>IF((BD$7&gt;IFERROR(MAX(IFERROR(INDEX(Tbl_Project_List[Start Date],MATCH($A101,Tbl_Project_List[Project Name],0),1)-1,0),IFERROR(INDEX($K$9:$K$158,MATCH($E101,$G$9:$G$158,0),1),0),IFERROR(INDEX($K$9:$K$158,MATCH($F101,$G$9:$G$158,0),1),0)),0)), IFERROR(MIN($D101-SUM($O101:BC101), INDEX(Tbl_Resource_List[Hours Available per Day], MATCH($C101,Tbl_Resource_List[Resource Name],0),1)-SUMIF($C$8:$C100,$C101,BD$8:BD100)),0),0)</f>
        <v>0</v>
      </c>
      <c r="BE101" s="93">
        <f>IF((BE$7&gt;IFERROR(MAX(IFERROR(INDEX(Tbl_Project_List[Start Date],MATCH($A101,Tbl_Project_List[Project Name],0),1)-1,0),IFERROR(INDEX($K$9:$K$158,MATCH($E101,$G$9:$G$158,0),1),0),IFERROR(INDEX($K$9:$K$158,MATCH($F101,$G$9:$G$158,0),1),0)),0)), IFERROR(MIN($D101-SUM($O101:BD101), INDEX(Tbl_Resource_List[Hours Available per Day], MATCH($C101,Tbl_Resource_List[Resource Name],0),1)-SUMIF($C$8:$C100,$C101,BE$8:BE100)),0),0)</f>
        <v>0</v>
      </c>
      <c r="BF101" s="93">
        <f>IF((BF$7&gt;IFERROR(MAX(IFERROR(INDEX(Tbl_Project_List[Start Date],MATCH($A101,Tbl_Project_List[Project Name],0),1)-1,0),IFERROR(INDEX($K$9:$K$158,MATCH($E101,$G$9:$G$158,0),1),0),IFERROR(INDEX($K$9:$K$158,MATCH($F101,$G$9:$G$158,0),1),0)),0)), IFERROR(MIN($D101-SUM($O101:BE101), INDEX(Tbl_Resource_List[Hours Available per Day], MATCH($C101,Tbl_Resource_List[Resource Name],0),1)-SUMIF($C$8:$C100,$C101,BF$8:BF100)),0),0)</f>
        <v>0</v>
      </c>
      <c r="BG101" s="93">
        <f>IF((BG$7&gt;IFERROR(MAX(IFERROR(INDEX(Tbl_Project_List[Start Date],MATCH($A101,Tbl_Project_List[Project Name],0),1)-1,0),IFERROR(INDEX($K$9:$K$158,MATCH($E101,$G$9:$G$158,0),1),0),IFERROR(INDEX($K$9:$K$158,MATCH($F101,$G$9:$G$158,0),1),0)),0)), IFERROR(MIN($D101-SUM($O101:BF101), INDEX(Tbl_Resource_List[Hours Available per Day], MATCH($C101,Tbl_Resource_List[Resource Name],0),1)-SUMIF($C$8:$C100,$C101,BG$8:BG100)),0),0)</f>
        <v>0</v>
      </c>
      <c r="BH101" s="93">
        <f>IF((BH$7&gt;IFERROR(MAX(IFERROR(INDEX(Tbl_Project_List[Start Date],MATCH($A101,Tbl_Project_List[Project Name],0),1)-1,0),IFERROR(INDEX($K$9:$K$158,MATCH($E101,$G$9:$G$158,0),1),0),IFERROR(INDEX($K$9:$K$158,MATCH($F101,$G$9:$G$158,0),1),0)),0)), IFERROR(MIN($D101-SUM($O101:BG101), INDEX(Tbl_Resource_List[Hours Available per Day], MATCH($C101,Tbl_Resource_List[Resource Name],0),1)-SUMIF($C$8:$C100,$C101,BH$8:BH100)),0),0)</f>
        <v>0</v>
      </c>
      <c r="BI101" s="93">
        <f>IF((BI$7&gt;IFERROR(MAX(IFERROR(INDEX(Tbl_Project_List[Start Date],MATCH($A101,Tbl_Project_List[Project Name],0),1)-1,0),IFERROR(INDEX($K$9:$K$158,MATCH($E101,$G$9:$G$158,0),1),0),IFERROR(INDEX($K$9:$K$158,MATCH($F101,$G$9:$G$158,0),1),0)),0)), IFERROR(MIN($D101-SUM($O101:BH101), INDEX(Tbl_Resource_List[Hours Available per Day], MATCH($C101,Tbl_Resource_List[Resource Name],0),1)-SUMIF($C$8:$C100,$C101,BI$8:BI100)),0),0)</f>
        <v>0</v>
      </c>
      <c r="BJ101" s="93">
        <f>IF((BJ$7&gt;IFERROR(MAX(IFERROR(INDEX(Tbl_Project_List[Start Date],MATCH($A101,Tbl_Project_List[Project Name],0),1)-1,0),IFERROR(INDEX($K$9:$K$158,MATCH($E101,$G$9:$G$158,0),1),0),IFERROR(INDEX($K$9:$K$158,MATCH($F101,$G$9:$G$158,0),1),0)),0)), IFERROR(MIN($D101-SUM($O101:BI101), INDEX(Tbl_Resource_List[Hours Available per Day], MATCH($C101,Tbl_Resource_List[Resource Name],0),1)-SUMIF($C$8:$C100,$C101,BJ$8:BJ100)),0),0)</f>
        <v>0</v>
      </c>
      <c r="BK101" s="93">
        <f>IF((BK$7&gt;IFERROR(MAX(IFERROR(INDEX(Tbl_Project_List[Start Date],MATCH($A101,Tbl_Project_List[Project Name],0),1)-1,0),IFERROR(INDEX($K$9:$K$158,MATCH($E101,$G$9:$G$158,0),1),0),IFERROR(INDEX($K$9:$K$158,MATCH($F101,$G$9:$G$158,0),1),0)),0)), IFERROR(MIN($D101-SUM($O101:BJ101), INDEX(Tbl_Resource_List[Hours Available per Day], MATCH($C101,Tbl_Resource_List[Resource Name],0),1)-SUMIF($C$8:$C100,$C101,BK$8:BK100)),0),0)</f>
        <v>0</v>
      </c>
      <c r="BL101" s="93">
        <f>IF((BL$7&gt;IFERROR(MAX(IFERROR(INDEX(Tbl_Project_List[Start Date],MATCH($A101,Tbl_Project_List[Project Name],0),1)-1,0),IFERROR(INDEX($K$9:$K$158,MATCH($E101,$G$9:$G$158,0),1),0),IFERROR(INDEX($K$9:$K$158,MATCH($F101,$G$9:$G$158,0),1),0)),0)), IFERROR(MIN($D101-SUM($O101:BK101), INDEX(Tbl_Resource_List[Hours Available per Day], MATCH($C101,Tbl_Resource_List[Resource Name],0),1)-SUMIF($C$8:$C100,$C101,BL$8:BL100)),0),0)</f>
        <v>0</v>
      </c>
      <c r="BM101" s="93">
        <f>IF((BM$7&gt;IFERROR(MAX(IFERROR(INDEX(Tbl_Project_List[Start Date],MATCH($A101,Tbl_Project_List[Project Name],0),1)-1,0),IFERROR(INDEX($K$9:$K$158,MATCH($E101,$G$9:$G$158,0),1),0),IFERROR(INDEX($K$9:$K$158,MATCH($F101,$G$9:$G$158,0),1),0)),0)), IFERROR(MIN($D101-SUM($O101:BL101), INDEX(Tbl_Resource_List[Hours Available per Day], MATCH($C101,Tbl_Resource_List[Resource Name],0),1)-SUMIF($C$8:$C100,$C101,BM$8:BM100)),0),0)</f>
        <v>0</v>
      </c>
      <c r="BN101" s="93">
        <f>IF((BN$7&gt;IFERROR(MAX(IFERROR(INDEX(Tbl_Project_List[Start Date],MATCH($A101,Tbl_Project_List[Project Name],0),1)-1,0),IFERROR(INDEX($K$9:$K$158,MATCH($E101,$G$9:$G$158,0),1),0),IFERROR(INDEX($K$9:$K$158,MATCH($F101,$G$9:$G$158,0),1),0)),0)), IFERROR(MIN($D101-SUM($O101:BM101), INDEX(Tbl_Resource_List[Hours Available per Day], MATCH($C101,Tbl_Resource_List[Resource Name],0),1)-SUMIF($C$8:$C100,$C101,BN$8:BN100)),0),0)</f>
        <v>0</v>
      </c>
      <c r="BO101" s="93">
        <f>IF((BO$7&gt;IFERROR(MAX(IFERROR(INDEX(Tbl_Project_List[Start Date],MATCH($A101,Tbl_Project_List[Project Name],0),1)-1,0),IFERROR(INDEX($K$9:$K$158,MATCH($E101,$G$9:$G$158,0),1),0),IFERROR(INDEX($K$9:$K$158,MATCH($F101,$G$9:$G$158,0),1),0)),0)), IFERROR(MIN($D101-SUM($O101:BN101), INDEX(Tbl_Resource_List[Hours Available per Day], MATCH($C101,Tbl_Resource_List[Resource Name],0),1)-SUMIF($C$8:$C100,$C101,BO$8:BO100)),0),0)</f>
        <v>0</v>
      </c>
      <c r="BP101" s="93">
        <f>IF((BP$7&gt;IFERROR(MAX(IFERROR(INDEX(Tbl_Project_List[Start Date],MATCH($A101,Tbl_Project_List[Project Name],0),1)-1,0),IFERROR(INDEX($K$9:$K$158,MATCH($E101,$G$9:$G$158,0),1),0),IFERROR(INDEX($K$9:$K$158,MATCH($F101,$G$9:$G$158,0),1),0)),0)), IFERROR(MIN($D101-SUM($O101:BO101), INDEX(Tbl_Resource_List[Hours Available per Day], MATCH($C101,Tbl_Resource_List[Resource Name],0),1)-SUMIF($C$8:$C100,$C101,BP$8:BP100)),0),0)</f>
        <v>0</v>
      </c>
      <c r="BQ101" s="93">
        <f>IF((BQ$7&gt;IFERROR(MAX(IFERROR(INDEX(Tbl_Project_List[Start Date],MATCH($A101,Tbl_Project_List[Project Name],0),1)-1,0),IFERROR(INDEX($K$9:$K$158,MATCH($E101,$G$9:$G$158,0),1),0),IFERROR(INDEX($K$9:$K$158,MATCH($F101,$G$9:$G$158,0),1),0)),0)), IFERROR(MIN($D101-SUM($O101:BP101), INDEX(Tbl_Resource_List[Hours Available per Day], MATCH($C101,Tbl_Resource_List[Resource Name],0),1)-SUMIF($C$8:$C100,$C101,BQ$8:BQ100)),0),0)</f>
        <v>0</v>
      </c>
      <c r="BR101" s="93">
        <f>IF((BR$7&gt;IFERROR(MAX(IFERROR(INDEX(Tbl_Project_List[Start Date],MATCH($A101,Tbl_Project_List[Project Name],0),1)-1,0),IFERROR(INDEX($K$9:$K$158,MATCH($E101,$G$9:$G$158,0),1),0),IFERROR(INDEX($K$9:$K$158,MATCH($F101,$G$9:$G$158,0),1),0)),0)), IFERROR(MIN($D101-SUM($O101:BQ101), INDEX(Tbl_Resource_List[Hours Available per Day], MATCH($C101,Tbl_Resource_List[Resource Name],0),1)-SUMIF($C$8:$C100,$C101,BR$8:BR100)),0),0)</f>
        <v>0</v>
      </c>
      <c r="BS101" s="93">
        <f>IF((BS$7&gt;IFERROR(MAX(IFERROR(INDEX(Tbl_Project_List[Start Date],MATCH($A101,Tbl_Project_List[Project Name],0),1)-1,0),IFERROR(INDEX($K$9:$K$158,MATCH($E101,$G$9:$G$158,0),1),0),IFERROR(INDEX($K$9:$K$158,MATCH($F101,$G$9:$G$158,0),1),0)),0)), IFERROR(MIN($D101-SUM($O101:BR101), INDEX(Tbl_Resource_List[Hours Available per Day], MATCH($C101,Tbl_Resource_List[Resource Name],0),1)-SUMIF($C$8:$C100,$C101,BS$8:BS100)),0),0)</f>
        <v>0</v>
      </c>
      <c r="BT101" s="93">
        <f>IF((BT$7&gt;IFERROR(MAX(IFERROR(INDEX(Tbl_Project_List[Start Date],MATCH($A101,Tbl_Project_List[Project Name],0),1)-1,0),IFERROR(INDEX($K$9:$K$158,MATCH($E101,$G$9:$G$158,0),1),0),IFERROR(INDEX($K$9:$K$158,MATCH($F101,$G$9:$G$158,0),1),0)),0)), IFERROR(MIN($D101-SUM($O101:BS101), INDEX(Tbl_Resource_List[Hours Available per Day], MATCH($C101,Tbl_Resource_List[Resource Name],0),1)-SUMIF($C$8:$C100,$C101,BT$8:BT100)),0),0)</f>
        <v>0</v>
      </c>
      <c r="BU101" s="93">
        <f>IF((BU$7&gt;IFERROR(MAX(IFERROR(INDEX(Tbl_Project_List[Start Date],MATCH($A101,Tbl_Project_List[Project Name],0),1)-1,0),IFERROR(INDEX($K$9:$K$158,MATCH($E101,$G$9:$G$158,0),1),0),IFERROR(INDEX($K$9:$K$158,MATCH($F101,$G$9:$G$158,0),1),0)),0)), IFERROR(MIN($D101-SUM($O101:BT101), INDEX(Tbl_Resource_List[Hours Available per Day], MATCH($C101,Tbl_Resource_List[Resource Name],0),1)-SUMIF($C$8:$C100,$C101,BU$8:BU100)),0),0)</f>
        <v>0</v>
      </c>
      <c r="BV101" s="93">
        <f>IF((BV$7&gt;IFERROR(MAX(IFERROR(INDEX(Tbl_Project_List[Start Date],MATCH($A101,Tbl_Project_List[Project Name],0),1)-1,0),IFERROR(INDEX($K$9:$K$158,MATCH($E101,$G$9:$G$158,0),1),0),IFERROR(INDEX($K$9:$K$158,MATCH($F101,$G$9:$G$158,0),1),0)),0)), IFERROR(MIN($D101-SUM($O101:BU101), INDEX(Tbl_Resource_List[Hours Available per Day], MATCH($C101,Tbl_Resource_List[Resource Name],0),1)-SUMIF($C$8:$C100,$C101,BV$8:BV100)),0),0)</f>
        <v>0</v>
      </c>
      <c r="BW101" s="94">
        <f>IF((BW$7&gt;IFERROR(MAX(IFERROR(INDEX(Tbl_Project_List[Start Date],MATCH($A101,Tbl_Project_List[Project Name],0),1)-1,0),IFERROR(INDEX($K$9:$K$158,MATCH($E101,$G$9:$G$158,0),1),0),IFERROR(INDEX($K$9:$K$158,MATCH($F101,$G$9:$G$158,0),1),0)),0)), IFERROR(MIN($D101-SUM($O101:BV101), INDEX(Tbl_Resource_List[Hours Available per Day], MATCH($C101,Tbl_Resource_List[Resource Name],0),1)-SUMIF($C$8:$C100,$C101,BW$8:BW100)),0),0)</f>
        <v>0</v>
      </c>
      <c r="BX101" s="95"/>
      <c r="BY101" s="95"/>
      <c r="BZ101" s="95"/>
      <c r="CA101" s="95"/>
      <c r="CB101" s="95"/>
      <c r="CC101" s="95"/>
      <c r="CD101" s="95"/>
      <c r="CE101" s="95"/>
      <c r="CF101" s="95"/>
      <c r="CG101" s="95"/>
      <c r="CH101" s="95"/>
      <c r="CI101" s="95"/>
      <c r="CJ101" s="95"/>
      <c r="CK101" s="95"/>
      <c r="CL101" s="95"/>
      <c r="CM101" s="95"/>
      <c r="CN101" s="95"/>
      <c r="CO101" s="95"/>
      <c r="CP101" s="95"/>
      <c r="CQ101" s="95"/>
      <c r="CR101" s="95"/>
      <c r="CS101" s="95"/>
      <c r="CT101" s="95"/>
      <c r="CU101" s="95"/>
      <c r="CV101" s="95"/>
      <c r="CW101" s="95"/>
      <c r="CX101" s="95"/>
      <c r="CY101" s="95"/>
      <c r="CZ101" s="95"/>
      <c r="DA101" s="95"/>
    </row>
    <row r="102" spans="1:105" x14ac:dyDescent="0.25">
      <c r="A102" s="89" t="str">
        <f>IFERROR(IF(ROW(A101)-ROW($A$8)&gt;=COUNTA(Tbl_Task_List[Task Name]),"",INDEX(Tbl_Project_List[],MATCH(SMALL(Tbl_Project_List[[#Data],[Priority]],ROUND(SUMPRODUCT(1/COUNTIF($A$9:A101,$A$9:A101)),0)+((COUNTIF(Tbl_Task_List[[#Data],[Project Name]],A101)=COUNTIF($A$9:$A101,A101))*1)),Tbl_Project_List[[#Data],[Priority]],0),1)),"")</f>
        <v/>
      </c>
      <c r="B102" s="89" t="str">
        <f t="array" ref="B102">IFERROR(INDEX((Tbl_Task_List[[#Data],[Task Name]]), SMALL(IF(A102=(Tbl_Task_List[[#Data],[Project Name]]),ROW(Tbl_Task_List[[#Data],[Project Name]]),""),COUNTIF($A$9:$A102,A102))-ROW(Tbl_Task_List[[#Headers],[Task Name]]),1),"")</f>
        <v/>
      </c>
      <c r="C102" s="90" t="str">
        <f t="array" ref="C102">IFERROR(INDEX((Tbl_Task_List[[#Data],[Resource Name]]), SMALL(IF(A102=(Tbl_Task_List[[#Data],[Project Name]]),ROW(Tbl_Task_List[[#Data],[Project Name]]),""),COUNTIF($A$9:$A102,A102))-ROW(Tbl_Task_List[[#Headers],[Resource Name]]),1),"")</f>
        <v/>
      </c>
      <c r="D102" s="91" t="str">
        <f t="array" ref="D102">IFERROR(INDEX((Tbl_Task_List[[#Data],[Planned Duration (Hours)]]), SMALL(IF(A102=(Tbl_Task_List[[#Data],[Project Name]]),ROW(Tbl_Task_List[[#Data],[Project Name]]),""),COUNTIF($A$9:$A102,A102))-ROW(Tbl_Task_List[[#Headers],[Planned Duration (Hours)]]),1),"")</f>
        <v/>
      </c>
      <c r="E102" s="70" t="str">
        <f t="array" ref="E102">IFERROR(INDEX((Tbl_Task_List[[#Data],[Predecessor 1]]), SMALL(IF(A102=(Tbl_Task_List[[#Data],[Project Name]]),ROW(Tbl_Task_List[[#Data],[Project Name]]),""),COUNTIF($A$9:$A102,A102))-ROW(Tbl_Task_List[[#Headers],[Predecessor 1]]),1),"")</f>
        <v/>
      </c>
      <c r="F102" s="70" t="str">
        <f t="array" ref="F102">IFERROR(INDEX((Tbl_Task_List[[#Data],[Predecessor 2]]), SMALL(IF(A102=(Tbl_Task_List[[#Data],[Project Name]]),ROW(Tbl_Task_List[[#Data],[Project Name]]),""),COUNTIF($A$9:$A102,A102))-ROW(Tbl_Task_List[[#Headers],[Predecessor 2]]),1),"")</f>
        <v/>
      </c>
      <c r="G102" s="70" t="str">
        <f t="shared" si="8"/>
        <v xml:space="preserve"> </v>
      </c>
      <c r="H102" s="75" t="str">
        <f>IFERROR(MAX(INDEX(Tbl_Project_List[Start Date],MATCH($A102,Tbl_Project_List[Project Name],0),1), StartDate, IFERROR(WORKDAY(INDEX($K$9:$K$158,MATCH($E102,$G$9:$G$158,0),1),1,Holidays),0),IFERROR(WORKDAY( INDEX($K$9:$K$158,MATCH($F102,$G$9:$G$158,0),1),1,Holidays),0)),"")</f>
        <v/>
      </c>
      <c r="I102" s="92" t="str">
        <f t="shared" si="9"/>
        <v/>
      </c>
      <c r="J102" s="75" t="str">
        <f t="array" ref="J102">IF(ISNUMBER(D102),IFERROR(INDEX($A$7:$BW$7,1,SMALL(IF(P102:BW102&gt;0,COLUMN(P102:BW102),""),1)),WORKDAY($BW$7,2,Holidays)),"")</f>
        <v/>
      </c>
      <c r="K102" s="75" t="str">
        <f t="array" ref="K102">IF(ISNUMBER(D102),IF(SUM(P102:BW102)=D102,IFERROR(INDEX($A$7:$BW$7,1,LARGE(IF(P102:BW102&gt;0,COLUMN(P102:BW102),""),1)),""),WORKDAY($BW$7,1,Holidays)),"")</f>
        <v/>
      </c>
      <c r="L102" s="92" t="str">
        <f ca="1">IFERROR(COUNTIF(INDIRECT(ADDRESS(ROW($L102),MATCH($J102,$A$7:$BW$7,0),1,1,)):INDIRECT(ADDRESS(ROW($L102),MATCH(MIN($K102,$BW$7),$A$7:$BW$7,0),1,1,)),0),"")</f>
        <v/>
      </c>
      <c r="M102" s="92" t="str">
        <f t="shared" si="10"/>
        <v/>
      </c>
      <c r="N102" s="93" t="str">
        <f t="shared" si="11"/>
        <v/>
      </c>
      <c r="O102" s="86"/>
      <c r="P102" s="93">
        <f>IF((P$7&gt;IFERROR(MAX(IFERROR(INDEX(Tbl_Project_List[Start Date],MATCH($A102,Tbl_Project_List[Project Name],0),1)-1,0),IFERROR(INDEX($K$9:$K$158,MATCH($E102,$G$9:$G$158,0),1),0),IFERROR(INDEX($K$9:$K$158,MATCH($F102,$G$9:$G$158,0),1),0)),0)), IFERROR(MIN($D102-SUM($O102:O102), INDEX(Tbl_Resource_List[Hours Available per Day], MATCH($C102,Tbl_Resource_List[Resource Name],0),1)-SUMIF($C$8:$C101,$C102,P$8:P101)),0),0)</f>
        <v>0</v>
      </c>
      <c r="Q102" s="93">
        <f>IF((Q$7&gt;IFERROR(MAX(IFERROR(INDEX(Tbl_Project_List[Start Date],MATCH($A102,Tbl_Project_List[Project Name],0),1)-1,0),IFERROR(INDEX($K$9:$K$158,MATCH($E102,$G$9:$G$158,0),1),0),IFERROR(INDEX($K$9:$K$158,MATCH($F102,$G$9:$G$158,0),1),0)),0)), IFERROR(MIN($D102-SUM($O102:P102), INDEX(Tbl_Resource_List[Hours Available per Day], MATCH($C102,Tbl_Resource_List[Resource Name],0),1)-SUMIF($C$8:$C101,$C102,Q$8:Q101)),0),0)</f>
        <v>0</v>
      </c>
      <c r="R102" s="93">
        <f>IF((R$7&gt;IFERROR(MAX(IFERROR(INDEX(Tbl_Project_List[Start Date],MATCH($A102,Tbl_Project_List[Project Name],0),1)-1,0),IFERROR(INDEX($K$9:$K$158,MATCH($E102,$G$9:$G$158,0),1),0),IFERROR(INDEX($K$9:$K$158,MATCH($F102,$G$9:$G$158,0),1),0)),0)), IFERROR(MIN($D102-SUM($O102:Q102), INDEX(Tbl_Resource_List[Hours Available per Day], MATCH($C102,Tbl_Resource_List[Resource Name],0),1)-SUMIF($C$8:$C101,$C102,R$8:R101)),0),0)</f>
        <v>0</v>
      </c>
      <c r="S102" s="93">
        <f>IF((S$7&gt;IFERROR(MAX(IFERROR(INDEX(Tbl_Project_List[Start Date],MATCH($A102,Tbl_Project_List[Project Name],0),1)-1,0),IFERROR(INDEX($K$9:$K$158,MATCH($E102,$G$9:$G$158,0),1),0),IFERROR(INDEX($K$9:$K$158,MATCH($F102,$G$9:$G$158,0),1),0)),0)), IFERROR(MIN($D102-SUM($O102:R102), INDEX(Tbl_Resource_List[Hours Available per Day], MATCH($C102,Tbl_Resource_List[Resource Name],0),1)-SUMIF($C$8:$C101,$C102,S$8:S101)),0),0)</f>
        <v>0</v>
      </c>
      <c r="T102" s="93">
        <f>IF((T$7&gt;IFERROR(MAX(IFERROR(INDEX(Tbl_Project_List[Start Date],MATCH($A102,Tbl_Project_List[Project Name],0),1)-1,0),IFERROR(INDEX($K$9:$K$158,MATCH($E102,$G$9:$G$158,0),1),0),IFERROR(INDEX($K$9:$K$158,MATCH($F102,$G$9:$G$158,0),1),0)),0)), IFERROR(MIN($D102-SUM($O102:S102), INDEX(Tbl_Resource_List[Hours Available per Day], MATCH($C102,Tbl_Resource_List[Resource Name],0),1)-SUMIF($C$8:$C101,$C102,T$8:T101)),0),0)</f>
        <v>0</v>
      </c>
      <c r="U102" s="93">
        <f>IF((U$7&gt;IFERROR(MAX(IFERROR(INDEX(Tbl_Project_List[Start Date],MATCH($A102,Tbl_Project_List[Project Name],0),1)-1,0),IFERROR(INDEX($K$9:$K$158,MATCH($E102,$G$9:$G$158,0),1),0),IFERROR(INDEX($K$9:$K$158,MATCH($F102,$G$9:$G$158,0),1),0)),0)), IFERROR(MIN($D102-SUM($O102:T102), INDEX(Tbl_Resource_List[Hours Available per Day], MATCH($C102,Tbl_Resource_List[Resource Name],0),1)-SUMIF($C$8:$C101,$C102,U$8:U101)),0),0)</f>
        <v>0</v>
      </c>
      <c r="V102" s="93">
        <f>IF((V$7&gt;IFERROR(MAX(IFERROR(INDEX(Tbl_Project_List[Start Date],MATCH($A102,Tbl_Project_List[Project Name],0),1)-1,0),IFERROR(INDEX($K$9:$K$158,MATCH($E102,$G$9:$G$158,0),1),0),IFERROR(INDEX($K$9:$K$158,MATCH($F102,$G$9:$G$158,0),1),0)),0)), IFERROR(MIN($D102-SUM($O102:U102), INDEX(Tbl_Resource_List[Hours Available per Day], MATCH($C102,Tbl_Resource_List[Resource Name],0),1)-SUMIF($C$8:$C101,$C102,V$8:V101)),0),0)</f>
        <v>0</v>
      </c>
      <c r="W102" s="93">
        <f>IF((W$7&gt;IFERROR(MAX(IFERROR(INDEX(Tbl_Project_List[Start Date],MATCH($A102,Tbl_Project_List[Project Name],0),1)-1,0),IFERROR(INDEX($K$9:$K$158,MATCH($E102,$G$9:$G$158,0),1),0),IFERROR(INDEX($K$9:$K$158,MATCH($F102,$G$9:$G$158,0),1),0)),0)), IFERROR(MIN($D102-SUM($O102:V102), INDEX(Tbl_Resource_List[Hours Available per Day], MATCH($C102,Tbl_Resource_List[Resource Name],0),1)-SUMIF($C$8:$C101,$C102,W$8:W101)),0),0)</f>
        <v>0</v>
      </c>
      <c r="X102" s="93">
        <f>IF((X$7&gt;IFERROR(MAX(IFERROR(INDEX(Tbl_Project_List[Start Date],MATCH($A102,Tbl_Project_List[Project Name],0),1)-1,0),IFERROR(INDEX($K$9:$K$158,MATCH($E102,$G$9:$G$158,0),1),0),IFERROR(INDEX($K$9:$K$158,MATCH($F102,$G$9:$G$158,0),1),0)),0)), IFERROR(MIN($D102-SUM($O102:W102), INDEX(Tbl_Resource_List[Hours Available per Day], MATCH($C102,Tbl_Resource_List[Resource Name],0),1)-SUMIF($C$8:$C101,$C102,X$8:X101)),0),0)</f>
        <v>0</v>
      </c>
      <c r="Y102" s="93">
        <f>IF((Y$7&gt;IFERROR(MAX(IFERROR(INDEX(Tbl_Project_List[Start Date],MATCH($A102,Tbl_Project_List[Project Name],0),1)-1,0),IFERROR(INDEX($K$9:$K$158,MATCH($E102,$G$9:$G$158,0),1),0),IFERROR(INDEX($K$9:$K$158,MATCH($F102,$G$9:$G$158,0),1),0)),0)), IFERROR(MIN($D102-SUM($O102:X102), INDEX(Tbl_Resource_List[Hours Available per Day], MATCH($C102,Tbl_Resource_List[Resource Name],0),1)-SUMIF($C$8:$C101,$C102,Y$8:Y101)),0),0)</f>
        <v>0</v>
      </c>
      <c r="Z102" s="93">
        <f>IF((Z$7&gt;IFERROR(MAX(IFERROR(INDEX(Tbl_Project_List[Start Date],MATCH($A102,Tbl_Project_List[Project Name],0),1)-1,0),IFERROR(INDEX($K$9:$K$158,MATCH($E102,$G$9:$G$158,0),1),0),IFERROR(INDEX($K$9:$K$158,MATCH($F102,$G$9:$G$158,0),1),0)),0)), IFERROR(MIN($D102-SUM($O102:Y102), INDEX(Tbl_Resource_List[Hours Available per Day], MATCH($C102,Tbl_Resource_List[Resource Name],0),1)-SUMIF($C$8:$C101,$C102,Z$8:Z101)),0),0)</f>
        <v>0</v>
      </c>
      <c r="AA102" s="93">
        <f>IF((AA$7&gt;IFERROR(MAX(IFERROR(INDEX(Tbl_Project_List[Start Date],MATCH($A102,Tbl_Project_List[Project Name],0),1)-1,0),IFERROR(INDEX($K$9:$K$158,MATCH($E102,$G$9:$G$158,0),1),0),IFERROR(INDEX($K$9:$K$158,MATCH($F102,$G$9:$G$158,0),1),0)),0)), IFERROR(MIN($D102-SUM($O102:Z102), INDEX(Tbl_Resource_List[Hours Available per Day], MATCH($C102,Tbl_Resource_List[Resource Name],0),1)-SUMIF($C$8:$C101,$C102,AA$8:AA101)),0),0)</f>
        <v>0</v>
      </c>
      <c r="AB102" s="93">
        <f>IF((AB$7&gt;IFERROR(MAX(IFERROR(INDEX(Tbl_Project_List[Start Date],MATCH($A102,Tbl_Project_List[Project Name],0),1)-1,0),IFERROR(INDEX($K$9:$K$158,MATCH($E102,$G$9:$G$158,0),1),0),IFERROR(INDEX($K$9:$K$158,MATCH($F102,$G$9:$G$158,0),1),0)),0)), IFERROR(MIN($D102-SUM($O102:AA102), INDEX(Tbl_Resource_List[Hours Available per Day], MATCH($C102,Tbl_Resource_List[Resource Name],0),1)-SUMIF($C$8:$C101,$C102,AB$8:AB101)),0),0)</f>
        <v>0</v>
      </c>
      <c r="AC102" s="93">
        <f>IF((AC$7&gt;IFERROR(MAX(IFERROR(INDEX(Tbl_Project_List[Start Date],MATCH($A102,Tbl_Project_List[Project Name],0),1)-1,0),IFERROR(INDEX($K$9:$K$158,MATCH($E102,$G$9:$G$158,0),1),0),IFERROR(INDEX($K$9:$K$158,MATCH($F102,$G$9:$G$158,0),1),0)),0)), IFERROR(MIN($D102-SUM($O102:AB102), INDEX(Tbl_Resource_List[Hours Available per Day], MATCH($C102,Tbl_Resource_List[Resource Name],0),1)-SUMIF($C$8:$C101,$C102,AC$8:AC101)),0),0)</f>
        <v>0</v>
      </c>
      <c r="AD102" s="93">
        <f>IF((AD$7&gt;IFERROR(MAX(IFERROR(INDEX(Tbl_Project_List[Start Date],MATCH($A102,Tbl_Project_List[Project Name],0),1)-1,0),IFERROR(INDEX($K$9:$K$158,MATCH($E102,$G$9:$G$158,0),1),0),IFERROR(INDEX($K$9:$K$158,MATCH($F102,$G$9:$G$158,0),1),0)),0)), IFERROR(MIN($D102-SUM($O102:AC102), INDEX(Tbl_Resource_List[Hours Available per Day], MATCH($C102,Tbl_Resource_List[Resource Name],0),1)-SUMIF($C$8:$C101,$C102,AD$8:AD101)),0),0)</f>
        <v>0</v>
      </c>
      <c r="AE102" s="93">
        <f>IF((AE$7&gt;IFERROR(MAX(IFERROR(INDEX(Tbl_Project_List[Start Date],MATCH($A102,Tbl_Project_List[Project Name],0),1)-1,0),IFERROR(INDEX($K$9:$K$158,MATCH($E102,$G$9:$G$158,0),1),0),IFERROR(INDEX($K$9:$K$158,MATCH($F102,$G$9:$G$158,0),1),0)),0)), IFERROR(MIN($D102-SUM($O102:AD102), INDEX(Tbl_Resource_List[Hours Available per Day], MATCH($C102,Tbl_Resource_List[Resource Name],0),1)-SUMIF($C$8:$C101,$C102,AE$8:AE101)),0),0)</f>
        <v>0</v>
      </c>
      <c r="AF102" s="93">
        <f>IF((AF$7&gt;IFERROR(MAX(IFERROR(INDEX(Tbl_Project_List[Start Date],MATCH($A102,Tbl_Project_List[Project Name],0),1)-1,0),IFERROR(INDEX($K$9:$K$158,MATCH($E102,$G$9:$G$158,0),1),0),IFERROR(INDEX($K$9:$K$158,MATCH($F102,$G$9:$G$158,0),1),0)),0)), IFERROR(MIN($D102-SUM($O102:AE102), INDEX(Tbl_Resource_List[Hours Available per Day], MATCH($C102,Tbl_Resource_List[Resource Name],0),1)-SUMIF($C$8:$C101,$C102,AF$8:AF101)),0),0)</f>
        <v>0</v>
      </c>
      <c r="AG102" s="93">
        <f>IF((AG$7&gt;IFERROR(MAX(IFERROR(INDEX(Tbl_Project_List[Start Date],MATCH($A102,Tbl_Project_List[Project Name],0),1)-1,0),IFERROR(INDEX($K$9:$K$158,MATCH($E102,$G$9:$G$158,0),1),0),IFERROR(INDEX($K$9:$K$158,MATCH($F102,$G$9:$G$158,0),1),0)),0)), IFERROR(MIN($D102-SUM($O102:AF102), INDEX(Tbl_Resource_List[Hours Available per Day], MATCH($C102,Tbl_Resource_List[Resource Name],0),1)-SUMIF($C$8:$C101,$C102,AG$8:AG101)),0),0)</f>
        <v>0</v>
      </c>
      <c r="AH102" s="93">
        <f>IF((AH$7&gt;IFERROR(MAX(IFERROR(INDEX(Tbl_Project_List[Start Date],MATCH($A102,Tbl_Project_List[Project Name],0),1)-1,0),IFERROR(INDEX($K$9:$K$158,MATCH($E102,$G$9:$G$158,0),1),0),IFERROR(INDEX($K$9:$K$158,MATCH($F102,$G$9:$G$158,0),1),0)),0)), IFERROR(MIN($D102-SUM($O102:AG102), INDEX(Tbl_Resource_List[Hours Available per Day], MATCH($C102,Tbl_Resource_List[Resource Name],0),1)-SUMIF($C$8:$C101,$C102,AH$8:AH101)),0),0)</f>
        <v>0</v>
      </c>
      <c r="AI102" s="93">
        <f>IF((AI$7&gt;IFERROR(MAX(IFERROR(INDEX(Tbl_Project_List[Start Date],MATCH($A102,Tbl_Project_List[Project Name],0),1)-1,0),IFERROR(INDEX($K$9:$K$158,MATCH($E102,$G$9:$G$158,0),1),0),IFERROR(INDEX($K$9:$K$158,MATCH($F102,$G$9:$G$158,0),1),0)),0)), IFERROR(MIN($D102-SUM($O102:AH102), INDEX(Tbl_Resource_List[Hours Available per Day], MATCH($C102,Tbl_Resource_List[Resource Name],0),1)-SUMIF($C$8:$C101,$C102,AI$8:AI101)),0),0)</f>
        <v>0</v>
      </c>
      <c r="AJ102" s="93">
        <f>IF((AJ$7&gt;IFERROR(MAX(IFERROR(INDEX(Tbl_Project_List[Start Date],MATCH($A102,Tbl_Project_List[Project Name],0),1)-1,0),IFERROR(INDEX($K$9:$K$158,MATCH($E102,$G$9:$G$158,0),1),0),IFERROR(INDEX($K$9:$K$158,MATCH($F102,$G$9:$G$158,0),1),0)),0)), IFERROR(MIN($D102-SUM($O102:AI102), INDEX(Tbl_Resource_List[Hours Available per Day], MATCH($C102,Tbl_Resource_List[Resource Name],0),1)-SUMIF($C$8:$C101,$C102,AJ$8:AJ101)),0),0)</f>
        <v>0</v>
      </c>
      <c r="AK102" s="93">
        <f>IF((AK$7&gt;IFERROR(MAX(IFERROR(INDEX(Tbl_Project_List[Start Date],MATCH($A102,Tbl_Project_List[Project Name],0),1)-1,0),IFERROR(INDEX($K$9:$K$158,MATCH($E102,$G$9:$G$158,0),1),0),IFERROR(INDEX($K$9:$K$158,MATCH($F102,$G$9:$G$158,0),1),0)),0)), IFERROR(MIN($D102-SUM($O102:AJ102), INDEX(Tbl_Resource_List[Hours Available per Day], MATCH($C102,Tbl_Resource_List[Resource Name],0),1)-SUMIF($C$8:$C101,$C102,AK$8:AK101)),0),0)</f>
        <v>0</v>
      </c>
      <c r="AL102" s="93">
        <f>IF((AL$7&gt;IFERROR(MAX(IFERROR(INDEX(Tbl_Project_List[Start Date],MATCH($A102,Tbl_Project_List[Project Name],0),1)-1,0),IFERROR(INDEX($K$9:$K$158,MATCH($E102,$G$9:$G$158,0),1),0),IFERROR(INDEX($K$9:$K$158,MATCH($F102,$G$9:$G$158,0),1),0)),0)), IFERROR(MIN($D102-SUM($O102:AK102), INDEX(Tbl_Resource_List[Hours Available per Day], MATCH($C102,Tbl_Resource_List[Resource Name],0),1)-SUMIF($C$8:$C101,$C102,AL$8:AL101)),0),0)</f>
        <v>0</v>
      </c>
      <c r="AM102" s="93">
        <f>IF((AM$7&gt;IFERROR(MAX(IFERROR(INDEX(Tbl_Project_List[Start Date],MATCH($A102,Tbl_Project_List[Project Name],0),1)-1,0),IFERROR(INDEX($K$9:$K$158,MATCH($E102,$G$9:$G$158,0),1),0),IFERROR(INDEX($K$9:$K$158,MATCH($F102,$G$9:$G$158,0),1),0)),0)), IFERROR(MIN($D102-SUM($O102:AL102), INDEX(Tbl_Resource_List[Hours Available per Day], MATCH($C102,Tbl_Resource_List[Resource Name],0),1)-SUMIF($C$8:$C101,$C102,AM$8:AM101)),0),0)</f>
        <v>0</v>
      </c>
      <c r="AN102" s="93">
        <f>IF((AN$7&gt;IFERROR(MAX(IFERROR(INDEX(Tbl_Project_List[Start Date],MATCH($A102,Tbl_Project_List[Project Name],0),1)-1,0),IFERROR(INDEX($K$9:$K$158,MATCH($E102,$G$9:$G$158,0),1),0),IFERROR(INDEX($K$9:$K$158,MATCH($F102,$G$9:$G$158,0),1),0)),0)), IFERROR(MIN($D102-SUM($O102:AM102), INDEX(Tbl_Resource_List[Hours Available per Day], MATCH($C102,Tbl_Resource_List[Resource Name],0),1)-SUMIF($C$8:$C101,$C102,AN$8:AN101)),0),0)</f>
        <v>0</v>
      </c>
      <c r="AO102" s="93">
        <f>IF((AO$7&gt;IFERROR(MAX(IFERROR(INDEX(Tbl_Project_List[Start Date],MATCH($A102,Tbl_Project_List[Project Name],0),1)-1,0),IFERROR(INDEX($K$9:$K$158,MATCH($E102,$G$9:$G$158,0),1),0),IFERROR(INDEX($K$9:$K$158,MATCH($F102,$G$9:$G$158,0),1),0)),0)), IFERROR(MIN($D102-SUM($O102:AN102), INDEX(Tbl_Resource_List[Hours Available per Day], MATCH($C102,Tbl_Resource_List[Resource Name],0),1)-SUMIF($C$8:$C101,$C102,AO$8:AO101)),0),0)</f>
        <v>0</v>
      </c>
      <c r="AP102" s="93">
        <f>IF((AP$7&gt;IFERROR(MAX(IFERROR(INDEX(Tbl_Project_List[Start Date],MATCH($A102,Tbl_Project_List[Project Name],0),1)-1,0),IFERROR(INDEX($K$9:$K$158,MATCH($E102,$G$9:$G$158,0),1),0),IFERROR(INDEX($K$9:$K$158,MATCH($F102,$G$9:$G$158,0),1),0)),0)), IFERROR(MIN($D102-SUM($O102:AO102), INDEX(Tbl_Resource_List[Hours Available per Day], MATCH($C102,Tbl_Resource_List[Resource Name],0),1)-SUMIF($C$8:$C101,$C102,AP$8:AP101)),0),0)</f>
        <v>0</v>
      </c>
      <c r="AQ102" s="93">
        <f>IF((AQ$7&gt;IFERROR(MAX(IFERROR(INDEX(Tbl_Project_List[Start Date],MATCH($A102,Tbl_Project_List[Project Name],0),1)-1,0),IFERROR(INDEX($K$9:$K$158,MATCH($E102,$G$9:$G$158,0),1),0),IFERROR(INDEX($K$9:$K$158,MATCH($F102,$G$9:$G$158,0),1),0)),0)), IFERROR(MIN($D102-SUM($O102:AP102), INDEX(Tbl_Resource_List[Hours Available per Day], MATCH($C102,Tbl_Resource_List[Resource Name],0),1)-SUMIF($C$8:$C101,$C102,AQ$8:AQ101)),0),0)</f>
        <v>0</v>
      </c>
      <c r="AR102" s="93">
        <f>IF((AR$7&gt;IFERROR(MAX(IFERROR(INDEX(Tbl_Project_List[Start Date],MATCH($A102,Tbl_Project_List[Project Name],0),1)-1,0),IFERROR(INDEX($K$9:$K$158,MATCH($E102,$G$9:$G$158,0),1),0),IFERROR(INDEX($K$9:$K$158,MATCH($F102,$G$9:$G$158,0),1),0)),0)), IFERROR(MIN($D102-SUM($O102:AQ102), INDEX(Tbl_Resource_List[Hours Available per Day], MATCH($C102,Tbl_Resource_List[Resource Name],0),1)-SUMIF($C$8:$C101,$C102,AR$8:AR101)),0),0)</f>
        <v>0</v>
      </c>
      <c r="AS102" s="93">
        <f>IF((AS$7&gt;IFERROR(MAX(IFERROR(INDEX(Tbl_Project_List[Start Date],MATCH($A102,Tbl_Project_List[Project Name],0),1)-1,0),IFERROR(INDEX($K$9:$K$158,MATCH($E102,$G$9:$G$158,0),1),0),IFERROR(INDEX($K$9:$K$158,MATCH($F102,$G$9:$G$158,0),1),0)),0)), IFERROR(MIN($D102-SUM($O102:AR102), INDEX(Tbl_Resource_List[Hours Available per Day], MATCH($C102,Tbl_Resource_List[Resource Name],0),1)-SUMIF($C$8:$C101,$C102,AS$8:AS101)),0),0)</f>
        <v>0</v>
      </c>
      <c r="AT102" s="93">
        <f>IF((AT$7&gt;IFERROR(MAX(IFERROR(INDEX(Tbl_Project_List[Start Date],MATCH($A102,Tbl_Project_List[Project Name],0),1)-1,0),IFERROR(INDEX($K$9:$K$158,MATCH($E102,$G$9:$G$158,0),1),0),IFERROR(INDEX($K$9:$K$158,MATCH($F102,$G$9:$G$158,0),1),0)),0)), IFERROR(MIN($D102-SUM($O102:AS102), INDEX(Tbl_Resource_List[Hours Available per Day], MATCH($C102,Tbl_Resource_List[Resource Name],0),1)-SUMIF($C$8:$C101,$C102,AT$8:AT101)),0),0)</f>
        <v>0</v>
      </c>
      <c r="AU102" s="93">
        <f>IF((AU$7&gt;IFERROR(MAX(IFERROR(INDEX(Tbl_Project_List[Start Date],MATCH($A102,Tbl_Project_List[Project Name],0),1)-1,0),IFERROR(INDEX($K$9:$K$158,MATCH($E102,$G$9:$G$158,0),1),0),IFERROR(INDEX($K$9:$K$158,MATCH($F102,$G$9:$G$158,0),1),0)),0)), IFERROR(MIN($D102-SUM($O102:AT102), INDEX(Tbl_Resource_List[Hours Available per Day], MATCH($C102,Tbl_Resource_List[Resource Name],0),1)-SUMIF($C$8:$C101,$C102,AU$8:AU101)),0),0)</f>
        <v>0</v>
      </c>
      <c r="AV102" s="93">
        <f>IF((AV$7&gt;IFERROR(MAX(IFERROR(INDEX(Tbl_Project_List[Start Date],MATCH($A102,Tbl_Project_List[Project Name],0),1)-1,0),IFERROR(INDEX($K$9:$K$158,MATCH($E102,$G$9:$G$158,0),1),0),IFERROR(INDEX($K$9:$K$158,MATCH($F102,$G$9:$G$158,0),1),0)),0)), IFERROR(MIN($D102-SUM($O102:AU102), INDEX(Tbl_Resource_List[Hours Available per Day], MATCH($C102,Tbl_Resource_List[Resource Name],0),1)-SUMIF($C$8:$C101,$C102,AV$8:AV101)),0),0)</f>
        <v>0</v>
      </c>
      <c r="AW102" s="93">
        <f>IF((AW$7&gt;IFERROR(MAX(IFERROR(INDEX(Tbl_Project_List[Start Date],MATCH($A102,Tbl_Project_List[Project Name],0),1)-1,0),IFERROR(INDEX($K$9:$K$158,MATCH($E102,$G$9:$G$158,0),1),0),IFERROR(INDEX($K$9:$K$158,MATCH($F102,$G$9:$G$158,0),1),0)),0)), IFERROR(MIN($D102-SUM($O102:AV102), INDEX(Tbl_Resource_List[Hours Available per Day], MATCH($C102,Tbl_Resource_List[Resource Name],0),1)-SUMIF($C$8:$C101,$C102,AW$8:AW101)),0),0)</f>
        <v>0</v>
      </c>
      <c r="AX102" s="93">
        <f>IF((AX$7&gt;IFERROR(MAX(IFERROR(INDEX(Tbl_Project_List[Start Date],MATCH($A102,Tbl_Project_List[Project Name],0),1)-1,0),IFERROR(INDEX($K$9:$K$158,MATCH($E102,$G$9:$G$158,0),1),0),IFERROR(INDEX($K$9:$K$158,MATCH($F102,$G$9:$G$158,0),1),0)),0)), IFERROR(MIN($D102-SUM($O102:AW102), INDEX(Tbl_Resource_List[Hours Available per Day], MATCH($C102,Tbl_Resource_List[Resource Name],0),1)-SUMIF($C$8:$C101,$C102,AX$8:AX101)),0),0)</f>
        <v>0</v>
      </c>
      <c r="AY102" s="93">
        <f>IF((AY$7&gt;IFERROR(MAX(IFERROR(INDEX(Tbl_Project_List[Start Date],MATCH($A102,Tbl_Project_List[Project Name],0),1)-1,0),IFERROR(INDEX($K$9:$K$158,MATCH($E102,$G$9:$G$158,0),1),0),IFERROR(INDEX($K$9:$K$158,MATCH($F102,$G$9:$G$158,0),1),0)),0)), IFERROR(MIN($D102-SUM($O102:AX102), INDEX(Tbl_Resource_List[Hours Available per Day], MATCH($C102,Tbl_Resource_List[Resource Name],0),1)-SUMIF($C$8:$C101,$C102,AY$8:AY101)),0),0)</f>
        <v>0</v>
      </c>
      <c r="AZ102" s="93">
        <f>IF((AZ$7&gt;IFERROR(MAX(IFERROR(INDEX(Tbl_Project_List[Start Date],MATCH($A102,Tbl_Project_List[Project Name],0),1)-1,0),IFERROR(INDEX($K$9:$K$158,MATCH($E102,$G$9:$G$158,0),1),0),IFERROR(INDEX($K$9:$K$158,MATCH($F102,$G$9:$G$158,0),1),0)),0)), IFERROR(MIN($D102-SUM($O102:AY102), INDEX(Tbl_Resource_List[Hours Available per Day], MATCH($C102,Tbl_Resource_List[Resource Name],0),1)-SUMIF($C$8:$C101,$C102,AZ$8:AZ101)),0),0)</f>
        <v>0</v>
      </c>
      <c r="BA102" s="93">
        <f>IF((BA$7&gt;IFERROR(MAX(IFERROR(INDEX(Tbl_Project_List[Start Date],MATCH($A102,Tbl_Project_List[Project Name],0),1)-1,0),IFERROR(INDEX($K$9:$K$158,MATCH($E102,$G$9:$G$158,0),1),0),IFERROR(INDEX($K$9:$K$158,MATCH($F102,$G$9:$G$158,0),1),0)),0)), IFERROR(MIN($D102-SUM($O102:AZ102), INDEX(Tbl_Resource_List[Hours Available per Day], MATCH($C102,Tbl_Resource_List[Resource Name],0),1)-SUMIF($C$8:$C101,$C102,BA$8:BA101)),0),0)</f>
        <v>0</v>
      </c>
      <c r="BB102" s="93">
        <f>IF((BB$7&gt;IFERROR(MAX(IFERROR(INDEX(Tbl_Project_List[Start Date],MATCH($A102,Tbl_Project_List[Project Name],0),1)-1,0),IFERROR(INDEX($K$9:$K$158,MATCH($E102,$G$9:$G$158,0),1),0),IFERROR(INDEX($K$9:$K$158,MATCH($F102,$G$9:$G$158,0),1),0)),0)), IFERROR(MIN($D102-SUM($O102:BA102), INDEX(Tbl_Resource_List[Hours Available per Day], MATCH($C102,Tbl_Resource_List[Resource Name],0),1)-SUMIF($C$8:$C101,$C102,BB$8:BB101)),0),0)</f>
        <v>0</v>
      </c>
      <c r="BC102" s="93">
        <f>IF((BC$7&gt;IFERROR(MAX(IFERROR(INDEX(Tbl_Project_List[Start Date],MATCH($A102,Tbl_Project_List[Project Name],0),1)-1,0),IFERROR(INDEX($K$9:$K$158,MATCH($E102,$G$9:$G$158,0),1),0),IFERROR(INDEX($K$9:$K$158,MATCH($F102,$G$9:$G$158,0),1),0)),0)), IFERROR(MIN($D102-SUM($O102:BB102), INDEX(Tbl_Resource_List[Hours Available per Day], MATCH($C102,Tbl_Resource_List[Resource Name],0),1)-SUMIF($C$8:$C101,$C102,BC$8:BC101)),0),0)</f>
        <v>0</v>
      </c>
      <c r="BD102" s="93">
        <f>IF((BD$7&gt;IFERROR(MAX(IFERROR(INDEX(Tbl_Project_List[Start Date],MATCH($A102,Tbl_Project_List[Project Name],0),1)-1,0),IFERROR(INDEX($K$9:$K$158,MATCH($E102,$G$9:$G$158,0),1),0),IFERROR(INDEX($K$9:$K$158,MATCH($F102,$G$9:$G$158,0),1),0)),0)), IFERROR(MIN($D102-SUM($O102:BC102), INDEX(Tbl_Resource_List[Hours Available per Day], MATCH($C102,Tbl_Resource_List[Resource Name],0),1)-SUMIF($C$8:$C101,$C102,BD$8:BD101)),0),0)</f>
        <v>0</v>
      </c>
      <c r="BE102" s="93">
        <f>IF((BE$7&gt;IFERROR(MAX(IFERROR(INDEX(Tbl_Project_List[Start Date],MATCH($A102,Tbl_Project_List[Project Name],0),1)-1,0),IFERROR(INDEX($K$9:$K$158,MATCH($E102,$G$9:$G$158,0),1),0),IFERROR(INDEX($K$9:$K$158,MATCH($F102,$G$9:$G$158,0),1),0)),0)), IFERROR(MIN($D102-SUM($O102:BD102), INDEX(Tbl_Resource_List[Hours Available per Day], MATCH($C102,Tbl_Resource_List[Resource Name],0),1)-SUMIF($C$8:$C101,$C102,BE$8:BE101)),0),0)</f>
        <v>0</v>
      </c>
      <c r="BF102" s="93">
        <f>IF((BF$7&gt;IFERROR(MAX(IFERROR(INDEX(Tbl_Project_List[Start Date],MATCH($A102,Tbl_Project_List[Project Name],0),1)-1,0),IFERROR(INDEX($K$9:$K$158,MATCH($E102,$G$9:$G$158,0),1),0),IFERROR(INDEX($K$9:$K$158,MATCH($F102,$G$9:$G$158,0),1),0)),0)), IFERROR(MIN($D102-SUM($O102:BE102), INDEX(Tbl_Resource_List[Hours Available per Day], MATCH($C102,Tbl_Resource_List[Resource Name],0),1)-SUMIF($C$8:$C101,$C102,BF$8:BF101)),0),0)</f>
        <v>0</v>
      </c>
      <c r="BG102" s="93">
        <f>IF((BG$7&gt;IFERROR(MAX(IFERROR(INDEX(Tbl_Project_List[Start Date],MATCH($A102,Tbl_Project_List[Project Name],0),1)-1,0),IFERROR(INDEX($K$9:$K$158,MATCH($E102,$G$9:$G$158,0),1),0),IFERROR(INDEX($K$9:$K$158,MATCH($F102,$G$9:$G$158,0),1),0)),0)), IFERROR(MIN($D102-SUM($O102:BF102), INDEX(Tbl_Resource_List[Hours Available per Day], MATCH($C102,Tbl_Resource_List[Resource Name],0),1)-SUMIF($C$8:$C101,$C102,BG$8:BG101)),0),0)</f>
        <v>0</v>
      </c>
      <c r="BH102" s="93">
        <f>IF((BH$7&gt;IFERROR(MAX(IFERROR(INDEX(Tbl_Project_List[Start Date],MATCH($A102,Tbl_Project_List[Project Name],0),1)-1,0),IFERROR(INDEX($K$9:$K$158,MATCH($E102,$G$9:$G$158,0),1),0),IFERROR(INDEX($K$9:$K$158,MATCH($F102,$G$9:$G$158,0),1),0)),0)), IFERROR(MIN($D102-SUM($O102:BG102), INDEX(Tbl_Resource_List[Hours Available per Day], MATCH($C102,Tbl_Resource_List[Resource Name],0),1)-SUMIF($C$8:$C101,$C102,BH$8:BH101)),0),0)</f>
        <v>0</v>
      </c>
      <c r="BI102" s="93">
        <f>IF((BI$7&gt;IFERROR(MAX(IFERROR(INDEX(Tbl_Project_List[Start Date],MATCH($A102,Tbl_Project_List[Project Name],0),1)-1,0),IFERROR(INDEX($K$9:$K$158,MATCH($E102,$G$9:$G$158,0),1),0),IFERROR(INDEX($K$9:$K$158,MATCH($F102,$G$9:$G$158,0),1),0)),0)), IFERROR(MIN($D102-SUM($O102:BH102), INDEX(Tbl_Resource_List[Hours Available per Day], MATCH($C102,Tbl_Resource_List[Resource Name],0),1)-SUMIF($C$8:$C101,$C102,BI$8:BI101)),0),0)</f>
        <v>0</v>
      </c>
      <c r="BJ102" s="93">
        <f>IF((BJ$7&gt;IFERROR(MAX(IFERROR(INDEX(Tbl_Project_List[Start Date],MATCH($A102,Tbl_Project_List[Project Name],0),1)-1,0),IFERROR(INDEX($K$9:$K$158,MATCH($E102,$G$9:$G$158,0),1),0),IFERROR(INDEX($K$9:$K$158,MATCH($F102,$G$9:$G$158,0),1),0)),0)), IFERROR(MIN($D102-SUM($O102:BI102), INDEX(Tbl_Resource_List[Hours Available per Day], MATCH($C102,Tbl_Resource_List[Resource Name],0),1)-SUMIF($C$8:$C101,$C102,BJ$8:BJ101)),0),0)</f>
        <v>0</v>
      </c>
      <c r="BK102" s="93">
        <f>IF((BK$7&gt;IFERROR(MAX(IFERROR(INDEX(Tbl_Project_List[Start Date],MATCH($A102,Tbl_Project_List[Project Name],0),1)-1,0),IFERROR(INDEX($K$9:$K$158,MATCH($E102,$G$9:$G$158,0),1),0),IFERROR(INDEX($K$9:$K$158,MATCH($F102,$G$9:$G$158,0),1),0)),0)), IFERROR(MIN($D102-SUM($O102:BJ102), INDEX(Tbl_Resource_List[Hours Available per Day], MATCH($C102,Tbl_Resource_List[Resource Name],0),1)-SUMIF($C$8:$C101,$C102,BK$8:BK101)),0),0)</f>
        <v>0</v>
      </c>
      <c r="BL102" s="93">
        <f>IF((BL$7&gt;IFERROR(MAX(IFERROR(INDEX(Tbl_Project_List[Start Date],MATCH($A102,Tbl_Project_List[Project Name],0),1)-1,0),IFERROR(INDEX($K$9:$K$158,MATCH($E102,$G$9:$G$158,0),1),0),IFERROR(INDEX($K$9:$K$158,MATCH($F102,$G$9:$G$158,0),1),0)),0)), IFERROR(MIN($D102-SUM($O102:BK102), INDEX(Tbl_Resource_List[Hours Available per Day], MATCH($C102,Tbl_Resource_List[Resource Name],0),1)-SUMIF($C$8:$C101,$C102,BL$8:BL101)),0),0)</f>
        <v>0</v>
      </c>
      <c r="BM102" s="93">
        <f>IF((BM$7&gt;IFERROR(MAX(IFERROR(INDEX(Tbl_Project_List[Start Date],MATCH($A102,Tbl_Project_List[Project Name],0),1)-1,0),IFERROR(INDEX($K$9:$K$158,MATCH($E102,$G$9:$G$158,0),1),0),IFERROR(INDEX($K$9:$K$158,MATCH($F102,$G$9:$G$158,0),1),0)),0)), IFERROR(MIN($D102-SUM($O102:BL102), INDEX(Tbl_Resource_List[Hours Available per Day], MATCH($C102,Tbl_Resource_List[Resource Name],0),1)-SUMIF($C$8:$C101,$C102,BM$8:BM101)),0),0)</f>
        <v>0</v>
      </c>
      <c r="BN102" s="93">
        <f>IF((BN$7&gt;IFERROR(MAX(IFERROR(INDEX(Tbl_Project_List[Start Date],MATCH($A102,Tbl_Project_List[Project Name],0),1)-1,0),IFERROR(INDEX($K$9:$K$158,MATCH($E102,$G$9:$G$158,0),1),0),IFERROR(INDEX($K$9:$K$158,MATCH($F102,$G$9:$G$158,0),1),0)),0)), IFERROR(MIN($D102-SUM($O102:BM102), INDEX(Tbl_Resource_List[Hours Available per Day], MATCH($C102,Tbl_Resource_List[Resource Name],0),1)-SUMIF($C$8:$C101,$C102,BN$8:BN101)),0),0)</f>
        <v>0</v>
      </c>
      <c r="BO102" s="93">
        <f>IF((BO$7&gt;IFERROR(MAX(IFERROR(INDEX(Tbl_Project_List[Start Date],MATCH($A102,Tbl_Project_List[Project Name],0),1)-1,0),IFERROR(INDEX($K$9:$K$158,MATCH($E102,$G$9:$G$158,0),1),0),IFERROR(INDEX($K$9:$K$158,MATCH($F102,$G$9:$G$158,0),1),0)),0)), IFERROR(MIN($D102-SUM($O102:BN102), INDEX(Tbl_Resource_List[Hours Available per Day], MATCH($C102,Tbl_Resource_List[Resource Name],0),1)-SUMIF($C$8:$C101,$C102,BO$8:BO101)),0),0)</f>
        <v>0</v>
      </c>
      <c r="BP102" s="93">
        <f>IF((BP$7&gt;IFERROR(MAX(IFERROR(INDEX(Tbl_Project_List[Start Date],MATCH($A102,Tbl_Project_List[Project Name],0),1)-1,0),IFERROR(INDEX($K$9:$K$158,MATCH($E102,$G$9:$G$158,0),1),0),IFERROR(INDEX($K$9:$K$158,MATCH($F102,$G$9:$G$158,0),1),0)),0)), IFERROR(MIN($D102-SUM($O102:BO102), INDEX(Tbl_Resource_List[Hours Available per Day], MATCH($C102,Tbl_Resource_List[Resource Name],0),1)-SUMIF($C$8:$C101,$C102,BP$8:BP101)),0),0)</f>
        <v>0</v>
      </c>
      <c r="BQ102" s="93">
        <f>IF((BQ$7&gt;IFERROR(MAX(IFERROR(INDEX(Tbl_Project_List[Start Date],MATCH($A102,Tbl_Project_List[Project Name],0),1)-1,0),IFERROR(INDEX($K$9:$K$158,MATCH($E102,$G$9:$G$158,0),1),0),IFERROR(INDEX($K$9:$K$158,MATCH($F102,$G$9:$G$158,0),1),0)),0)), IFERROR(MIN($D102-SUM($O102:BP102), INDEX(Tbl_Resource_List[Hours Available per Day], MATCH($C102,Tbl_Resource_List[Resource Name],0),1)-SUMIF($C$8:$C101,$C102,BQ$8:BQ101)),0),0)</f>
        <v>0</v>
      </c>
      <c r="BR102" s="93">
        <f>IF((BR$7&gt;IFERROR(MAX(IFERROR(INDEX(Tbl_Project_List[Start Date],MATCH($A102,Tbl_Project_List[Project Name],0),1)-1,0),IFERROR(INDEX($K$9:$K$158,MATCH($E102,$G$9:$G$158,0),1),0),IFERROR(INDEX($K$9:$K$158,MATCH($F102,$G$9:$G$158,0),1),0)),0)), IFERROR(MIN($D102-SUM($O102:BQ102), INDEX(Tbl_Resource_List[Hours Available per Day], MATCH($C102,Tbl_Resource_List[Resource Name],0),1)-SUMIF($C$8:$C101,$C102,BR$8:BR101)),0),0)</f>
        <v>0</v>
      </c>
      <c r="BS102" s="93">
        <f>IF((BS$7&gt;IFERROR(MAX(IFERROR(INDEX(Tbl_Project_List[Start Date],MATCH($A102,Tbl_Project_List[Project Name],0),1)-1,0),IFERROR(INDEX($K$9:$K$158,MATCH($E102,$G$9:$G$158,0),1),0),IFERROR(INDEX($K$9:$K$158,MATCH($F102,$G$9:$G$158,0),1),0)),0)), IFERROR(MIN($D102-SUM($O102:BR102), INDEX(Tbl_Resource_List[Hours Available per Day], MATCH($C102,Tbl_Resource_List[Resource Name],0),1)-SUMIF($C$8:$C101,$C102,BS$8:BS101)),0),0)</f>
        <v>0</v>
      </c>
      <c r="BT102" s="93">
        <f>IF((BT$7&gt;IFERROR(MAX(IFERROR(INDEX(Tbl_Project_List[Start Date],MATCH($A102,Tbl_Project_List[Project Name],0),1)-1,0),IFERROR(INDEX($K$9:$K$158,MATCH($E102,$G$9:$G$158,0),1),0),IFERROR(INDEX($K$9:$K$158,MATCH($F102,$G$9:$G$158,0),1),0)),0)), IFERROR(MIN($D102-SUM($O102:BS102), INDEX(Tbl_Resource_List[Hours Available per Day], MATCH($C102,Tbl_Resource_List[Resource Name],0),1)-SUMIF($C$8:$C101,$C102,BT$8:BT101)),0),0)</f>
        <v>0</v>
      </c>
      <c r="BU102" s="93">
        <f>IF((BU$7&gt;IFERROR(MAX(IFERROR(INDEX(Tbl_Project_List[Start Date],MATCH($A102,Tbl_Project_List[Project Name],0),1)-1,0),IFERROR(INDEX($K$9:$K$158,MATCH($E102,$G$9:$G$158,0),1),0),IFERROR(INDEX($K$9:$K$158,MATCH($F102,$G$9:$G$158,0),1),0)),0)), IFERROR(MIN($D102-SUM($O102:BT102), INDEX(Tbl_Resource_List[Hours Available per Day], MATCH($C102,Tbl_Resource_List[Resource Name],0),1)-SUMIF($C$8:$C101,$C102,BU$8:BU101)),0),0)</f>
        <v>0</v>
      </c>
      <c r="BV102" s="93">
        <f>IF((BV$7&gt;IFERROR(MAX(IFERROR(INDEX(Tbl_Project_List[Start Date],MATCH($A102,Tbl_Project_List[Project Name],0),1)-1,0),IFERROR(INDEX($K$9:$K$158,MATCH($E102,$G$9:$G$158,0),1),0),IFERROR(INDEX($K$9:$K$158,MATCH($F102,$G$9:$G$158,0),1),0)),0)), IFERROR(MIN($D102-SUM($O102:BU102), INDEX(Tbl_Resource_List[Hours Available per Day], MATCH($C102,Tbl_Resource_List[Resource Name],0),1)-SUMIF($C$8:$C101,$C102,BV$8:BV101)),0),0)</f>
        <v>0</v>
      </c>
      <c r="BW102" s="94">
        <f>IF((BW$7&gt;IFERROR(MAX(IFERROR(INDEX(Tbl_Project_List[Start Date],MATCH($A102,Tbl_Project_List[Project Name],0),1)-1,0),IFERROR(INDEX($K$9:$K$158,MATCH($E102,$G$9:$G$158,0),1),0),IFERROR(INDEX($K$9:$K$158,MATCH($F102,$G$9:$G$158,0),1),0)),0)), IFERROR(MIN($D102-SUM($O102:BV102), INDEX(Tbl_Resource_List[Hours Available per Day], MATCH($C102,Tbl_Resource_List[Resource Name],0),1)-SUMIF($C$8:$C101,$C102,BW$8:BW101)),0),0)</f>
        <v>0</v>
      </c>
      <c r="BX102" s="95"/>
      <c r="BY102" s="95"/>
      <c r="BZ102" s="95"/>
      <c r="CA102" s="95"/>
      <c r="CB102" s="95"/>
      <c r="CC102" s="95"/>
      <c r="CD102" s="95"/>
      <c r="CE102" s="95"/>
      <c r="CF102" s="95"/>
      <c r="CG102" s="95"/>
      <c r="CH102" s="95"/>
      <c r="CI102" s="95"/>
      <c r="CJ102" s="95"/>
      <c r="CK102" s="95"/>
      <c r="CL102" s="95"/>
      <c r="CM102" s="95"/>
      <c r="CN102" s="95"/>
      <c r="CO102" s="95"/>
      <c r="CP102" s="95"/>
      <c r="CQ102" s="95"/>
      <c r="CR102" s="95"/>
      <c r="CS102" s="95"/>
      <c r="CT102" s="95"/>
      <c r="CU102" s="95"/>
      <c r="CV102" s="95"/>
      <c r="CW102" s="95"/>
      <c r="CX102" s="95"/>
      <c r="CY102" s="95"/>
      <c r="CZ102" s="95"/>
      <c r="DA102" s="95"/>
    </row>
    <row r="103" spans="1:105" x14ac:dyDescent="0.25">
      <c r="A103" s="89" t="str">
        <f>IFERROR(IF(ROW(A102)-ROW($A$8)&gt;=COUNTA(Tbl_Task_List[Task Name]),"",INDEX(Tbl_Project_List[],MATCH(SMALL(Tbl_Project_List[[#Data],[Priority]],ROUND(SUMPRODUCT(1/COUNTIF($A$9:A102,$A$9:A102)),0)+((COUNTIF(Tbl_Task_List[[#Data],[Project Name]],A102)=COUNTIF($A$9:$A102,A102))*1)),Tbl_Project_List[[#Data],[Priority]],0),1)),"")</f>
        <v/>
      </c>
      <c r="B103" s="89" t="str">
        <f t="array" ref="B103">IFERROR(INDEX((Tbl_Task_List[[#Data],[Task Name]]), SMALL(IF(A103=(Tbl_Task_List[[#Data],[Project Name]]),ROW(Tbl_Task_List[[#Data],[Project Name]]),""),COUNTIF($A$9:$A103,A103))-ROW(Tbl_Task_List[[#Headers],[Task Name]]),1),"")</f>
        <v/>
      </c>
      <c r="C103" s="90" t="str">
        <f t="array" ref="C103">IFERROR(INDEX((Tbl_Task_List[[#Data],[Resource Name]]), SMALL(IF(A103=(Tbl_Task_List[[#Data],[Project Name]]),ROW(Tbl_Task_List[[#Data],[Project Name]]),""),COUNTIF($A$9:$A103,A103))-ROW(Tbl_Task_List[[#Headers],[Resource Name]]),1),"")</f>
        <v/>
      </c>
      <c r="D103" s="91" t="str">
        <f t="array" ref="D103">IFERROR(INDEX((Tbl_Task_List[[#Data],[Planned Duration (Hours)]]), SMALL(IF(A103=(Tbl_Task_List[[#Data],[Project Name]]),ROW(Tbl_Task_List[[#Data],[Project Name]]),""),COUNTIF($A$9:$A103,A103))-ROW(Tbl_Task_List[[#Headers],[Planned Duration (Hours)]]),1),"")</f>
        <v/>
      </c>
      <c r="E103" s="70" t="str">
        <f t="array" ref="E103">IFERROR(INDEX((Tbl_Task_List[[#Data],[Predecessor 1]]), SMALL(IF(A103=(Tbl_Task_List[[#Data],[Project Name]]),ROW(Tbl_Task_List[[#Data],[Project Name]]),""),COUNTIF($A$9:$A103,A103))-ROW(Tbl_Task_List[[#Headers],[Predecessor 1]]),1),"")</f>
        <v/>
      </c>
      <c r="F103" s="70" t="str">
        <f t="array" ref="F103">IFERROR(INDEX((Tbl_Task_List[[#Data],[Predecessor 2]]), SMALL(IF(A103=(Tbl_Task_List[[#Data],[Project Name]]),ROW(Tbl_Task_List[[#Data],[Project Name]]),""),COUNTIF($A$9:$A103,A103))-ROW(Tbl_Task_List[[#Headers],[Predecessor 2]]),1),"")</f>
        <v/>
      </c>
      <c r="G103" s="70" t="str">
        <f t="shared" si="8"/>
        <v xml:space="preserve"> </v>
      </c>
      <c r="H103" s="75" t="str">
        <f>IFERROR(MAX(INDEX(Tbl_Project_List[Start Date],MATCH($A103,Tbl_Project_List[Project Name],0),1), StartDate, IFERROR(WORKDAY(INDEX($K$9:$K$158,MATCH($E103,$G$9:$G$158,0),1),1,Holidays),0),IFERROR(WORKDAY( INDEX($K$9:$K$158,MATCH($F103,$G$9:$G$158,0),1),1,Holidays),0)),"")</f>
        <v/>
      </c>
      <c r="I103" s="92" t="str">
        <f t="shared" si="9"/>
        <v/>
      </c>
      <c r="J103" s="75" t="str">
        <f t="array" ref="J103">IF(ISNUMBER(D103),IFERROR(INDEX($A$7:$BW$7,1,SMALL(IF(P103:BW103&gt;0,COLUMN(P103:BW103),""),1)),WORKDAY($BW$7,2,Holidays)),"")</f>
        <v/>
      </c>
      <c r="K103" s="75" t="str">
        <f t="array" ref="K103">IF(ISNUMBER(D103),IF(SUM(P103:BW103)=D103,IFERROR(INDEX($A$7:$BW$7,1,LARGE(IF(P103:BW103&gt;0,COLUMN(P103:BW103),""),1)),""),WORKDAY($BW$7,1,Holidays)),"")</f>
        <v/>
      </c>
      <c r="L103" s="92" t="str">
        <f ca="1">IFERROR(COUNTIF(INDIRECT(ADDRESS(ROW($L103),MATCH($J103,$A$7:$BW$7,0),1,1,)):INDIRECT(ADDRESS(ROW($L103),MATCH(MIN($K103,$BW$7),$A$7:$BW$7,0),1,1,)),0),"")</f>
        <v/>
      </c>
      <c r="M103" s="92" t="str">
        <f t="shared" si="10"/>
        <v/>
      </c>
      <c r="N103" s="93" t="str">
        <f t="shared" si="11"/>
        <v/>
      </c>
      <c r="O103" s="86"/>
      <c r="P103" s="93">
        <f>IF((P$7&gt;IFERROR(MAX(IFERROR(INDEX(Tbl_Project_List[Start Date],MATCH($A103,Tbl_Project_List[Project Name],0),1)-1,0),IFERROR(INDEX($K$9:$K$158,MATCH($E103,$G$9:$G$158,0),1),0),IFERROR(INDEX($K$9:$K$158,MATCH($F103,$G$9:$G$158,0),1),0)),0)), IFERROR(MIN($D103-SUM($O103:O103), INDEX(Tbl_Resource_List[Hours Available per Day], MATCH($C103,Tbl_Resource_List[Resource Name],0),1)-SUMIF($C$8:$C102,$C103,P$8:P102)),0),0)</f>
        <v>0</v>
      </c>
      <c r="Q103" s="93">
        <f>IF((Q$7&gt;IFERROR(MAX(IFERROR(INDEX(Tbl_Project_List[Start Date],MATCH($A103,Tbl_Project_List[Project Name],0),1)-1,0),IFERROR(INDEX($K$9:$K$158,MATCH($E103,$G$9:$G$158,0),1),0),IFERROR(INDEX($K$9:$K$158,MATCH($F103,$G$9:$G$158,0),1),0)),0)), IFERROR(MIN($D103-SUM($O103:P103), INDEX(Tbl_Resource_List[Hours Available per Day], MATCH($C103,Tbl_Resource_List[Resource Name],0),1)-SUMIF($C$8:$C102,$C103,Q$8:Q102)),0),0)</f>
        <v>0</v>
      </c>
      <c r="R103" s="93">
        <f>IF((R$7&gt;IFERROR(MAX(IFERROR(INDEX(Tbl_Project_List[Start Date],MATCH($A103,Tbl_Project_List[Project Name],0),1)-1,0),IFERROR(INDEX($K$9:$K$158,MATCH($E103,$G$9:$G$158,0),1),0),IFERROR(INDEX($K$9:$K$158,MATCH($F103,$G$9:$G$158,0),1),0)),0)), IFERROR(MIN($D103-SUM($O103:Q103), INDEX(Tbl_Resource_List[Hours Available per Day], MATCH($C103,Tbl_Resource_List[Resource Name],0),1)-SUMIF($C$8:$C102,$C103,R$8:R102)),0),0)</f>
        <v>0</v>
      </c>
      <c r="S103" s="93">
        <f>IF((S$7&gt;IFERROR(MAX(IFERROR(INDEX(Tbl_Project_List[Start Date],MATCH($A103,Tbl_Project_List[Project Name],0),1)-1,0),IFERROR(INDEX($K$9:$K$158,MATCH($E103,$G$9:$G$158,0),1),0),IFERROR(INDEX($K$9:$K$158,MATCH($F103,$G$9:$G$158,0),1),0)),0)), IFERROR(MIN($D103-SUM($O103:R103), INDEX(Tbl_Resource_List[Hours Available per Day], MATCH($C103,Tbl_Resource_List[Resource Name],0),1)-SUMIF($C$8:$C102,$C103,S$8:S102)),0),0)</f>
        <v>0</v>
      </c>
      <c r="T103" s="93">
        <f>IF((T$7&gt;IFERROR(MAX(IFERROR(INDEX(Tbl_Project_List[Start Date],MATCH($A103,Tbl_Project_List[Project Name],0),1)-1,0),IFERROR(INDEX($K$9:$K$158,MATCH($E103,$G$9:$G$158,0),1),0),IFERROR(INDEX($K$9:$K$158,MATCH($F103,$G$9:$G$158,0),1),0)),0)), IFERROR(MIN($D103-SUM($O103:S103), INDEX(Tbl_Resource_List[Hours Available per Day], MATCH($C103,Tbl_Resource_List[Resource Name],0),1)-SUMIF($C$8:$C102,$C103,T$8:T102)),0),0)</f>
        <v>0</v>
      </c>
      <c r="U103" s="93">
        <f>IF((U$7&gt;IFERROR(MAX(IFERROR(INDEX(Tbl_Project_List[Start Date],MATCH($A103,Tbl_Project_List[Project Name],0),1)-1,0),IFERROR(INDEX($K$9:$K$158,MATCH($E103,$G$9:$G$158,0),1),0),IFERROR(INDEX($K$9:$K$158,MATCH($F103,$G$9:$G$158,0),1),0)),0)), IFERROR(MIN($D103-SUM($O103:T103), INDEX(Tbl_Resource_List[Hours Available per Day], MATCH($C103,Tbl_Resource_List[Resource Name],0),1)-SUMIF($C$8:$C102,$C103,U$8:U102)),0),0)</f>
        <v>0</v>
      </c>
      <c r="V103" s="93">
        <f>IF((V$7&gt;IFERROR(MAX(IFERROR(INDEX(Tbl_Project_List[Start Date],MATCH($A103,Tbl_Project_List[Project Name],0),1)-1,0),IFERROR(INDEX($K$9:$K$158,MATCH($E103,$G$9:$G$158,0),1),0),IFERROR(INDEX($K$9:$K$158,MATCH($F103,$G$9:$G$158,0),1),0)),0)), IFERROR(MIN($D103-SUM($O103:U103), INDEX(Tbl_Resource_List[Hours Available per Day], MATCH($C103,Tbl_Resource_List[Resource Name],0),1)-SUMIF($C$8:$C102,$C103,V$8:V102)),0),0)</f>
        <v>0</v>
      </c>
      <c r="W103" s="93">
        <f>IF((W$7&gt;IFERROR(MAX(IFERROR(INDEX(Tbl_Project_List[Start Date],MATCH($A103,Tbl_Project_List[Project Name],0),1)-1,0),IFERROR(INDEX($K$9:$K$158,MATCH($E103,$G$9:$G$158,0),1),0),IFERROR(INDEX($K$9:$K$158,MATCH($F103,$G$9:$G$158,0),1),0)),0)), IFERROR(MIN($D103-SUM($O103:V103), INDEX(Tbl_Resource_List[Hours Available per Day], MATCH($C103,Tbl_Resource_List[Resource Name],0),1)-SUMIF($C$8:$C102,$C103,W$8:W102)),0),0)</f>
        <v>0</v>
      </c>
      <c r="X103" s="93">
        <f>IF((X$7&gt;IFERROR(MAX(IFERROR(INDEX(Tbl_Project_List[Start Date],MATCH($A103,Tbl_Project_List[Project Name],0),1)-1,0),IFERROR(INDEX($K$9:$K$158,MATCH($E103,$G$9:$G$158,0),1),0),IFERROR(INDEX($K$9:$K$158,MATCH($F103,$G$9:$G$158,0),1),0)),0)), IFERROR(MIN($D103-SUM($O103:W103), INDEX(Tbl_Resource_List[Hours Available per Day], MATCH($C103,Tbl_Resource_List[Resource Name],0),1)-SUMIF($C$8:$C102,$C103,X$8:X102)),0),0)</f>
        <v>0</v>
      </c>
      <c r="Y103" s="93">
        <f>IF((Y$7&gt;IFERROR(MAX(IFERROR(INDEX(Tbl_Project_List[Start Date],MATCH($A103,Tbl_Project_List[Project Name],0),1)-1,0),IFERROR(INDEX($K$9:$K$158,MATCH($E103,$G$9:$G$158,0),1),0),IFERROR(INDEX($K$9:$K$158,MATCH($F103,$G$9:$G$158,0),1),0)),0)), IFERROR(MIN($D103-SUM($O103:X103), INDEX(Tbl_Resource_List[Hours Available per Day], MATCH($C103,Tbl_Resource_List[Resource Name],0),1)-SUMIF($C$8:$C102,$C103,Y$8:Y102)),0),0)</f>
        <v>0</v>
      </c>
      <c r="Z103" s="93">
        <f>IF((Z$7&gt;IFERROR(MAX(IFERROR(INDEX(Tbl_Project_List[Start Date],MATCH($A103,Tbl_Project_List[Project Name],0),1)-1,0),IFERROR(INDEX($K$9:$K$158,MATCH($E103,$G$9:$G$158,0),1),0),IFERROR(INDEX($K$9:$K$158,MATCH($F103,$G$9:$G$158,0),1),0)),0)), IFERROR(MIN($D103-SUM($O103:Y103), INDEX(Tbl_Resource_List[Hours Available per Day], MATCH($C103,Tbl_Resource_List[Resource Name],0),1)-SUMIF($C$8:$C102,$C103,Z$8:Z102)),0),0)</f>
        <v>0</v>
      </c>
      <c r="AA103" s="93">
        <f>IF((AA$7&gt;IFERROR(MAX(IFERROR(INDEX(Tbl_Project_List[Start Date],MATCH($A103,Tbl_Project_List[Project Name],0),1)-1,0),IFERROR(INDEX($K$9:$K$158,MATCH($E103,$G$9:$G$158,0),1),0),IFERROR(INDEX($K$9:$K$158,MATCH($F103,$G$9:$G$158,0),1),0)),0)), IFERROR(MIN($D103-SUM($O103:Z103), INDEX(Tbl_Resource_List[Hours Available per Day], MATCH($C103,Tbl_Resource_List[Resource Name],0),1)-SUMIF($C$8:$C102,$C103,AA$8:AA102)),0),0)</f>
        <v>0</v>
      </c>
      <c r="AB103" s="93">
        <f>IF((AB$7&gt;IFERROR(MAX(IFERROR(INDEX(Tbl_Project_List[Start Date],MATCH($A103,Tbl_Project_List[Project Name],0),1)-1,0),IFERROR(INDEX($K$9:$K$158,MATCH($E103,$G$9:$G$158,0),1),0),IFERROR(INDEX($K$9:$K$158,MATCH($F103,$G$9:$G$158,0),1),0)),0)), IFERROR(MIN($D103-SUM($O103:AA103), INDEX(Tbl_Resource_List[Hours Available per Day], MATCH($C103,Tbl_Resource_List[Resource Name],0),1)-SUMIF($C$8:$C102,$C103,AB$8:AB102)),0),0)</f>
        <v>0</v>
      </c>
      <c r="AC103" s="93">
        <f>IF((AC$7&gt;IFERROR(MAX(IFERROR(INDEX(Tbl_Project_List[Start Date],MATCH($A103,Tbl_Project_List[Project Name],0),1)-1,0),IFERROR(INDEX($K$9:$K$158,MATCH($E103,$G$9:$G$158,0),1),0),IFERROR(INDEX($K$9:$K$158,MATCH($F103,$G$9:$G$158,0),1),0)),0)), IFERROR(MIN($D103-SUM($O103:AB103), INDEX(Tbl_Resource_List[Hours Available per Day], MATCH($C103,Tbl_Resource_List[Resource Name],0),1)-SUMIF($C$8:$C102,$C103,AC$8:AC102)),0),0)</f>
        <v>0</v>
      </c>
      <c r="AD103" s="93">
        <f>IF((AD$7&gt;IFERROR(MAX(IFERROR(INDEX(Tbl_Project_List[Start Date],MATCH($A103,Tbl_Project_List[Project Name],0),1)-1,0),IFERROR(INDEX($K$9:$K$158,MATCH($E103,$G$9:$G$158,0),1),0),IFERROR(INDEX($K$9:$K$158,MATCH($F103,$G$9:$G$158,0),1),0)),0)), IFERROR(MIN($D103-SUM($O103:AC103), INDEX(Tbl_Resource_List[Hours Available per Day], MATCH($C103,Tbl_Resource_List[Resource Name],0),1)-SUMIF($C$8:$C102,$C103,AD$8:AD102)),0),0)</f>
        <v>0</v>
      </c>
      <c r="AE103" s="93">
        <f>IF((AE$7&gt;IFERROR(MAX(IFERROR(INDEX(Tbl_Project_List[Start Date],MATCH($A103,Tbl_Project_List[Project Name],0),1)-1,0),IFERROR(INDEX($K$9:$K$158,MATCH($E103,$G$9:$G$158,0),1),0),IFERROR(INDEX($K$9:$K$158,MATCH($F103,$G$9:$G$158,0),1),0)),0)), IFERROR(MIN($D103-SUM($O103:AD103), INDEX(Tbl_Resource_List[Hours Available per Day], MATCH($C103,Tbl_Resource_List[Resource Name],0),1)-SUMIF($C$8:$C102,$C103,AE$8:AE102)),0),0)</f>
        <v>0</v>
      </c>
      <c r="AF103" s="93">
        <f>IF((AF$7&gt;IFERROR(MAX(IFERROR(INDEX(Tbl_Project_List[Start Date],MATCH($A103,Tbl_Project_List[Project Name],0),1)-1,0),IFERROR(INDEX($K$9:$K$158,MATCH($E103,$G$9:$G$158,0),1),0),IFERROR(INDEX($K$9:$K$158,MATCH($F103,$G$9:$G$158,0),1),0)),0)), IFERROR(MIN($D103-SUM($O103:AE103), INDEX(Tbl_Resource_List[Hours Available per Day], MATCH($C103,Tbl_Resource_List[Resource Name],0),1)-SUMIF($C$8:$C102,$C103,AF$8:AF102)),0),0)</f>
        <v>0</v>
      </c>
      <c r="AG103" s="93">
        <f>IF((AG$7&gt;IFERROR(MAX(IFERROR(INDEX(Tbl_Project_List[Start Date],MATCH($A103,Tbl_Project_List[Project Name],0),1)-1,0),IFERROR(INDEX($K$9:$K$158,MATCH($E103,$G$9:$G$158,0),1),0),IFERROR(INDEX($K$9:$K$158,MATCH($F103,$G$9:$G$158,0),1),0)),0)), IFERROR(MIN($D103-SUM($O103:AF103), INDEX(Tbl_Resource_List[Hours Available per Day], MATCH($C103,Tbl_Resource_List[Resource Name],0),1)-SUMIF($C$8:$C102,$C103,AG$8:AG102)),0),0)</f>
        <v>0</v>
      </c>
      <c r="AH103" s="93">
        <f>IF((AH$7&gt;IFERROR(MAX(IFERROR(INDEX(Tbl_Project_List[Start Date],MATCH($A103,Tbl_Project_List[Project Name],0),1)-1,0),IFERROR(INDEX($K$9:$K$158,MATCH($E103,$G$9:$G$158,0),1),0),IFERROR(INDEX($K$9:$K$158,MATCH($F103,$G$9:$G$158,0),1),0)),0)), IFERROR(MIN($D103-SUM($O103:AG103), INDEX(Tbl_Resource_List[Hours Available per Day], MATCH($C103,Tbl_Resource_List[Resource Name],0),1)-SUMIF($C$8:$C102,$C103,AH$8:AH102)),0),0)</f>
        <v>0</v>
      </c>
      <c r="AI103" s="93">
        <f>IF((AI$7&gt;IFERROR(MAX(IFERROR(INDEX(Tbl_Project_List[Start Date],MATCH($A103,Tbl_Project_List[Project Name],0),1)-1,0),IFERROR(INDEX($K$9:$K$158,MATCH($E103,$G$9:$G$158,0),1),0),IFERROR(INDEX($K$9:$K$158,MATCH($F103,$G$9:$G$158,0),1),0)),0)), IFERROR(MIN($D103-SUM($O103:AH103), INDEX(Tbl_Resource_List[Hours Available per Day], MATCH($C103,Tbl_Resource_List[Resource Name],0),1)-SUMIF($C$8:$C102,$C103,AI$8:AI102)),0),0)</f>
        <v>0</v>
      </c>
      <c r="AJ103" s="93">
        <f>IF((AJ$7&gt;IFERROR(MAX(IFERROR(INDEX(Tbl_Project_List[Start Date],MATCH($A103,Tbl_Project_List[Project Name],0),1)-1,0),IFERROR(INDEX($K$9:$K$158,MATCH($E103,$G$9:$G$158,0),1),0),IFERROR(INDEX($K$9:$K$158,MATCH($F103,$G$9:$G$158,0),1),0)),0)), IFERROR(MIN($D103-SUM($O103:AI103), INDEX(Tbl_Resource_List[Hours Available per Day], MATCH($C103,Tbl_Resource_List[Resource Name],0),1)-SUMIF($C$8:$C102,$C103,AJ$8:AJ102)),0),0)</f>
        <v>0</v>
      </c>
      <c r="AK103" s="93">
        <f>IF((AK$7&gt;IFERROR(MAX(IFERROR(INDEX(Tbl_Project_List[Start Date],MATCH($A103,Tbl_Project_List[Project Name],0),1)-1,0),IFERROR(INDEX($K$9:$K$158,MATCH($E103,$G$9:$G$158,0),1),0),IFERROR(INDEX($K$9:$K$158,MATCH($F103,$G$9:$G$158,0),1),0)),0)), IFERROR(MIN($D103-SUM($O103:AJ103), INDEX(Tbl_Resource_List[Hours Available per Day], MATCH($C103,Tbl_Resource_List[Resource Name],0),1)-SUMIF($C$8:$C102,$C103,AK$8:AK102)),0),0)</f>
        <v>0</v>
      </c>
      <c r="AL103" s="93">
        <f>IF((AL$7&gt;IFERROR(MAX(IFERROR(INDEX(Tbl_Project_List[Start Date],MATCH($A103,Tbl_Project_List[Project Name],0),1)-1,0),IFERROR(INDEX($K$9:$K$158,MATCH($E103,$G$9:$G$158,0),1),0),IFERROR(INDEX($K$9:$K$158,MATCH($F103,$G$9:$G$158,0),1),0)),0)), IFERROR(MIN($D103-SUM($O103:AK103), INDEX(Tbl_Resource_List[Hours Available per Day], MATCH($C103,Tbl_Resource_List[Resource Name],0),1)-SUMIF($C$8:$C102,$C103,AL$8:AL102)),0),0)</f>
        <v>0</v>
      </c>
      <c r="AM103" s="93">
        <f>IF((AM$7&gt;IFERROR(MAX(IFERROR(INDEX(Tbl_Project_List[Start Date],MATCH($A103,Tbl_Project_List[Project Name],0),1)-1,0),IFERROR(INDEX($K$9:$K$158,MATCH($E103,$G$9:$G$158,0),1),0),IFERROR(INDEX($K$9:$K$158,MATCH($F103,$G$9:$G$158,0),1),0)),0)), IFERROR(MIN($D103-SUM($O103:AL103), INDEX(Tbl_Resource_List[Hours Available per Day], MATCH($C103,Tbl_Resource_List[Resource Name],0),1)-SUMIF($C$8:$C102,$C103,AM$8:AM102)),0),0)</f>
        <v>0</v>
      </c>
      <c r="AN103" s="93">
        <f>IF((AN$7&gt;IFERROR(MAX(IFERROR(INDEX(Tbl_Project_List[Start Date],MATCH($A103,Tbl_Project_List[Project Name],0),1)-1,0),IFERROR(INDEX($K$9:$K$158,MATCH($E103,$G$9:$G$158,0),1),0),IFERROR(INDEX($K$9:$K$158,MATCH($F103,$G$9:$G$158,0),1),0)),0)), IFERROR(MIN($D103-SUM($O103:AM103), INDEX(Tbl_Resource_List[Hours Available per Day], MATCH($C103,Tbl_Resource_List[Resource Name],0),1)-SUMIF($C$8:$C102,$C103,AN$8:AN102)),0),0)</f>
        <v>0</v>
      </c>
      <c r="AO103" s="93">
        <f>IF((AO$7&gt;IFERROR(MAX(IFERROR(INDEX(Tbl_Project_List[Start Date],MATCH($A103,Tbl_Project_List[Project Name],0),1)-1,0),IFERROR(INDEX($K$9:$K$158,MATCH($E103,$G$9:$G$158,0),1),0),IFERROR(INDEX($K$9:$K$158,MATCH($F103,$G$9:$G$158,0),1),0)),0)), IFERROR(MIN($D103-SUM($O103:AN103), INDEX(Tbl_Resource_List[Hours Available per Day], MATCH($C103,Tbl_Resource_List[Resource Name],0),1)-SUMIF($C$8:$C102,$C103,AO$8:AO102)),0),0)</f>
        <v>0</v>
      </c>
      <c r="AP103" s="93">
        <f>IF((AP$7&gt;IFERROR(MAX(IFERROR(INDEX(Tbl_Project_List[Start Date],MATCH($A103,Tbl_Project_List[Project Name],0),1)-1,0),IFERROR(INDEX($K$9:$K$158,MATCH($E103,$G$9:$G$158,0),1),0),IFERROR(INDEX($K$9:$K$158,MATCH($F103,$G$9:$G$158,0),1),0)),0)), IFERROR(MIN($D103-SUM($O103:AO103), INDEX(Tbl_Resource_List[Hours Available per Day], MATCH($C103,Tbl_Resource_List[Resource Name],0),1)-SUMIF($C$8:$C102,$C103,AP$8:AP102)),0),0)</f>
        <v>0</v>
      </c>
      <c r="AQ103" s="93">
        <f>IF((AQ$7&gt;IFERROR(MAX(IFERROR(INDEX(Tbl_Project_List[Start Date],MATCH($A103,Tbl_Project_List[Project Name],0),1)-1,0),IFERROR(INDEX($K$9:$K$158,MATCH($E103,$G$9:$G$158,0),1),0),IFERROR(INDEX($K$9:$K$158,MATCH($F103,$G$9:$G$158,0),1),0)),0)), IFERROR(MIN($D103-SUM($O103:AP103), INDEX(Tbl_Resource_List[Hours Available per Day], MATCH($C103,Tbl_Resource_List[Resource Name],0),1)-SUMIF($C$8:$C102,$C103,AQ$8:AQ102)),0),0)</f>
        <v>0</v>
      </c>
      <c r="AR103" s="93">
        <f>IF((AR$7&gt;IFERROR(MAX(IFERROR(INDEX(Tbl_Project_List[Start Date],MATCH($A103,Tbl_Project_List[Project Name],0),1)-1,0),IFERROR(INDEX($K$9:$K$158,MATCH($E103,$G$9:$G$158,0),1),0),IFERROR(INDEX($K$9:$K$158,MATCH($F103,$G$9:$G$158,0),1),0)),0)), IFERROR(MIN($D103-SUM($O103:AQ103), INDEX(Tbl_Resource_List[Hours Available per Day], MATCH($C103,Tbl_Resource_List[Resource Name],0),1)-SUMIF($C$8:$C102,$C103,AR$8:AR102)),0),0)</f>
        <v>0</v>
      </c>
      <c r="AS103" s="93">
        <f>IF((AS$7&gt;IFERROR(MAX(IFERROR(INDEX(Tbl_Project_List[Start Date],MATCH($A103,Tbl_Project_List[Project Name],0),1)-1,0),IFERROR(INDEX($K$9:$K$158,MATCH($E103,$G$9:$G$158,0),1),0),IFERROR(INDEX($K$9:$K$158,MATCH($F103,$G$9:$G$158,0),1),0)),0)), IFERROR(MIN($D103-SUM($O103:AR103), INDEX(Tbl_Resource_List[Hours Available per Day], MATCH($C103,Tbl_Resource_List[Resource Name],0),1)-SUMIF($C$8:$C102,$C103,AS$8:AS102)),0),0)</f>
        <v>0</v>
      </c>
      <c r="AT103" s="93">
        <f>IF((AT$7&gt;IFERROR(MAX(IFERROR(INDEX(Tbl_Project_List[Start Date],MATCH($A103,Tbl_Project_List[Project Name],0),1)-1,0),IFERROR(INDEX($K$9:$K$158,MATCH($E103,$G$9:$G$158,0),1),0),IFERROR(INDEX($K$9:$K$158,MATCH($F103,$G$9:$G$158,0),1),0)),0)), IFERROR(MIN($D103-SUM($O103:AS103), INDEX(Tbl_Resource_List[Hours Available per Day], MATCH($C103,Tbl_Resource_List[Resource Name],0),1)-SUMIF($C$8:$C102,$C103,AT$8:AT102)),0),0)</f>
        <v>0</v>
      </c>
      <c r="AU103" s="93">
        <f>IF((AU$7&gt;IFERROR(MAX(IFERROR(INDEX(Tbl_Project_List[Start Date],MATCH($A103,Tbl_Project_List[Project Name],0),1)-1,0),IFERROR(INDEX($K$9:$K$158,MATCH($E103,$G$9:$G$158,0),1),0),IFERROR(INDEX($K$9:$K$158,MATCH($F103,$G$9:$G$158,0),1),0)),0)), IFERROR(MIN($D103-SUM($O103:AT103), INDEX(Tbl_Resource_List[Hours Available per Day], MATCH($C103,Tbl_Resource_List[Resource Name],0),1)-SUMIF($C$8:$C102,$C103,AU$8:AU102)),0),0)</f>
        <v>0</v>
      </c>
      <c r="AV103" s="93">
        <f>IF((AV$7&gt;IFERROR(MAX(IFERROR(INDEX(Tbl_Project_List[Start Date],MATCH($A103,Tbl_Project_List[Project Name],0),1)-1,0),IFERROR(INDEX($K$9:$K$158,MATCH($E103,$G$9:$G$158,0),1),0),IFERROR(INDEX($K$9:$K$158,MATCH($F103,$G$9:$G$158,0),1),0)),0)), IFERROR(MIN($D103-SUM($O103:AU103), INDEX(Tbl_Resource_List[Hours Available per Day], MATCH($C103,Tbl_Resource_List[Resource Name],0),1)-SUMIF($C$8:$C102,$C103,AV$8:AV102)),0),0)</f>
        <v>0</v>
      </c>
      <c r="AW103" s="93">
        <f>IF((AW$7&gt;IFERROR(MAX(IFERROR(INDEX(Tbl_Project_List[Start Date],MATCH($A103,Tbl_Project_List[Project Name],0),1)-1,0),IFERROR(INDEX($K$9:$K$158,MATCH($E103,$G$9:$G$158,0),1),0),IFERROR(INDEX($K$9:$K$158,MATCH($F103,$G$9:$G$158,0),1),0)),0)), IFERROR(MIN($D103-SUM($O103:AV103), INDEX(Tbl_Resource_List[Hours Available per Day], MATCH($C103,Tbl_Resource_List[Resource Name],0),1)-SUMIF($C$8:$C102,$C103,AW$8:AW102)),0),0)</f>
        <v>0</v>
      </c>
      <c r="AX103" s="93">
        <f>IF((AX$7&gt;IFERROR(MAX(IFERROR(INDEX(Tbl_Project_List[Start Date],MATCH($A103,Tbl_Project_List[Project Name],0),1)-1,0),IFERROR(INDEX($K$9:$K$158,MATCH($E103,$G$9:$G$158,0),1),0),IFERROR(INDEX($K$9:$K$158,MATCH($F103,$G$9:$G$158,0),1),0)),0)), IFERROR(MIN($D103-SUM($O103:AW103), INDEX(Tbl_Resource_List[Hours Available per Day], MATCH($C103,Tbl_Resource_List[Resource Name],0),1)-SUMIF($C$8:$C102,$C103,AX$8:AX102)),0),0)</f>
        <v>0</v>
      </c>
      <c r="AY103" s="93">
        <f>IF((AY$7&gt;IFERROR(MAX(IFERROR(INDEX(Tbl_Project_List[Start Date],MATCH($A103,Tbl_Project_List[Project Name],0),1)-1,0),IFERROR(INDEX($K$9:$K$158,MATCH($E103,$G$9:$G$158,0),1),0),IFERROR(INDEX($K$9:$K$158,MATCH($F103,$G$9:$G$158,0),1),0)),0)), IFERROR(MIN($D103-SUM($O103:AX103), INDEX(Tbl_Resource_List[Hours Available per Day], MATCH($C103,Tbl_Resource_List[Resource Name],0),1)-SUMIF($C$8:$C102,$C103,AY$8:AY102)),0),0)</f>
        <v>0</v>
      </c>
      <c r="AZ103" s="93">
        <f>IF((AZ$7&gt;IFERROR(MAX(IFERROR(INDEX(Tbl_Project_List[Start Date],MATCH($A103,Tbl_Project_List[Project Name],0),1)-1,0),IFERROR(INDEX($K$9:$K$158,MATCH($E103,$G$9:$G$158,0),1),0),IFERROR(INDEX($K$9:$K$158,MATCH($F103,$G$9:$G$158,0),1),0)),0)), IFERROR(MIN($D103-SUM($O103:AY103), INDEX(Tbl_Resource_List[Hours Available per Day], MATCH($C103,Tbl_Resource_List[Resource Name],0),1)-SUMIF($C$8:$C102,$C103,AZ$8:AZ102)),0),0)</f>
        <v>0</v>
      </c>
      <c r="BA103" s="93">
        <f>IF((BA$7&gt;IFERROR(MAX(IFERROR(INDEX(Tbl_Project_List[Start Date],MATCH($A103,Tbl_Project_List[Project Name],0),1)-1,0),IFERROR(INDEX($K$9:$K$158,MATCH($E103,$G$9:$G$158,0),1),0),IFERROR(INDEX($K$9:$K$158,MATCH($F103,$G$9:$G$158,0),1),0)),0)), IFERROR(MIN($D103-SUM($O103:AZ103), INDEX(Tbl_Resource_List[Hours Available per Day], MATCH($C103,Tbl_Resource_List[Resource Name],0),1)-SUMIF($C$8:$C102,$C103,BA$8:BA102)),0),0)</f>
        <v>0</v>
      </c>
      <c r="BB103" s="93">
        <f>IF((BB$7&gt;IFERROR(MAX(IFERROR(INDEX(Tbl_Project_List[Start Date],MATCH($A103,Tbl_Project_List[Project Name],0),1)-1,0),IFERROR(INDEX($K$9:$K$158,MATCH($E103,$G$9:$G$158,0),1),0),IFERROR(INDEX($K$9:$K$158,MATCH($F103,$G$9:$G$158,0),1),0)),0)), IFERROR(MIN($D103-SUM($O103:BA103), INDEX(Tbl_Resource_List[Hours Available per Day], MATCH($C103,Tbl_Resource_List[Resource Name],0),1)-SUMIF($C$8:$C102,$C103,BB$8:BB102)),0),0)</f>
        <v>0</v>
      </c>
      <c r="BC103" s="93">
        <f>IF((BC$7&gt;IFERROR(MAX(IFERROR(INDEX(Tbl_Project_List[Start Date],MATCH($A103,Tbl_Project_List[Project Name],0),1)-1,0),IFERROR(INDEX($K$9:$K$158,MATCH($E103,$G$9:$G$158,0),1),0),IFERROR(INDEX($K$9:$K$158,MATCH($F103,$G$9:$G$158,0),1),0)),0)), IFERROR(MIN($D103-SUM($O103:BB103), INDEX(Tbl_Resource_List[Hours Available per Day], MATCH($C103,Tbl_Resource_List[Resource Name],0),1)-SUMIF($C$8:$C102,$C103,BC$8:BC102)),0),0)</f>
        <v>0</v>
      </c>
      <c r="BD103" s="93">
        <f>IF((BD$7&gt;IFERROR(MAX(IFERROR(INDEX(Tbl_Project_List[Start Date],MATCH($A103,Tbl_Project_List[Project Name],0),1)-1,0),IFERROR(INDEX($K$9:$K$158,MATCH($E103,$G$9:$G$158,0),1),0),IFERROR(INDEX($K$9:$K$158,MATCH($F103,$G$9:$G$158,0),1),0)),0)), IFERROR(MIN($D103-SUM($O103:BC103), INDEX(Tbl_Resource_List[Hours Available per Day], MATCH($C103,Tbl_Resource_List[Resource Name],0),1)-SUMIF($C$8:$C102,$C103,BD$8:BD102)),0),0)</f>
        <v>0</v>
      </c>
      <c r="BE103" s="93">
        <f>IF((BE$7&gt;IFERROR(MAX(IFERROR(INDEX(Tbl_Project_List[Start Date],MATCH($A103,Tbl_Project_List[Project Name],0),1)-1,0),IFERROR(INDEX($K$9:$K$158,MATCH($E103,$G$9:$G$158,0),1),0),IFERROR(INDEX($K$9:$K$158,MATCH($F103,$G$9:$G$158,0),1),0)),0)), IFERROR(MIN($D103-SUM($O103:BD103), INDEX(Tbl_Resource_List[Hours Available per Day], MATCH($C103,Tbl_Resource_List[Resource Name],0),1)-SUMIF($C$8:$C102,$C103,BE$8:BE102)),0),0)</f>
        <v>0</v>
      </c>
      <c r="BF103" s="93">
        <f>IF((BF$7&gt;IFERROR(MAX(IFERROR(INDEX(Tbl_Project_List[Start Date],MATCH($A103,Tbl_Project_List[Project Name],0),1)-1,0),IFERROR(INDEX($K$9:$K$158,MATCH($E103,$G$9:$G$158,0),1),0),IFERROR(INDEX($K$9:$K$158,MATCH($F103,$G$9:$G$158,0),1),0)),0)), IFERROR(MIN($D103-SUM($O103:BE103), INDEX(Tbl_Resource_List[Hours Available per Day], MATCH($C103,Tbl_Resource_List[Resource Name],0),1)-SUMIF($C$8:$C102,$C103,BF$8:BF102)),0),0)</f>
        <v>0</v>
      </c>
      <c r="BG103" s="93">
        <f>IF((BG$7&gt;IFERROR(MAX(IFERROR(INDEX(Tbl_Project_List[Start Date],MATCH($A103,Tbl_Project_List[Project Name],0),1)-1,0),IFERROR(INDEX($K$9:$K$158,MATCH($E103,$G$9:$G$158,0),1),0),IFERROR(INDEX($K$9:$K$158,MATCH($F103,$G$9:$G$158,0),1),0)),0)), IFERROR(MIN($D103-SUM($O103:BF103), INDEX(Tbl_Resource_List[Hours Available per Day], MATCH($C103,Tbl_Resource_List[Resource Name],0),1)-SUMIF($C$8:$C102,$C103,BG$8:BG102)),0),0)</f>
        <v>0</v>
      </c>
      <c r="BH103" s="93">
        <f>IF((BH$7&gt;IFERROR(MAX(IFERROR(INDEX(Tbl_Project_List[Start Date],MATCH($A103,Tbl_Project_List[Project Name],0),1)-1,0),IFERROR(INDEX($K$9:$K$158,MATCH($E103,$G$9:$G$158,0),1),0),IFERROR(INDEX($K$9:$K$158,MATCH($F103,$G$9:$G$158,0),1),0)),0)), IFERROR(MIN($D103-SUM($O103:BG103), INDEX(Tbl_Resource_List[Hours Available per Day], MATCH($C103,Tbl_Resource_List[Resource Name],0),1)-SUMIF($C$8:$C102,$C103,BH$8:BH102)),0),0)</f>
        <v>0</v>
      </c>
      <c r="BI103" s="93">
        <f>IF((BI$7&gt;IFERROR(MAX(IFERROR(INDEX(Tbl_Project_List[Start Date],MATCH($A103,Tbl_Project_List[Project Name],0),1)-1,0),IFERROR(INDEX($K$9:$K$158,MATCH($E103,$G$9:$G$158,0),1),0),IFERROR(INDEX($K$9:$K$158,MATCH($F103,$G$9:$G$158,0),1),0)),0)), IFERROR(MIN($D103-SUM($O103:BH103), INDEX(Tbl_Resource_List[Hours Available per Day], MATCH($C103,Tbl_Resource_List[Resource Name],0),1)-SUMIF($C$8:$C102,$C103,BI$8:BI102)),0),0)</f>
        <v>0</v>
      </c>
      <c r="BJ103" s="93">
        <f>IF((BJ$7&gt;IFERROR(MAX(IFERROR(INDEX(Tbl_Project_List[Start Date],MATCH($A103,Tbl_Project_List[Project Name],0),1)-1,0),IFERROR(INDEX($K$9:$K$158,MATCH($E103,$G$9:$G$158,0),1),0),IFERROR(INDEX($K$9:$K$158,MATCH($F103,$G$9:$G$158,0),1),0)),0)), IFERROR(MIN($D103-SUM($O103:BI103), INDEX(Tbl_Resource_List[Hours Available per Day], MATCH($C103,Tbl_Resource_List[Resource Name],0),1)-SUMIF($C$8:$C102,$C103,BJ$8:BJ102)),0),0)</f>
        <v>0</v>
      </c>
      <c r="BK103" s="93">
        <f>IF((BK$7&gt;IFERROR(MAX(IFERROR(INDEX(Tbl_Project_List[Start Date],MATCH($A103,Tbl_Project_List[Project Name],0),1)-1,0),IFERROR(INDEX($K$9:$K$158,MATCH($E103,$G$9:$G$158,0),1),0),IFERROR(INDEX($K$9:$K$158,MATCH($F103,$G$9:$G$158,0),1),0)),0)), IFERROR(MIN($D103-SUM($O103:BJ103), INDEX(Tbl_Resource_List[Hours Available per Day], MATCH($C103,Tbl_Resource_List[Resource Name],0),1)-SUMIF($C$8:$C102,$C103,BK$8:BK102)),0),0)</f>
        <v>0</v>
      </c>
      <c r="BL103" s="93">
        <f>IF((BL$7&gt;IFERROR(MAX(IFERROR(INDEX(Tbl_Project_List[Start Date],MATCH($A103,Tbl_Project_List[Project Name],0),1)-1,0),IFERROR(INDEX($K$9:$K$158,MATCH($E103,$G$9:$G$158,0),1),0),IFERROR(INDEX($K$9:$K$158,MATCH($F103,$G$9:$G$158,0),1),0)),0)), IFERROR(MIN($D103-SUM($O103:BK103), INDEX(Tbl_Resource_List[Hours Available per Day], MATCH($C103,Tbl_Resource_List[Resource Name],0),1)-SUMIF($C$8:$C102,$C103,BL$8:BL102)),0),0)</f>
        <v>0</v>
      </c>
      <c r="BM103" s="93">
        <f>IF((BM$7&gt;IFERROR(MAX(IFERROR(INDEX(Tbl_Project_List[Start Date],MATCH($A103,Tbl_Project_List[Project Name],0),1)-1,0),IFERROR(INDEX($K$9:$K$158,MATCH($E103,$G$9:$G$158,0),1),0),IFERROR(INDEX($K$9:$K$158,MATCH($F103,$G$9:$G$158,0),1),0)),0)), IFERROR(MIN($D103-SUM($O103:BL103), INDEX(Tbl_Resource_List[Hours Available per Day], MATCH($C103,Tbl_Resource_List[Resource Name],0),1)-SUMIF($C$8:$C102,$C103,BM$8:BM102)),0),0)</f>
        <v>0</v>
      </c>
      <c r="BN103" s="93">
        <f>IF((BN$7&gt;IFERROR(MAX(IFERROR(INDEX(Tbl_Project_List[Start Date],MATCH($A103,Tbl_Project_List[Project Name],0),1)-1,0),IFERROR(INDEX($K$9:$K$158,MATCH($E103,$G$9:$G$158,0),1),0),IFERROR(INDEX($K$9:$K$158,MATCH($F103,$G$9:$G$158,0),1),0)),0)), IFERROR(MIN($D103-SUM($O103:BM103), INDEX(Tbl_Resource_List[Hours Available per Day], MATCH($C103,Tbl_Resource_List[Resource Name],0),1)-SUMIF($C$8:$C102,$C103,BN$8:BN102)),0),0)</f>
        <v>0</v>
      </c>
      <c r="BO103" s="93">
        <f>IF((BO$7&gt;IFERROR(MAX(IFERROR(INDEX(Tbl_Project_List[Start Date],MATCH($A103,Tbl_Project_List[Project Name],0),1)-1,0),IFERROR(INDEX($K$9:$K$158,MATCH($E103,$G$9:$G$158,0),1),0),IFERROR(INDEX($K$9:$K$158,MATCH($F103,$G$9:$G$158,0),1),0)),0)), IFERROR(MIN($D103-SUM($O103:BN103), INDEX(Tbl_Resource_List[Hours Available per Day], MATCH($C103,Tbl_Resource_List[Resource Name],0),1)-SUMIF($C$8:$C102,$C103,BO$8:BO102)),0),0)</f>
        <v>0</v>
      </c>
      <c r="BP103" s="93">
        <f>IF((BP$7&gt;IFERROR(MAX(IFERROR(INDEX(Tbl_Project_List[Start Date],MATCH($A103,Tbl_Project_List[Project Name],0),1)-1,0),IFERROR(INDEX($K$9:$K$158,MATCH($E103,$G$9:$G$158,0),1),0),IFERROR(INDEX($K$9:$K$158,MATCH($F103,$G$9:$G$158,0),1),0)),0)), IFERROR(MIN($D103-SUM($O103:BO103), INDEX(Tbl_Resource_List[Hours Available per Day], MATCH($C103,Tbl_Resource_List[Resource Name],0),1)-SUMIF($C$8:$C102,$C103,BP$8:BP102)),0),0)</f>
        <v>0</v>
      </c>
      <c r="BQ103" s="93">
        <f>IF((BQ$7&gt;IFERROR(MAX(IFERROR(INDEX(Tbl_Project_List[Start Date],MATCH($A103,Tbl_Project_List[Project Name],0),1)-1,0),IFERROR(INDEX($K$9:$K$158,MATCH($E103,$G$9:$G$158,0),1),0),IFERROR(INDEX($K$9:$K$158,MATCH($F103,$G$9:$G$158,0),1),0)),0)), IFERROR(MIN($D103-SUM($O103:BP103), INDEX(Tbl_Resource_List[Hours Available per Day], MATCH($C103,Tbl_Resource_List[Resource Name],0),1)-SUMIF($C$8:$C102,$C103,BQ$8:BQ102)),0),0)</f>
        <v>0</v>
      </c>
      <c r="BR103" s="93">
        <f>IF((BR$7&gt;IFERROR(MAX(IFERROR(INDEX(Tbl_Project_List[Start Date],MATCH($A103,Tbl_Project_List[Project Name],0),1)-1,0),IFERROR(INDEX($K$9:$K$158,MATCH($E103,$G$9:$G$158,0),1),0),IFERROR(INDEX($K$9:$K$158,MATCH($F103,$G$9:$G$158,0),1),0)),0)), IFERROR(MIN($D103-SUM($O103:BQ103), INDEX(Tbl_Resource_List[Hours Available per Day], MATCH($C103,Tbl_Resource_List[Resource Name],0),1)-SUMIF($C$8:$C102,$C103,BR$8:BR102)),0),0)</f>
        <v>0</v>
      </c>
      <c r="BS103" s="93">
        <f>IF((BS$7&gt;IFERROR(MAX(IFERROR(INDEX(Tbl_Project_List[Start Date],MATCH($A103,Tbl_Project_List[Project Name],0),1)-1,0),IFERROR(INDEX($K$9:$K$158,MATCH($E103,$G$9:$G$158,0),1),0),IFERROR(INDEX($K$9:$K$158,MATCH($F103,$G$9:$G$158,0),1),0)),0)), IFERROR(MIN($D103-SUM($O103:BR103), INDEX(Tbl_Resource_List[Hours Available per Day], MATCH($C103,Tbl_Resource_List[Resource Name],0),1)-SUMIF($C$8:$C102,$C103,BS$8:BS102)),0),0)</f>
        <v>0</v>
      </c>
      <c r="BT103" s="93">
        <f>IF((BT$7&gt;IFERROR(MAX(IFERROR(INDEX(Tbl_Project_List[Start Date],MATCH($A103,Tbl_Project_List[Project Name],0),1)-1,0),IFERROR(INDEX($K$9:$K$158,MATCH($E103,$G$9:$G$158,0),1),0),IFERROR(INDEX($K$9:$K$158,MATCH($F103,$G$9:$G$158,0),1),0)),0)), IFERROR(MIN($D103-SUM($O103:BS103), INDEX(Tbl_Resource_List[Hours Available per Day], MATCH($C103,Tbl_Resource_List[Resource Name],0),1)-SUMIF($C$8:$C102,$C103,BT$8:BT102)),0),0)</f>
        <v>0</v>
      </c>
      <c r="BU103" s="93">
        <f>IF((BU$7&gt;IFERROR(MAX(IFERROR(INDEX(Tbl_Project_List[Start Date],MATCH($A103,Tbl_Project_List[Project Name],0),1)-1,0),IFERROR(INDEX($K$9:$K$158,MATCH($E103,$G$9:$G$158,0),1),0),IFERROR(INDEX($K$9:$K$158,MATCH($F103,$G$9:$G$158,0),1),0)),0)), IFERROR(MIN($D103-SUM($O103:BT103), INDEX(Tbl_Resource_List[Hours Available per Day], MATCH($C103,Tbl_Resource_List[Resource Name],0),1)-SUMIF($C$8:$C102,$C103,BU$8:BU102)),0),0)</f>
        <v>0</v>
      </c>
      <c r="BV103" s="93">
        <f>IF((BV$7&gt;IFERROR(MAX(IFERROR(INDEX(Tbl_Project_List[Start Date],MATCH($A103,Tbl_Project_List[Project Name],0),1)-1,0),IFERROR(INDEX($K$9:$K$158,MATCH($E103,$G$9:$G$158,0),1),0),IFERROR(INDEX($K$9:$K$158,MATCH($F103,$G$9:$G$158,0),1),0)),0)), IFERROR(MIN($D103-SUM($O103:BU103), INDEX(Tbl_Resource_List[Hours Available per Day], MATCH($C103,Tbl_Resource_List[Resource Name],0),1)-SUMIF($C$8:$C102,$C103,BV$8:BV102)),0),0)</f>
        <v>0</v>
      </c>
      <c r="BW103" s="94">
        <f>IF((BW$7&gt;IFERROR(MAX(IFERROR(INDEX(Tbl_Project_List[Start Date],MATCH($A103,Tbl_Project_List[Project Name],0),1)-1,0),IFERROR(INDEX($K$9:$K$158,MATCH($E103,$G$9:$G$158,0),1),0),IFERROR(INDEX($K$9:$K$158,MATCH($F103,$G$9:$G$158,0),1),0)),0)), IFERROR(MIN($D103-SUM($O103:BV103), INDEX(Tbl_Resource_List[Hours Available per Day], MATCH($C103,Tbl_Resource_List[Resource Name],0),1)-SUMIF($C$8:$C102,$C103,BW$8:BW102)),0),0)</f>
        <v>0</v>
      </c>
      <c r="BX103" s="95"/>
      <c r="BY103" s="95"/>
      <c r="BZ103" s="95"/>
      <c r="CA103" s="95"/>
      <c r="CB103" s="95"/>
      <c r="CC103" s="95"/>
      <c r="CD103" s="95"/>
      <c r="CE103" s="95"/>
      <c r="CF103" s="95"/>
      <c r="CG103" s="95"/>
      <c r="CH103" s="95"/>
      <c r="CI103" s="95"/>
      <c r="CJ103" s="95"/>
      <c r="CK103" s="95"/>
      <c r="CL103" s="95"/>
      <c r="CM103" s="95"/>
      <c r="CN103" s="95"/>
      <c r="CO103" s="95"/>
      <c r="CP103" s="95"/>
      <c r="CQ103" s="95"/>
      <c r="CR103" s="95"/>
      <c r="CS103" s="95"/>
      <c r="CT103" s="95"/>
      <c r="CU103" s="95"/>
      <c r="CV103" s="95"/>
      <c r="CW103" s="95"/>
      <c r="CX103" s="95"/>
      <c r="CY103" s="95"/>
      <c r="CZ103" s="95"/>
      <c r="DA103" s="95"/>
    </row>
    <row r="104" spans="1:105" x14ac:dyDescent="0.25">
      <c r="A104" s="89" t="str">
        <f>IFERROR(IF(ROW(A103)-ROW($A$8)&gt;=COUNTA(Tbl_Task_List[Task Name]),"",INDEX(Tbl_Project_List[],MATCH(SMALL(Tbl_Project_List[[#Data],[Priority]],ROUND(SUMPRODUCT(1/COUNTIF($A$9:A103,$A$9:A103)),0)+((COUNTIF(Tbl_Task_List[[#Data],[Project Name]],A103)=COUNTIF($A$9:$A103,A103))*1)),Tbl_Project_List[[#Data],[Priority]],0),1)),"")</f>
        <v/>
      </c>
      <c r="B104" s="89" t="str">
        <f t="array" ref="B104">IFERROR(INDEX((Tbl_Task_List[[#Data],[Task Name]]), SMALL(IF(A104=(Tbl_Task_List[[#Data],[Project Name]]),ROW(Tbl_Task_List[[#Data],[Project Name]]),""),COUNTIF($A$9:$A104,A104))-ROW(Tbl_Task_List[[#Headers],[Task Name]]),1),"")</f>
        <v/>
      </c>
      <c r="C104" s="90" t="str">
        <f t="array" ref="C104">IFERROR(INDEX((Tbl_Task_List[[#Data],[Resource Name]]), SMALL(IF(A104=(Tbl_Task_List[[#Data],[Project Name]]),ROW(Tbl_Task_List[[#Data],[Project Name]]),""),COUNTIF($A$9:$A104,A104))-ROW(Tbl_Task_List[[#Headers],[Resource Name]]),1),"")</f>
        <v/>
      </c>
      <c r="D104" s="91" t="str">
        <f t="array" ref="D104">IFERROR(INDEX((Tbl_Task_List[[#Data],[Planned Duration (Hours)]]), SMALL(IF(A104=(Tbl_Task_List[[#Data],[Project Name]]),ROW(Tbl_Task_List[[#Data],[Project Name]]),""),COUNTIF($A$9:$A104,A104))-ROW(Tbl_Task_List[[#Headers],[Planned Duration (Hours)]]),1),"")</f>
        <v/>
      </c>
      <c r="E104" s="70" t="str">
        <f t="array" ref="E104">IFERROR(INDEX((Tbl_Task_List[[#Data],[Predecessor 1]]), SMALL(IF(A104=(Tbl_Task_List[[#Data],[Project Name]]),ROW(Tbl_Task_List[[#Data],[Project Name]]),""),COUNTIF($A$9:$A104,A104))-ROW(Tbl_Task_List[[#Headers],[Predecessor 1]]),1),"")</f>
        <v/>
      </c>
      <c r="F104" s="70" t="str">
        <f t="array" ref="F104">IFERROR(INDEX((Tbl_Task_List[[#Data],[Predecessor 2]]), SMALL(IF(A104=(Tbl_Task_List[[#Data],[Project Name]]),ROW(Tbl_Task_List[[#Data],[Project Name]]),""),COUNTIF($A$9:$A104,A104))-ROW(Tbl_Task_List[[#Headers],[Predecessor 2]]),1),"")</f>
        <v/>
      </c>
      <c r="G104" s="70" t="str">
        <f t="shared" si="8"/>
        <v xml:space="preserve"> </v>
      </c>
      <c r="H104" s="75" t="str">
        <f>IFERROR(MAX(INDEX(Tbl_Project_List[Start Date],MATCH($A104,Tbl_Project_List[Project Name],0),1), StartDate, IFERROR(WORKDAY(INDEX($K$9:$K$158,MATCH($E104,$G$9:$G$158,0),1),1,Holidays),0),IFERROR(WORKDAY( INDEX($K$9:$K$158,MATCH($F104,$G$9:$G$158,0),1),1,Holidays),0)),"")</f>
        <v/>
      </c>
      <c r="I104" s="92" t="str">
        <f t="shared" si="9"/>
        <v/>
      </c>
      <c r="J104" s="75" t="str">
        <f t="array" ref="J104">IF(ISNUMBER(D104),IFERROR(INDEX($A$7:$BW$7,1,SMALL(IF(P104:BW104&gt;0,COLUMN(P104:BW104),""),1)),WORKDAY($BW$7,2,Holidays)),"")</f>
        <v/>
      </c>
      <c r="K104" s="75" t="str">
        <f t="array" ref="K104">IF(ISNUMBER(D104),IF(SUM(P104:BW104)=D104,IFERROR(INDEX($A$7:$BW$7,1,LARGE(IF(P104:BW104&gt;0,COLUMN(P104:BW104),""),1)),""),WORKDAY($BW$7,1,Holidays)),"")</f>
        <v/>
      </c>
      <c r="L104" s="92" t="str">
        <f ca="1">IFERROR(COUNTIF(INDIRECT(ADDRESS(ROW($L104),MATCH($J104,$A$7:$BW$7,0),1,1,)):INDIRECT(ADDRESS(ROW($L104),MATCH(MIN($K104,$BW$7),$A$7:$BW$7,0),1,1,)),0),"")</f>
        <v/>
      </c>
      <c r="M104" s="92" t="str">
        <f t="shared" si="10"/>
        <v/>
      </c>
      <c r="N104" s="93" t="str">
        <f t="shared" si="11"/>
        <v/>
      </c>
      <c r="O104" s="86"/>
      <c r="P104" s="93">
        <f>IF((P$7&gt;IFERROR(MAX(IFERROR(INDEX(Tbl_Project_List[Start Date],MATCH($A104,Tbl_Project_List[Project Name],0),1)-1,0),IFERROR(INDEX($K$9:$K$158,MATCH($E104,$G$9:$G$158,0),1),0),IFERROR(INDEX($K$9:$K$158,MATCH($F104,$G$9:$G$158,0),1),0)),0)), IFERROR(MIN($D104-SUM($O104:O104), INDEX(Tbl_Resource_List[Hours Available per Day], MATCH($C104,Tbl_Resource_List[Resource Name],0),1)-SUMIF($C$8:$C103,$C104,P$8:P103)),0),0)</f>
        <v>0</v>
      </c>
      <c r="Q104" s="93">
        <f>IF((Q$7&gt;IFERROR(MAX(IFERROR(INDEX(Tbl_Project_List[Start Date],MATCH($A104,Tbl_Project_List[Project Name],0),1)-1,0),IFERROR(INDEX($K$9:$K$158,MATCH($E104,$G$9:$G$158,0),1),0),IFERROR(INDEX($K$9:$K$158,MATCH($F104,$G$9:$G$158,0),1),0)),0)), IFERROR(MIN($D104-SUM($O104:P104), INDEX(Tbl_Resource_List[Hours Available per Day], MATCH($C104,Tbl_Resource_List[Resource Name],0),1)-SUMIF($C$8:$C103,$C104,Q$8:Q103)),0),0)</f>
        <v>0</v>
      </c>
      <c r="R104" s="93">
        <f>IF((R$7&gt;IFERROR(MAX(IFERROR(INDEX(Tbl_Project_List[Start Date],MATCH($A104,Tbl_Project_List[Project Name],0),1)-1,0),IFERROR(INDEX($K$9:$K$158,MATCH($E104,$G$9:$G$158,0),1),0),IFERROR(INDEX($K$9:$K$158,MATCH($F104,$G$9:$G$158,0),1),0)),0)), IFERROR(MIN($D104-SUM($O104:Q104), INDEX(Tbl_Resource_List[Hours Available per Day], MATCH($C104,Tbl_Resource_List[Resource Name],0),1)-SUMIF($C$8:$C103,$C104,R$8:R103)),0),0)</f>
        <v>0</v>
      </c>
      <c r="S104" s="93">
        <f>IF((S$7&gt;IFERROR(MAX(IFERROR(INDEX(Tbl_Project_List[Start Date],MATCH($A104,Tbl_Project_List[Project Name],0),1)-1,0),IFERROR(INDEX($K$9:$K$158,MATCH($E104,$G$9:$G$158,0),1),0),IFERROR(INDEX($K$9:$K$158,MATCH($F104,$G$9:$G$158,0),1),0)),0)), IFERROR(MIN($D104-SUM($O104:R104), INDEX(Tbl_Resource_List[Hours Available per Day], MATCH($C104,Tbl_Resource_List[Resource Name],0),1)-SUMIF($C$8:$C103,$C104,S$8:S103)),0),0)</f>
        <v>0</v>
      </c>
      <c r="T104" s="93">
        <f>IF((T$7&gt;IFERROR(MAX(IFERROR(INDEX(Tbl_Project_List[Start Date],MATCH($A104,Tbl_Project_List[Project Name],0),1)-1,0),IFERROR(INDEX($K$9:$K$158,MATCH($E104,$G$9:$G$158,0),1),0),IFERROR(INDEX($K$9:$K$158,MATCH($F104,$G$9:$G$158,0),1),0)),0)), IFERROR(MIN($D104-SUM($O104:S104), INDEX(Tbl_Resource_List[Hours Available per Day], MATCH($C104,Tbl_Resource_List[Resource Name],0),1)-SUMIF($C$8:$C103,$C104,T$8:T103)),0),0)</f>
        <v>0</v>
      </c>
      <c r="U104" s="93">
        <f>IF((U$7&gt;IFERROR(MAX(IFERROR(INDEX(Tbl_Project_List[Start Date],MATCH($A104,Tbl_Project_List[Project Name],0),1)-1,0),IFERROR(INDEX($K$9:$K$158,MATCH($E104,$G$9:$G$158,0),1),0),IFERROR(INDEX($K$9:$K$158,MATCH($F104,$G$9:$G$158,0),1),0)),0)), IFERROR(MIN($D104-SUM($O104:T104), INDEX(Tbl_Resource_List[Hours Available per Day], MATCH($C104,Tbl_Resource_List[Resource Name],0),1)-SUMIF($C$8:$C103,$C104,U$8:U103)),0),0)</f>
        <v>0</v>
      </c>
      <c r="V104" s="93">
        <f>IF((V$7&gt;IFERROR(MAX(IFERROR(INDEX(Tbl_Project_List[Start Date],MATCH($A104,Tbl_Project_List[Project Name],0),1)-1,0),IFERROR(INDEX($K$9:$K$158,MATCH($E104,$G$9:$G$158,0),1),0),IFERROR(INDEX($K$9:$K$158,MATCH($F104,$G$9:$G$158,0),1),0)),0)), IFERROR(MIN($D104-SUM($O104:U104), INDEX(Tbl_Resource_List[Hours Available per Day], MATCH($C104,Tbl_Resource_List[Resource Name],0),1)-SUMIF($C$8:$C103,$C104,V$8:V103)),0),0)</f>
        <v>0</v>
      </c>
      <c r="W104" s="93">
        <f>IF((W$7&gt;IFERROR(MAX(IFERROR(INDEX(Tbl_Project_List[Start Date],MATCH($A104,Tbl_Project_List[Project Name],0),1)-1,0),IFERROR(INDEX($K$9:$K$158,MATCH($E104,$G$9:$G$158,0),1),0),IFERROR(INDEX($K$9:$K$158,MATCH($F104,$G$9:$G$158,0),1),0)),0)), IFERROR(MIN($D104-SUM($O104:V104), INDEX(Tbl_Resource_List[Hours Available per Day], MATCH($C104,Tbl_Resource_List[Resource Name],0),1)-SUMIF($C$8:$C103,$C104,W$8:W103)),0),0)</f>
        <v>0</v>
      </c>
      <c r="X104" s="93">
        <f>IF((X$7&gt;IFERROR(MAX(IFERROR(INDEX(Tbl_Project_List[Start Date],MATCH($A104,Tbl_Project_List[Project Name],0),1)-1,0),IFERROR(INDEX($K$9:$K$158,MATCH($E104,$G$9:$G$158,0),1),0),IFERROR(INDEX($K$9:$K$158,MATCH($F104,$G$9:$G$158,0),1),0)),0)), IFERROR(MIN($D104-SUM($O104:W104), INDEX(Tbl_Resource_List[Hours Available per Day], MATCH($C104,Tbl_Resource_List[Resource Name],0),1)-SUMIF($C$8:$C103,$C104,X$8:X103)),0),0)</f>
        <v>0</v>
      </c>
      <c r="Y104" s="93">
        <f>IF((Y$7&gt;IFERROR(MAX(IFERROR(INDEX(Tbl_Project_List[Start Date],MATCH($A104,Tbl_Project_List[Project Name],0),1)-1,0),IFERROR(INDEX($K$9:$K$158,MATCH($E104,$G$9:$G$158,0),1),0),IFERROR(INDEX($K$9:$K$158,MATCH($F104,$G$9:$G$158,0),1),0)),0)), IFERROR(MIN($D104-SUM($O104:X104), INDEX(Tbl_Resource_List[Hours Available per Day], MATCH($C104,Tbl_Resource_List[Resource Name],0),1)-SUMIF($C$8:$C103,$C104,Y$8:Y103)),0),0)</f>
        <v>0</v>
      </c>
      <c r="Z104" s="93">
        <f>IF((Z$7&gt;IFERROR(MAX(IFERROR(INDEX(Tbl_Project_List[Start Date],MATCH($A104,Tbl_Project_List[Project Name],0),1)-1,0),IFERROR(INDEX($K$9:$K$158,MATCH($E104,$G$9:$G$158,0),1),0),IFERROR(INDEX($K$9:$K$158,MATCH($F104,$G$9:$G$158,0),1),0)),0)), IFERROR(MIN($D104-SUM($O104:Y104), INDEX(Tbl_Resource_List[Hours Available per Day], MATCH($C104,Tbl_Resource_List[Resource Name],0),1)-SUMIF($C$8:$C103,$C104,Z$8:Z103)),0),0)</f>
        <v>0</v>
      </c>
      <c r="AA104" s="93">
        <f>IF((AA$7&gt;IFERROR(MAX(IFERROR(INDEX(Tbl_Project_List[Start Date],MATCH($A104,Tbl_Project_List[Project Name],0),1)-1,0),IFERROR(INDEX($K$9:$K$158,MATCH($E104,$G$9:$G$158,0),1),0),IFERROR(INDEX($K$9:$K$158,MATCH($F104,$G$9:$G$158,0),1),0)),0)), IFERROR(MIN($D104-SUM($O104:Z104), INDEX(Tbl_Resource_List[Hours Available per Day], MATCH($C104,Tbl_Resource_List[Resource Name],0),1)-SUMIF($C$8:$C103,$C104,AA$8:AA103)),0),0)</f>
        <v>0</v>
      </c>
      <c r="AB104" s="93">
        <f>IF((AB$7&gt;IFERROR(MAX(IFERROR(INDEX(Tbl_Project_List[Start Date],MATCH($A104,Tbl_Project_List[Project Name],0),1)-1,0),IFERROR(INDEX($K$9:$K$158,MATCH($E104,$G$9:$G$158,0),1),0),IFERROR(INDEX($K$9:$K$158,MATCH($F104,$G$9:$G$158,0),1),0)),0)), IFERROR(MIN($D104-SUM($O104:AA104), INDEX(Tbl_Resource_List[Hours Available per Day], MATCH($C104,Tbl_Resource_List[Resource Name],0),1)-SUMIF($C$8:$C103,$C104,AB$8:AB103)),0),0)</f>
        <v>0</v>
      </c>
      <c r="AC104" s="93">
        <f>IF((AC$7&gt;IFERROR(MAX(IFERROR(INDEX(Tbl_Project_List[Start Date],MATCH($A104,Tbl_Project_List[Project Name],0),1)-1,0),IFERROR(INDEX($K$9:$K$158,MATCH($E104,$G$9:$G$158,0),1),0),IFERROR(INDEX($K$9:$K$158,MATCH($F104,$G$9:$G$158,0),1),0)),0)), IFERROR(MIN($D104-SUM($O104:AB104), INDEX(Tbl_Resource_List[Hours Available per Day], MATCH($C104,Tbl_Resource_List[Resource Name],0),1)-SUMIF($C$8:$C103,$C104,AC$8:AC103)),0),0)</f>
        <v>0</v>
      </c>
      <c r="AD104" s="93">
        <f>IF((AD$7&gt;IFERROR(MAX(IFERROR(INDEX(Tbl_Project_List[Start Date],MATCH($A104,Tbl_Project_List[Project Name],0),1)-1,0),IFERROR(INDEX($K$9:$K$158,MATCH($E104,$G$9:$G$158,0),1),0),IFERROR(INDEX($K$9:$K$158,MATCH($F104,$G$9:$G$158,0),1),0)),0)), IFERROR(MIN($D104-SUM($O104:AC104), INDEX(Tbl_Resource_List[Hours Available per Day], MATCH($C104,Tbl_Resource_List[Resource Name],0),1)-SUMIF($C$8:$C103,$C104,AD$8:AD103)),0),0)</f>
        <v>0</v>
      </c>
      <c r="AE104" s="93">
        <f>IF((AE$7&gt;IFERROR(MAX(IFERROR(INDEX(Tbl_Project_List[Start Date],MATCH($A104,Tbl_Project_List[Project Name],0),1)-1,0),IFERROR(INDEX($K$9:$K$158,MATCH($E104,$G$9:$G$158,0),1),0),IFERROR(INDEX($K$9:$K$158,MATCH($F104,$G$9:$G$158,0),1),0)),0)), IFERROR(MIN($D104-SUM($O104:AD104), INDEX(Tbl_Resource_List[Hours Available per Day], MATCH($C104,Tbl_Resource_List[Resource Name],0),1)-SUMIF($C$8:$C103,$C104,AE$8:AE103)),0),0)</f>
        <v>0</v>
      </c>
      <c r="AF104" s="93">
        <f>IF((AF$7&gt;IFERROR(MAX(IFERROR(INDEX(Tbl_Project_List[Start Date],MATCH($A104,Tbl_Project_List[Project Name],0),1)-1,0),IFERROR(INDEX($K$9:$K$158,MATCH($E104,$G$9:$G$158,0),1),0),IFERROR(INDEX($K$9:$K$158,MATCH($F104,$G$9:$G$158,0),1),0)),0)), IFERROR(MIN($D104-SUM($O104:AE104), INDEX(Tbl_Resource_List[Hours Available per Day], MATCH($C104,Tbl_Resource_List[Resource Name],0),1)-SUMIF($C$8:$C103,$C104,AF$8:AF103)),0),0)</f>
        <v>0</v>
      </c>
      <c r="AG104" s="93">
        <f>IF((AG$7&gt;IFERROR(MAX(IFERROR(INDEX(Tbl_Project_List[Start Date],MATCH($A104,Tbl_Project_List[Project Name],0),1)-1,0),IFERROR(INDEX($K$9:$K$158,MATCH($E104,$G$9:$G$158,0),1),0),IFERROR(INDEX($K$9:$K$158,MATCH($F104,$G$9:$G$158,0),1),0)),0)), IFERROR(MIN($D104-SUM($O104:AF104), INDEX(Tbl_Resource_List[Hours Available per Day], MATCH($C104,Tbl_Resource_List[Resource Name],0),1)-SUMIF($C$8:$C103,$C104,AG$8:AG103)),0),0)</f>
        <v>0</v>
      </c>
      <c r="AH104" s="93">
        <f>IF((AH$7&gt;IFERROR(MAX(IFERROR(INDEX(Tbl_Project_List[Start Date],MATCH($A104,Tbl_Project_List[Project Name],0),1)-1,0),IFERROR(INDEX($K$9:$K$158,MATCH($E104,$G$9:$G$158,0),1),0),IFERROR(INDEX($K$9:$K$158,MATCH($F104,$G$9:$G$158,0),1),0)),0)), IFERROR(MIN($D104-SUM($O104:AG104), INDEX(Tbl_Resource_List[Hours Available per Day], MATCH($C104,Tbl_Resource_List[Resource Name],0),1)-SUMIF($C$8:$C103,$C104,AH$8:AH103)),0),0)</f>
        <v>0</v>
      </c>
      <c r="AI104" s="93">
        <f>IF((AI$7&gt;IFERROR(MAX(IFERROR(INDEX(Tbl_Project_List[Start Date],MATCH($A104,Tbl_Project_List[Project Name],0),1)-1,0),IFERROR(INDEX($K$9:$K$158,MATCH($E104,$G$9:$G$158,0),1),0),IFERROR(INDEX($K$9:$K$158,MATCH($F104,$G$9:$G$158,0),1),0)),0)), IFERROR(MIN($D104-SUM($O104:AH104), INDEX(Tbl_Resource_List[Hours Available per Day], MATCH($C104,Tbl_Resource_List[Resource Name],0),1)-SUMIF($C$8:$C103,$C104,AI$8:AI103)),0),0)</f>
        <v>0</v>
      </c>
      <c r="AJ104" s="93">
        <f>IF((AJ$7&gt;IFERROR(MAX(IFERROR(INDEX(Tbl_Project_List[Start Date],MATCH($A104,Tbl_Project_List[Project Name],0),1)-1,0),IFERROR(INDEX($K$9:$K$158,MATCH($E104,$G$9:$G$158,0),1),0),IFERROR(INDEX($K$9:$K$158,MATCH($F104,$G$9:$G$158,0),1),0)),0)), IFERROR(MIN($D104-SUM($O104:AI104), INDEX(Tbl_Resource_List[Hours Available per Day], MATCH($C104,Tbl_Resource_List[Resource Name],0),1)-SUMIF($C$8:$C103,$C104,AJ$8:AJ103)),0),0)</f>
        <v>0</v>
      </c>
      <c r="AK104" s="93">
        <f>IF((AK$7&gt;IFERROR(MAX(IFERROR(INDEX(Tbl_Project_List[Start Date],MATCH($A104,Tbl_Project_List[Project Name],0),1)-1,0),IFERROR(INDEX($K$9:$K$158,MATCH($E104,$G$9:$G$158,0),1),0),IFERROR(INDEX($K$9:$K$158,MATCH($F104,$G$9:$G$158,0),1),0)),0)), IFERROR(MIN($D104-SUM($O104:AJ104), INDEX(Tbl_Resource_List[Hours Available per Day], MATCH($C104,Tbl_Resource_List[Resource Name],0),1)-SUMIF($C$8:$C103,$C104,AK$8:AK103)),0),0)</f>
        <v>0</v>
      </c>
      <c r="AL104" s="93">
        <f>IF((AL$7&gt;IFERROR(MAX(IFERROR(INDEX(Tbl_Project_List[Start Date],MATCH($A104,Tbl_Project_List[Project Name],0),1)-1,0),IFERROR(INDEX($K$9:$K$158,MATCH($E104,$G$9:$G$158,0),1),0),IFERROR(INDEX($K$9:$K$158,MATCH($F104,$G$9:$G$158,0),1),0)),0)), IFERROR(MIN($D104-SUM($O104:AK104), INDEX(Tbl_Resource_List[Hours Available per Day], MATCH($C104,Tbl_Resource_List[Resource Name],0),1)-SUMIF($C$8:$C103,$C104,AL$8:AL103)),0),0)</f>
        <v>0</v>
      </c>
      <c r="AM104" s="93">
        <f>IF((AM$7&gt;IFERROR(MAX(IFERROR(INDEX(Tbl_Project_List[Start Date],MATCH($A104,Tbl_Project_List[Project Name],0),1)-1,0),IFERROR(INDEX($K$9:$K$158,MATCH($E104,$G$9:$G$158,0),1),0),IFERROR(INDEX($K$9:$K$158,MATCH($F104,$G$9:$G$158,0),1),0)),0)), IFERROR(MIN($D104-SUM($O104:AL104), INDEX(Tbl_Resource_List[Hours Available per Day], MATCH($C104,Tbl_Resource_List[Resource Name],0),1)-SUMIF($C$8:$C103,$C104,AM$8:AM103)),0),0)</f>
        <v>0</v>
      </c>
      <c r="AN104" s="93">
        <f>IF((AN$7&gt;IFERROR(MAX(IFERROR(INDEX(Tbl_Project_List[Start Date],MATCH($A104,Tbl_Project_List[Project Name],0),1)-1,0),IFERROR(INDEX($K$9:$K$158,MATCH($E104,$G$9:$G$158,0),1),0),IFERROR(INDEX($K$9:$K$158,MATCH($F104,$G$9:$G$158,0),1),0)),0)), IFERROR(MIN($D104-SUM($O104:AM104), INDEX(Tbl_Resource_List[Hours Available per Day], MATCH($C104,Tbl_Resource_List[Resource Name],0),1)-SUMIF($C$8:$C103,$C104,AN$8:AN103)),0),0)</f>
        <v>0</v>
      </c>
      <c r="AO104" s="93">
        <f>IF((AO$7&gt;IFERROR(MAX(IFERROR(INDEX(Tbl_Project_List[Start Date],MATCH($A104,Tbl_Project_List[Project Name],0),1)-1,0),IFERROR(INDEX($K$9:$K$158,MATCH($E104,$G$9:$G$158,0),1),0),IFERROR(INDEX($K$9:$K$158,MATCH($F104,$G$9:$G$158,0),1),0)),0)), IFERROR(MIN($D104-SUM($O104:AN104), INDEX(Tbl_Resource_List[Hours Available per Day], MATCH($C104,Tbl_Resource_List[Resource Name],0),1)-SUMIF($C$8:$C103,$C104,AO$8:AO103)),0),0)</f>
        <v>0</v>
      </c>
      <c r="AP104" s="93">
        <f>IF((AP$7&gt;IFERROR(MAX(IFERROR(INDEX(Tbl_Project_List[Start Date],MATCH($A104,Tbl_Project_List[Project Name],0),1)-1,0),IFERROR(INDEX($K$9:$K$158,MATCH($E104,$G$9:$G$158,0),1),0),IFERROR(INDEX($K$9:$K$158,MATCH($F104,$G$9:$G$158,0),1),0)),0)), IFERROR(MIN($D104-SUM($O104:AO104), INDEX(Tbl_Resource_List[Hours Available per Day], MATCH($C104,Tbl_Resource_List[Resource Name],0),1)-SUMIF($C$8:$C103,$C104,AP$8:AP103)),0),0)</f>
        <v>0</v>
      </c>
      <c r="AQ104" s="93">
        <f>IF((AQ$7&gt;IFERROR(MAX(IFERROR(INDEX(Tbl_Project_List[Start Date],MATCH($A104,Tbl_Project_List[Project Name],0),1)-1,0),IFERROR(INDEX($K$9:$K$158,MATCH($E104,$G$9:$G$158,0),1),0),IFERROR(INDEX($K$9:$K$158,MATCH($F104,$G$9:$G$158,0),1),0)),0)), IFERROR(MIN($D104-SUM($O104:AP104), INDEX(Tbl_Resource_List[Hours Available per Day], MATCH($C104,Tbl_Resource_List[Resource Name],0),1)-SUMIF($C$8:$C103,$C104,AQ$8:AQ103)),0),0)</f>
        <v>0</v>
      </c>
      <c r="AR104" s="93">
        <f>IF((AR$7&gt;IFERROR(MAX(IFERROR(INDEX(Tbl_Project_List[Start Date],MATCH($A104,Tbl_Project_List[Project Name],0),1)-1,0),IFERROR(INDEX($K$9:$K$158,MATCH($E104,$G$9:$G$158,0),1),0),IFERROR(INDEX($K$9:$K$158,MATCH($F104,$G$9:$G$158,0),1),0)),0)), IFERROR(MIN($D104-SUM($O104:AQ104), INDEX(Tbl_Resource_List[Hours Available per Day], MATCH($C104,Tbl_Resource_List[Resource Name],0),1)-SUMIF($C$8:$C103,$C104,AR$8:AR103)),0),0)</f>
        <v>0</v>
      </c>
      <c r="AS104" s="93">
        <f>IF((AS$7&gt;IFERROR(MAX(IFERROR(INDEX(Tbl_Project_List[Start Date],MATCH($A104,Tbl_Project_List[Project Name],0),1)-1,0),IFERROR(INDEX($K$9:$K$158,MATCH($E104,$G$9:$G$158,0),1),0),IFERROR(INDEX($K$9:$K$158,MATCH($F104,$G$9:$G$158,0),1),0)),0)), IFERROR(MIN($D104-SUM($O104:AR104), INDEX(Tbl_Resource_List[Hours Available per Day], MATCH($C104,Tbl_Resource_List[Resource Name],0),1)-SUMIF($C$8:$C103,$C104,AS$8:AS103)),0),0)</f>
        <v>0</v>
      </c>
      <c r="AT104" s="93">
        <f>IF((AT$7&gt;IFERROR(MAX(IFERROR(INDEX(Tbl_Project_List[Start Date],MATCH($A104,Tbl_Project_List[Project Name],0),1)-1,0),IFERROR(INDEX($K$9:$K$158,MATCH($E104,$G$9:$G$158,0),1),0),IFERROR(INDEX($K$9:$K$158,MATCH($F104,$G$9:$G$158,0),1),0)),0)), IFERROR(MIN($D104-SUM($O104:AS104), INDEX(Tbl_Resource_List[Hours Available per Day], MATCH($C104,Tbl_Resource_List[Resource Name],0),1)-SUMIF($C$8:$C103,$C104,AT$8:AT103)),0),0)</f>
        <v>0</v>
      </c>
      <c r="AU104" s="93">
        <f>IF((AU$7&gt;IFERROR(MAX(IFERROR(INDEX(Tbl_Project_List[Start Date],MATCH($A104,Tbl_Project_List[Project Name],0),1)-1,0),IFERROR(INDEX($K$9:$K$158,MATCH($E104,$G$9:$G$158,0),1),0),IFERROR(INDEX($K$9:$K$158,MATCH($F104,$G$9:$G$158,0),1),0)),0)), IFERROR(MIN($D104-SUM($O104:AT104), INDEX(Tbl_Resource_List[Hours Available per Day], MATCH($C104,Tbl_Resource_List[Resource Name],0),1)-SUMIF($C$8:$C103,$C104,AU$8:AU103)),0),0)</f>
        <v>0</v>
      </c>
      <c r="AV104" s="93">
        <f>IF((AV$7&gt;IFERROR(MAX(IFERROR(INDEX(Tbl_Project_List[Start Date],MATCH($A104,Tbl_Project_List[Project Name],0),1)-1,0),IFERROR(INDEX($K$9:$K$158,MATCH($E104,$G$9:$G$158,0),1),0),IFERROR(INDEX($K$9:$K$158,MATCH($F104,$G$9:$G$158,0),1),0)),0)), IFERROR(MIN($D104-SUM($O104:AU104), INDEX(Tbl_Resource_List[Hours Available per Day], MATCH($C104,Tbl_Resource_List[Resource Name],0),1)-SUMIF($C$8:$C103,$C104,AV$8:AV103)),0),0)</f>
        <v>0</v>
      </c>
      <c r="AW104" s="93">
        <f>IF((AW$7&gt;IFERROR(MAX(IFERROR(INDEX(Tbl_Project_List[Start Date],MATCH($A104,Tbl_Project_List[Project Name],0),1)-1,0),IFERROR(INDEX($K$9:$K$158,MATCH($E104,$G$9:$G$158,0),1),0),IFERROR(INDEX($K$9:$K$158,MATCH($F104,$G$9:$G$158,0),1),0)),0)), IFERROR(MIN($D104-SUM($O104:AV104), INDEX(Tbl_Resource_List[Hours Available per Day], MATCH($C104,Tbl_Resource_List[Resource Name],0),1)-SUMIF($C$8:$C103,$C104,AW$8:AW103)),0),0)</f>
        <v>0</v>
      </c>
      <c r="AX104" s="93">
        <f>IF((AX$7&gt;IFERROR(MAX(IFERROR(INDEX(Tbl_Project_List[Start Date],MATCH($A104,Tbl_Project_List[Project Name],0),1)-1,0),IFERROR(INDEX($K$9:$K$158,MATCH($E104,$G$9:$G$158,0),1),0),IFERROR(INDEX($K$9:$K$158,MATCH($F104,$G$9:$G$158,0),1),0)),0)), IFERROR(MIN($D104-SUM($O104:AW104), INDEX(Tbl_Resource_List[Hours Available per Day], MATCH($C104,Tbl_Resource_List[Resource Name],0),1)-SUMIF($C$8:$C103,$C104,AX$8:AX103)),0),0)</f>
        <v>0</v>
      </c>
      <c r="AY104" s="93">
        <f>IF((AY$7&gt;IFERROR(MAX(IFERROR(INDEX(Tbl_Project_List[Start Date],MATCH($A104,Tbl_Project_List[Project Name],0),1)-1,0),IFERROR(INDEX($K$9:$K$158,MATCH($E104,$G$9:$G$158,0),1),0),IFERROR(INDEX($K$9:$K$158,MATCH($F104,$G$9:$G$158,0),1),0)),0)), IFERROR(MIN($D104-SUM($O104:AX104), INDEX(Tbl_Resource_List[Hours Available per Day], MATCH($C104,Tbl_Resource_List[Resource Name],0),1)-SUMIF($C$8:$C103,$C104,AY$8:AY103)),0),0)</f>
        <v>0</v>
      </c>
      <c r="AZ104" s="93">
        <f>IF((AZ$7&gt;IFERROR(MAX(IFERROR(INDEX(Tbl_Project_List[Start Date],MATCH($A104,Tbl_Project_List[Project Name],0),1)-1,0),IFERROR(INDEX($K$9:$K$158,MATCH($E104,$G$9:$G$158,0),1),0),IFERROR(INDEX($K$9:$K$158,MATCH($F104,$G$9:$G$158,0),1),0)),0)), IFERROR(MIN($D104-SUM($O104:AY104), INDEX(Tbl_Resource_List[Hours Available per Day], MATCH($C104,Tbl_Resource_List[Resource Name],0),1)-SUMIF($C$8:$C103,$C104,AZ$8:AZ103)),0),0)</f>
        <v>0</v>
      </c>
      <c r="BA104" s="93">
        <f>IF((BA$7&gt;IFERROR(MAX(IFERROR(INDEX(Tbl_Project_List[Start Date],MATCH($A104,Tbl_Project_List[Project Name],0),1)-1,0),IFERROR(INDEX($K$9:$K$158,MATCH($E104,$G$9:$G$158,0),1),0),IFERROR(INDEX($K$9:$K$158,MATCH($F104,$G$9:$G$158,0),1),0)),0)), IFERROR(MIN($D104-SUM($O104:AZ104), INDEX(Tbl_Resource_List[Hours Available per Day], MATCH($C104,Tbl_Resource_List[Resource Name],0),1)-SUMIF($C$8:$C103,$C104,BA$8:BA103)),0),0)</f>
        <v>0</v>
      </c>
      <c r="BB104" s="93">
        <f>IF((BB$7&gt;IFERROR(MAX(IFERROR(INDEX(Tbl_Project_List[Start Date],MATCH($A104,Tbl_Project_List[Project Name],0),1)-1,0),IFERROR(INDEX($K$9:$K$158,MATCH($E104,$G$9:$G$158,0),1),0),IFERROR(INDEX($K$9:$K$158,MATCH($F104,$G$9:$G$158,0),1),0)),0)), IFERROR(MIN($D104-SUM($O104:BA104), INDEX(Tbl_Resource_List[Hours Available per Day], MATCH($C104,Tbl_Resource_List[Resource Name],0),1)-SUMIF($C$8:$C103,$C104,BB$8:BB103)),0),0)</f>
        <v>0</v>
      </c>
      <c r="BC104" s="93">
        <f>IF((BC$7&gt;IFERROR(MAX(IFERROR(INDEX(Tbl_Project_List[Start Date],MATCH($A104,Tbl_Project_List[Project Name],0),1)-1,0),IFERROR(INDEX($K$9:$K$158,MATCH($E104,$G$9:$G$158,0),1),0),IFERROR(INDEX($K$9:$K$158,MATCH($F104,$G$9:$G$158,0),1),0)),0)), IFERROR(MIN($D104-SUM($O104:BB104), INDEX(Tbl_Resource_List[Hours Available per Day], MATCH($C104,Tbl_Resource_List[Resource Name],0),1)-SUMIF($C$8:$C103,$C104,BC$8:BC103)),0),0)</f>
        <v>0</v>
      </c>
      <c r="BD104" s="93">
        <f>IF((BD$7&gt;IFERROR(MAX(IFERROR(INDEX(Tbl_Project_List[Start Date],MATCH($A104,Tbl_Project_List[Project Name],0),1)-1,0),IFERROR(INDEX($K$9:$K$158,MATCH($E104,$G$9:$G$158,0),1),0),IFERROR(INDEX($K$9:$K$158,MATCH($F104,$G$9:$G$158,0),1),0)),0)), IFERROR(MIN($D104-SUM($O104:BC104), INDEX(Tbl_Resource_List[Hours Available per Day], MATCH($C104,Tbl_Resource_List[Resource Name],0),1)-SUMIF($C$8:$C103,$C104,BD$8:BD103)),0),0)</f>
        <v>0</v>
      </c>
      <c r="BE104" s="93">
        <f>IF((BE$7&gt;IFERROR(MAX(IFERROR(INDEX(Tbl_Project_List[Start Date],MATCH($A104,Tbl_Project_List[Project Name],0),1)-1,0),IFERROR(INDEX($K$9:$K$158,MATCH($E104,$G$9:$G$158,0),1),0),IFERROR(INDEX($K$9:$K$158,MATCH($F104,$G$9:$G$158,0),1),0)),0)), IFERROR(MIN($D104-SUM($O104:BD104), INDEX(Tbl_Resource_List[Hours Available per Day], MATCH($C104,Tbl_Resource_List[Resource Name],0),1)-SUMIF($C$8:$C103,$C104,BE$8:BE103)),0),0)</f>
        <v>0</v>
      </c>
      <c r="BF104" s="93">
        <f>IF((BF$7&gt;IFERROR(MAX(IFERROR(INDEX(Tbl_Project_List[Start Date],MATCH($A104,Tbl_Project_List[Project Name],0),1)-1,0),IFERROR(INDEX($K$9:$K$158,MATCH($E104,$G$9:$G$158,0),1),0),IFERROR(INDEX($K$9:$K$158,MATCH($F104,$G$9:$G$158,0),1),0)),0)), IFERROR(MIN($D104-SUM($O104:BE104), INDEX(Tbl_Resource_List[Hours Available per Day], MATCH($C104,Tbl_Resource_List[Resource Name],0),1)-SUMIF($C$8:$C103,$C104,BF$8:BF103)),0),0)</f>
        <v>0</v>
      </c>
      <c r="BG104" s="93">
        <f>IF((BG$7&gt;IFERROR(MAX(IFERROR(INDEX(Tbl_Project_List[Start Date],MATCH($A104,Tbl_Project_List[Project Name],0),1)-1,0),IFERROR(INDEX($K$9:$K$158,MATCH($E104,$G$9:$G$158,0),1),0),IFERROR(INDEX($K$9:$K$158,MATCH($F104,$G$9:$G$158,0),1),0)),0)), IFERROR(MIN($D104-SUM($O104:BF104), INDEX(Tbl_Resource_List[Hours Available per Day], MATCH($C104,Tbl_Resource_List[Resource Name],0),1)-SUMIF($C$8:$C103,$C104,BG$8:BG103)),0),0)</f>
        <v>0</v>
      </c>
      <c r="BH104" s="93">
        <f>IF((BH$7&gt;IFERROR(MAX(IFERROR(INDEX(Tbl_Project_List[Start Date],MATCH($A104,Tbl_Project_List[Project Name],0),1)-1,0),IFERROR(INDEX($K$9:$K$158,MATCH($E104,$G$9:$G$158,0),1),0),IFERROR(INDEX($K$9:$K$158,MATCH($F104,$G$9:$G$158,0),1),0)),0)), IFERROR(MIN($D104-SUM($O104:BG104), INDEX(Tbl_Resource_List[Hours Available per Day], MATCH($C104,Tbl_Resource_List[Resource Name],0),1)-SUMIF($C$8:$C103,$C104,BH$8:BH103)),0),0)</f>
        <v>0</v>
      </c>
      <c r="BI104" s="93">
        <f>IF((BI$7&gt;IFERROR(MAX(IFERROR(INDEX(Tbl_Project_List[Start Date],MATCH($A104,Tbl_Project_List[Project Name],0),1)-1,0),IFERROR(INDEX($K$9:$K$158,MATCH($E104,$G$9:$G$158,0),1),0),IFERROR(INDEX($K$9:$K$158,MATCH($F104,$G$9:$G$158,0),1),0)),0)), IFERROR(MIN($D104-SUM($O104:BH104), INDEX(Tbl_Resource_List[Hours Available per Day], MATCH($C104,Tbl_Resource_List[Resource Name],0),1)-SUMIF($C$8:$C103,$C104,BI$8:BI103)),0),0)</f>
        <v>0</v>
      </c>
      <c r="BJ104" s="93">
        <f>IF((BJ$7&gt;IFERROR(MAX(IFERROR(INDEX(Tbl_Project_List[Start Date],MATCH($A104,Tbl_Project_List[Project Name],0),1)-1,0),IFERROR(INDEX($K$9:$K$158,MATCH($E104,$G$9:$G$158,0),1),0),IFERROR(INDEX($K$9:$K$158,MATCH($F104,$G$9:$G$158,0),1),0)),0)), IFERROR(MIN($D104-SUM($O104:BI104), INDEX(Tbl_Resource_List[Hours Available per Day], MATCH($C104,Tbl_Resource_List[Resource Name],0),1)-SUMIF($C$8:$C103,$C104,BJ$8:BJ103)),0),0)</f>
        <v>0</v>
      </c>
      <c r="BK104" s="93">
        <f>IF((BK$7&gt;IFERROR(MAX(IFERROR(INDEX(Tbl_Project_List[Start Date],MATCH($A104,Tbl_Project_List[Project Name],0),1)-1,0),IFERROR(INDEX($K$9:$K$158,MATCH($E104,$G$9:$G$158,0),1),0),IFERROR(INDEX($K$9:$K$158,MATCH($F104,$G$9:$G$158,0),1),0)),0)), IFERROR(MIN($D104-SUM($O104:BJ104), INDEX(Tbl_Resource_List[Hours Available per Day], MATCH($C104,Tbl_Resource_List[Resource Name],0),1)-SUMIF($C$8:$C103,$C104,BK$8:BK103)),0),0)</f>
        <v>0</v>
      </c>
      <c r="BL104" s="93">
        <f>IF((BL$7&gt;IFERROR(MAX(IFERROR(INDEX(Tbl_Project_List[Start Date],MATCH($A104,Tbl_Project_List[Project Name],0),1)-1,0),IFERROR(INDEX($K$9:$K$158,MATCH($E104,$G$9:$G$158,0),1),0),IFERROR(INDEX($K$9:$K$158,MATCH($F104,$G$9:$G$158,0),1),0)),0)), IFERROR(MIN($D104-SUM($O104:BK104), INDEX(Tbl_Resource_List[Hours Available per Day], MATCH($C104,Tbl_Resource_List[Resource Name],0),1)-SUMIF($C$8:$C103,$C104,BL$8:BL103)),0),0)</f>
        <v>0</v>
      </c>
      <c r="BM104" s="93">
        <f>IF((BM$7&gt;IFERROR(MAX(IFERROR(INDEX(Tbl_Project_List[Start Date],MATCH($A104,Tbl_Project_List[Project Name],0),1)-1,0),IFERROR(INDEX($K$9:$K$158,MATCH($E104,$G$9:$G$158,0),1),0),IFERROR(INDEX($K$9:$K$158,MATCH($F104,$G$9:$G$158,0),1),0)),0)), IFERROR(MIN($D104-SUM($O104:BL104), INDEX(Tbl_Resource_List[Hours Available per Day], MATCH($C104,Tbl_Resource_List[Resource Name],0),1)-SUMIF($C$8:$C103,$C104,BM$8:BM103)),0),0)</f>
        <v>0</v>
      </c>
      <c r="BN104" s="93">
        <f>IF((BN$7&gt;IFERROR(MAX(IFERROR(INDEX(Tbl_Project_List[Start Date],MATCH($A104,Tbl_Project_List[Project Name],0),1)-1,0),IFERROR(INDEX($K$9:$K$158,MATCH($E104,$G$9:$G$158,0),1),0),IFERROR(INDEX($K$9:$K$158,MATCH($F104,$G$9:$G$158,0),1),0)),0)), IFERROR(MIN($D104-SUM($O104:BM104), INDEX(Tbl_Resource_List[Hours Available per Day], MATCH($C104,Tbl_Resource_List[Resource Name],0),1)-SUMIF($C$8:$C103,$C104,BN$8:BN103)),0),0)</f>
        <v>0</v>
      </c>
      <c r="BO104" s="93">
        <f>IF((BO$7&gt;IFERROR(MAX(IFERROR(INDEX(Tbl_Project_List[Start Date],MATCH($A104,Tbl_Project_List[Project Name],0),1)-1,0),IFERROR(INDEX($K$9:$K$158,MATCH($E104,$G$9:$G$158,0),1),0),IFERROR(INDEX($K$9:$K$158,MATCH($F104,$G$9:$G$158,0),1),0)),0)), IFERROR(MIN($D104-SUM($O104:BN104), INDEX(Tbl_Resource_List[Hours Available per Day], MATCH($C104,Tbl_Resource_List[Resource Name],0),1)-SUMIF($C$8:$C103,$C104,BO$8:BO103)),0),0)</f>
        <v>0</v>
      </c>
      <c r="BP104" s="93">
        <f>IF((BP$7&gt;IFERROR(MAX(IFERROR(INDEX(Tbl_Project_List[Start Date],MATCH($A104,Tbl_Project_List[Project Name],0),1)-1,0),IFERROR(INDEX($K$9:$K$158,MATCH($E104,$G$9:$G$158,0),1),0),IFERROR(INDEX($K$9:$K$158,MATCH($F104,$G$9:$G$158,0),1),0)),0)), IFERROR(MIN($D104-SUM($O104:BO104), INDEX(Tbl_Resource_List[Hours Available per Day], MATCH($C104,Tbl_Resource_List[Resource Name],0),1)-SUMIF($C$8:$C103,$C104,BP$8:BP103)),0),0)</f>
        <v>0</v>
      </c>
      <c r="BQ104" s="93">
        <f>IF((BQ$7&gt;IFERROR(MAX(IFERROR(INDEX(Tbl_Project_List[Start Date],MATCH($A104,Tbl_Project_List[Project Name],0),1)-1,0),IFERROR(INDEX($K$9:$K$158,MATCH($E104,$G$9:$G$158,0),1),0),IFERROR(INDEX($K$9:$K$158,MATCH($F104,$G$9:$G$158,0),1),0)),0)), IFERROR(MIN($D104-SUM($O104:BP104), INDEX(Tbl_Resource_List[Hours Available per Day], MATCH($C104,Tbl_Resource_List[Resource Name],0),1)-SUMIF($C$8:$C103,$C104,BQ$8:BQ103)),0),0)</f>
        <v>0</v>
      </c>
      <c r="BR104" s="93">
        <f>IF((BR$7&gt;IFERROR(MAX(IFERROR(INDEX(Tbl_Project_List[Start Date],MATCH($A104,Tbl_Project_List[Project Name],0),1)-1,0),IFERROR(INDEX($K$9:$K$158,MATCH($E104,$G$9:$G$158,0),1),0),IFERROR(INDEX($K$9:$K$158,MATCH($F104,$G$9:$G$158,0),1),0)),0)), IFERROR(MIN($D104-SUM($O104:BQ104), INDEX(Tbl_Resource_List[Hours Available per Day], MATCH($C104,Tbl_Resource_List[Resource Name],0),1)-SUMIF($C$8:$C103,$C104,BR$8:BR103)),0),0)</f>
        <v>0</v>
      </c>
      <c r="BS104" s="93">
        <f>IF((BS$7&gt;IFERROR(MAX(IFERROR(INDEX(Tbl_Project_List[Start Date],MATCH($A104,Tbl_Project_List[Project Name],0),1)-1,0),IFERROR(INDEX($K$9:$K$158,MATCH($E104,$G$9:$G$158,0),1),0),IFERROR(INDEX($K$9:$K$158,MATCH($F104,$G$9:$G$158,0),1),0)),0)), IFERROR(MIN($D104-SUM($O104:BR104), INDEX(Tbl_Resource_List[Hours Available per Day], MATCH($C104,Tbl_Resource_List[Resource Name],0),1)-SUMIF($C$8:$C103,$C104,BS$8:BS103)),0),0)</f>
        <v>0</v>
      </c>
      <c r="BT104" s="93">
        <f>IF((BT$7&gt;IFERROR(MAX(IFERROR(INDEX(Tbl_Project_List[Start Date],MATCH($A104,Tbl_Project_List[Project Name],0),1)-1,0),IFERROR(INDEX($K$9:$K$158,MATCH($E104,$G$9:$G$158,0),1),0),IFERROR(INDEX($K$9:$K$158,MATCH($F104,$G$9:$G$158,0),1),0)),0)), IFERROR(MIN($D104-SUM($O104:BS104), INDEX(Tbl_Resource_List[Hours Available per Day], MATCH($C104,Tbl_Resource_List[Resource Name],0),1)-SUMIF($C$8:$C103,$C104,BT$8:BT103)),0),0)</f>
        <v>0</v>
      </c>
      <c r="BU104" s="93">
        <f>IF((BU$7&gt;IFERROR(MAX(IFERROR(INDEX(Tbl_Project_List[Start Date],MATCH($A104,Tbl_Project_List[Project Name],0),1)-1,0),IFERROR(INDEX($K$9:$K$158,MATCH($E104,$G$9:$G$158,0),1),0),IFERROR(INDEX($K$9:$K$158,MATCH($F104,$G$9:$G$158,0),1),0)),0)), IFERROR(MIN($D104-SUM($O104:BT104), INDEX(Tbl_Resource_List[Hours Available per Day], MATCH($C104,Tbl_Resource_List[Resource Name],0),1)-SUMIF($C$8:$C103,$C104,BU$8:BU103)),0),0)</f>
        <v>0</v>
      </c>
      <c r="BV104" s="93">
        <f>IF((BV$7&gt;IFERROR(MAX(IFERROR(INDEX(Tbl_Project_List[Start Date],MATCH($A104,Tbl_Project_List[Project Name],0),1)-1,0),IFERROR(INDEX($K$9:$K$158,MATCH($E104,$G$9:$G$158,0),1),0),IFERROR(INDEX($K$9:$K$158,MATCH($F104,$G$9:$G$158,0),1),0)),0)), IFERROR(MIN($D104-SUM($O104:BU104), INDEX(Tbl_Resource_List[Hours Available per Day], MATCH($C104,Tbl_Resource_List[Resource Name],0),1)-SUMIF($C$8:$C103,$C104,BV$8:BV103)),0),0)</f>
        <v>0</v>
      </c>
      <c r="BW104" s="94">
        <f>IF((BW$7&gt;IFERROR(MAX(IFERROR(INDEX(Tbl_Project_List[Start Date],MATCH($A104,Tbl_Project_List[Project Name],0),1)-1,0),IFERROR(INDEX($K$9:$K$158,MATCH($E104,$G$9:$G$158,0),1),0),IFERROR(INDEX($K$9:$K$158,MATCH($F104,$G$9:$G$158,0),1),0)),0)), IFERROR(MIN($D104-SUM($O104:BV104), INDEX(Tbl_Resource_List[Hours Available per Day], MATCH($C104,Tbl_Resource_List[Resource Name],0),1)-SUMIF($C$8:$C103,$C104,BW$8:BW103)),0),0)</f>
        <v>0</v>
      </c>
      <c r="BX104" s="95"/>
      <c r="BY104" s="95"/>
      <c r="BZ104" s="95"/>
      <c r="CA104" s="95"/>
      <c r="CB104" s="95"/>
      <c r="CC104" s="95"/>
      <c r="CD104" s="95"/>
      <c r="CE104" s="95"/>
      <c r="CF104" s="95"/>
      <c r="CG104" s="95"/>
      <c r="CH104" s="95"/>
      <c r="CI104" s="95"/>
      <c r="CJ104" s="95"/>
      <c r="CK104" s="95"/>
      <c r="CL104" s="95"/>
      <c r="CM104" s="95"/>
      <c r="CN104" s="95"/>
      <c r="CO104" s="95"/>
      <c r="CP104" s="95"/>
      <c r="CQ104" s="95"/>
      <c r="CR104" s="95"/>
      <c r="CS104" s="95"/>
      <c r="CT104" s="95"/>
      <c r="CU104" s="95"/>
      <c r="CV104" s="95"/>
      <c r="CW104" s="95"/>
      <c r="CX104" s="95"/>
      <c r="CY104" s="95"/>
      <c r="CZ104" s="95"/>
      <c r="DA104" s="95"/>
    </row>
    <row r="105" spans="1:105" x14ac:dyDescent="0.25">
      <c r="A105" s="89" t="str">
        <f>IFERROR(IF(ROW(A104)-ROW($A$8)&gt;=COUNTA(Tbl_Task_List[Task Name]),"",INDEX(Tbl_Project_List[],MATCH(SMALL(Tbl_Project_List[[#Data],[Priority]],ROUND(SUMPRODUCT(1/COUNTIF($A$9:A104,$A$9:A104)),0)+((COUNTIF(Tbl_Task_List[[#Data],[Project Name]],A104)=COUNTIF($A$9:$A104,A104))*1)),Tbl_Project_List[[#Data],[Priority]],0),1)),"")</f>
        <v/>
      </c>
      <c r="B105" s="89" t="str">
        <f t="array" ref="B105">IFERROR(INDEX((Tbl_Task_List[[#Data],[Task Name]]), SMALL(IF(A105=(Tbl_Task_List[[#Data],[Project Name]]),ROW(Tbl_Task_List[[#Data],[Project Name]]),""),COUNTIF($A$9:$A105,A105))-ROW(Tbl_Task_List[[#Headers],[Task Name]]),1),"")</f>
        <v/>
      </c>
      <c r="C105" s="90" t="str">
        <f t="array" ref="C105">IFERROR(INDEX((Tbl_Task_List[[#Data],[Resource Name]]), SMALL(IF(A105=(Tbl_Task_List[[#Data],[Project Name]]),ROW(Tbl_Task_List[[#Data],[Project Name]]),""),COUNTIF($A$9:$A105,A105))-ROW(Tbl_Task_List[[#Headers],[Resource Name]]),1),"")</f>
        <v/>
      </c>
      <c r="D105" s="91" t="str">
        <f t="array" ref="D105">IFERROR(INDEX((Tbl_Task_List[[#Data],[Planned Duration (Hours)]]), SMALL(IF(A105=(Tbl_Task_List[[#Data],[Project Name]]),ROW(Tbl_Task_List[[#Data],[Project Name]]),""),COUNTIF($A$9:$A105,A105))-ROW(Tbl_Task_List[[#Headers],[Planned Duration (Hours)]]),1),"")</f>
        <v/>
      </c>
      <c r="E105" s="70" t="str">
        <f t="array" ref="E105">IFERROR(INDEX((Tbl_Task_List[[#Data],[Predecessor 1]]), SMALL(IF(A105=(Tbl_Task_List[[#Data],[Project Name]]),ROW(Tbl_Task_List[[#Data],[Project Name]]),""),COUNTIF($A$9:$A105,A105))-ROW(Tbl_Task_List[[#Headers],[Predecessor 1]]),1),"")</f>
        <v/>
      </c>
      <c r="F105" s="70" t="str">
        <f t="array" ref="F105">IFERROR(INDEX((Tbl_Task_List[[#Data],[Predecessor 2]]), SMALL(IF(A105=(Tbl_Task_List[[#Data],[Project Name]]),ROW(Tbl_Task_List[[#Data],[Project Name]]),""),COUNTIF($A$9:$A105,A105))-ROW(Tbl_Task_List[[#Headers],[Predecessor 2]]),1),"")</f>
        <v/>
      </c>
      <c r="G105" s="70" t="str">
        <f t="shared" ref="G105:G136" si="12">CONCATENATE(A105," ",B105)</f>
        <v xml:space="preserve"> </v>
      </c>
      <c r="H105" s="75" t="str">
        <f>IFERROR(MAX(INDEX(Tbl_Project_List[Start Date],MATCH($A105,Tbl_Project_List[Project Name],0),1), StartDate, IFERROR(WORKDAY(INDEX($K$9:$K$158,MATCH($E105,$G$9:$G$158,0),1),1,Holidays),0),IFERROR(WORKDAY( INDEX($K$9:$K$158,MATCH($F105,$G$9:$G$158,0),1),1,Holidays),0)),"")</f>
        <v/>
      </c>
      <c r="I105" s="92" t="str">
        <f t="shared" si="9"/>
        <v/>
      </c>
      <c r="J105" s="75" t="str">
        <f t="array" ref="J105">IF(ISNUMBER(D105),IFERROR(INDEX($A$7:$BW$7,1,SMALL(IF(P105:BW105&gt;0,COLUMN(P105:BW105),""),1)),WORKDAY($BW$7,2,Holidays)),"")</f>
        <v/>
      </c>
      <c r="K105" s="75" t="str">
        <f t="array" ref="K105">IF(ISNUMBER(D105),IF(SUM(P105:BW105)=D105,IFERROR(INDEX($A$7:$BW$7,1,LARGE(IF(P105:BW105&gt;0,COLUMN(P105:BW105),""),1)),""),WORKDAY($BW$7,1,Holidays)),"")</f>
        <v/>
      </c>
      <c r="L105" s="92" t="str">
        <f ca="1">IFERROR(COUNTIF(INDIRECT(ADDRESS(ROW($L105),MATCH($J105,$A$7:$BW$7,0),1,1,)):INDIRECT(ADDRESS(ROW($L105),MATCH(MIN($K105,$BW$7),$A$7:$BW$7,0),1,1,)),0),"")</f>
        <v/>
      </c>
      <c r="M105" s="92" t="str">
        <f t="shared" si="10"/>
        <v/>
      </c>
      <c r="N105" s="93" t="str">
        <f t="shared" si="11"/>
        <v/>
      </c>
      <c r="O105" s="86"/>
      <c r="P105" s="93">
        <f>IF((P$7&gt;IFERROR(MAX(IFERROR(INDEX(Tbl_Project_List[Start Date],MATCH($A105,Tbl_Project_List[Project Name],0),1)-1,0),IFERROR(INDEX($K$9:$K$158,MATCH($E105,$G$9:$G$158,0),1),0),IFERROR(INDEX($K$9:$K$158,MATCH($F105,$G$9:$G$158,0),1),0)),0)), IFERROR(MIN($D105-SUM($O105:O105), INDEX(Tbl_Resource_List[Hours Available per Day], MATCH($C105,Tbl_Resource_List[Resource Name],0),1)-SUMIF($C$8:$C104,$C105,P$8:P104)),0),0)</f>
        <v>0</v>
      </c>
      <c r="Q105" s="93">
        <f>IF((Q$7&gt;IFERROR(MAX(IFERROR(INDEX(Tbl_Project_List[Start Date],MATCH($A105,Tbl_Project_List[Project Name],0),1)-1,0),IFERROR(INDEX($K$9:$K$158,MATCH($E105,$G$9:$G$158,0),1),0),IFERROR(INDEX($K$9:$K$158,MATCH($F105,$G$9:$G$158,0),1),0)),0)), IFERROR(MIN($D105-SUM($O105:P105), INDEX(Tbl_Resource_List[Hours Available per Day], MATCH($C105,Tbl_Resource_List[Resource Name],0),1)-SUMIF($C$8:$C104,$C105,Q$8:Q104)),0),0)</f>
        <v>0</v>
      </c>
      <c r="R105" s="93">
        <f>IF((R$7&gt;IFERROR(MAX(IFERROR(INDEX(Tbl_Project_List[Start Date],MATCH($A105,Tbl_Project_List[Project Name],0),1)-1,0),IFERROR(INDEX($K$9:$K$158,MATCH($E105,$G$9:$G$158,0),1),0),IFERROR(INDEX($K$9:$K$158,MATCH($F105,$G$9:$G$158,0),1),0)),0)), IFERROR(MIN($D105-SUM($O105:Q105), INDEX(Tbl_Resource_List[Hours Available per Day], MATCH($C105,Tbl_Resource_List[Resource Name],0),1)-SUMIF($C$8:$C104,$C105,R$8:R104)),0),0)</f>
        <v>0</v>
      </c>
      <c r="S105" s="93">
        <f>IF((S$7&gt;IFERROR(MAX(IFERROR(INDEX(Tbl_Project_List[Start Date],MATCH($A105,Tbl_Project_List[Project Name],0),1)-1,0),IFERROR(INDEX($K$9:$K$158,MATCH($E105,$G$9:$G$158,0),1),0),IFERROR(INDEX($K$9:$K$158,MATCH($F105,$G$9:$G$158,0),1),0)),0)), IFERROR(MIN($D105-SUM($O105:R105), INDEX(Tbl_Resource_List[Hours Available per Day], MATCH($C105,Tbl_Resource_List[Resource Name],0),1)-SUMIF($C$8:$C104,$C105,S$8:S104)),0),0)</f>
        <v>0</v>
      </c>
      <c r="T105" s="93">
        <f>IF((T$7&gt;IFERROR(MAX(IFERROR(INDEX(Tbl_Project_List[Start Date],MATCH($A105,Tbl_Project_List[Project Name],0),1)-1,0),IFERROR(INDEX($K$9:$K$158,MATCH($E105,$G$9:$G$158,0),1),0),IFERROR(INDEX($K$9:$K$158,MATCH($F105,$G$9:$G$158,0),1),0)),0)), IFERROR(MIN($D105-SUM($O105:S105), INDEX(Tbl_Resource_List[Hours Available per Day], MATCH($C105,Tbl_Resource_List[Resource Name],0),1)-SUMIF($C$8:$C104,$C105,T$8:T104)),0),0)</f>
        <v>0</v>
      </c>
      <c r="U105" s="93">
        <f>IF((U$7&gt;IFERROR(MAX(IFERROR(INDEX(Tbl_Project_List[Start Date],MATCH($A105,Tbl_Project_List[Project Name],0),1)-1,0),IFERROR(INDEX($K$9:$K$158,MATCH($E105,$G$9:$G$158,0),1),0),IFERROR(INDEX($K$9:$K$158,MATCH($F105,$G$9:$G$158,0),1),0)),0)), IFERROR(MIN($D105-SUM($O105:T105), INDEX(Tbl_Resource_List[Hours Available per Day], MATCH($C105,Tbl_Resource_List[Resource Name],0),1)-SUMIF($C$8:$C104,$C105,U$8:U104)),0),0)</f>
        <v>0</v>
      </c>
      <c r="V105" s="93">
        <f>IF((V$7&gt;IFERROR(MAX(IFERROR(INDEX(Tbl_Project_List[Start Date],MATCH($A105,Tbl_Project_List[Project Name],0),1)-1,0),IFERROR(INDEX($K$9:$K$158,MATCH($E105,$G$9:$G$158,0),1),0),IFERROR(INDEX($K$9:$K$158,MATCH($F105,$G$9:$G$158,0),1),0)),0)), IFERROR(MIN($D105-SUM($O105:U105), INDEX(Tbl_Resource_List[Hours Available per Day], MATCH($C105,Tbl_Resource_List[Resource Name],0),1)-SUMIF($C$8:$C104,$C105,V$8:V104)),0),0)</f>
        <v>0</v>
      </c>
      <c r="W105" s="93">
        <f>IF((W$7&gt;IFERROR(MAX(IFERROR(INDEX(Tbl_Project_List[Start Date],MATCH($A105,Tbl_Project_List[Project Name],0),1)-1,0),IFERROR(INDEX($K$9:$K$158,MATCH($E105,$G$9:$G$158,0),1),0),IFERROR(INDEX($K$9:$K$158,MATCH($F105,$G$9:$G$158,0),1),0)),0)), IFERROR(MIN($D105-SUM($O105:V105), INDEX(Tbl_Resource_List[Hours Available per Day], MATCH($C105,Tbl_Resource_List[Resource Name],0),1)-SUMIF($C$8:$C104,$C105,W$8:W104)),0),0)</f>
        <v>0</v>
      </c>
      <c r="X105" s="93">
        <f>IF((X$7&gt;IFERROR(MAX(IFERROR(INDEX(Tbl_Project_List[Start Date],MATCH($A105,Tbl_Project_List[Project Name],0),1)-1,0),IFERROR(INDEX($K$9:$K$158,MATCH($E105,$G$9:$G$158,0),1),0),IFERROR(INDEX($K$9:$K$158,MATCH($F105,$G$9:$G$158,0),1),0)),0)), IFERROR(MIN($D105-SUM($O105:W105), INDEX(Tbl_Resource_List[Hours Available per Day], MATCH($C105,Tbl_Resource_List[Resource Name],0),1)-SUMIF($C$8:$C104,$C105,X$8:X104)),0),0)</f>
        <v>0</v>
      </c>
      <c r="Y105" s="93">
        <f>IF((Y$7&gt;IFERROR(MAX(IFERROR(INDEX(Tbl_Project_List[Start Date],MATCH($A105,Tbl_Project_List[Project Name],0),1)-1,0),IFERROR(INDEX($K$9:$K$158,MATCH($E105,$G$9:$G$158,0),1),0),IFERROR(INDEX($K$9:$K$158,MATCH($F105,$G$9:$G$158,0),1),0)),0)), IFERROR(MIN($D105-SUM($O105:X105), INDEX(Tbl_Resource_List[Hours Available per Day], MATCH($C105,Tbl_Resource_List[Resource Name],0),1)-SUMIF($C$8:$C104,$C105,Y$8:Y104)),0),0)</f>
        <v>0</v>
      </c>
      <c r="Z105" s="93">
        <f>IF((Z$7&gt;IFERROR(MAX(IFERROR(INDEX(Tbl_Project_List[Start Date],MATCH($A105,Tbl_Project_List[Project Name],0),1)-1,0),IFERROR(INDEX($K$9:$K$158,MATCH($E105,$G$9:$G$158,0),1),0),IFERROR(INDEX($K$9:$K$158,MATCH($F105,$G$9:$G$158,0),1),0)),0)), IFERROR(MIN($D105-SUM($O105:Y105), INDEX(Tbl_Resource_List[Hours Available per Day], MATCH($C105,Tbl_Resource_List[Resource Name],0),1)-SUMIF($C$8:$C104,$C105,Z$8:Z104)),0),0)</f>
        <v>0</v>
      </c>
      <c r="AA105" s="93">
        <f>IF((AA$7&gt;IFERROR(MAX(IFERROR(INDEX(Tbl_Project_List[Start Date],MATCH($A105,Tbl_Project_List[Project Name],0),1)-1,0),IFERROR(INDEX($K$9:$K$158,MATCH($E105,$G$9:$G$158,0),1),0),IFERROR(INDEX($K$9:$K$158,MATCH($F105,$G$9:$G$158,0),1),0)),0)), IFERROR(MIN($D105-SUM($O105:Z105), INDEX(Tbl_Resource_List[Hours Available per Day], MATCH($C105,Tbl_Resource_List[Resource Name],0),1)-SUMIF($C$8:$C104,$C105,AA$8:AA104)),0),0)</f>
        <v>0</v>
      </c>
      <c r="AB105" s="93">
        <f>IF((AB$7&gt;IFERROR(MAX(IFERROR(INDEX(Tbl_Project_List[Start Date],MATCH($A105,Tbl_Project_List[Project Name],0),1)-1,0),IFERROR(INDEX($K$9:$K$158,MATCH($E105,$G$9:$G$158,0),1),0),IFERROR(INDEX($K$9:$K$158,MATCH($F105,$G$9:$G$158,0),1),0)),0)), IFERROR(MIN($D105-SUM($O105:AA105), INDEX(Tbl_Resource_List[Hours Available per Day], MATCH($C105,Tbl_Resource_List[Resource Name],0),1)-SUMIF($C$8:$C104,$C105,AB$8:AB104)),0),0)</f>
        <v>0</v>
      </c>
      <c r="AC105" s="93">
        <f>IF((AC$7&gt;IFERROR(MAX(IFERROR(INDEX(Tbl_Project_List[Start Date],MATCH($A105,Tbl_Project_List[Project Name],0),1)-1,0),IFERROR(INDEX($K$9:$K$158,MATCH($E105,$G$9:$G$158,0),1),0),IFERROR(INDEX($K$9:$K$158,MATCH($F105,$G$9:$G$158,0),1),0)),0)), IFERROR(MIN($D105-SUM($O105:AB105), INDEX(Tbl_Resource_List[Hours Available per Day], MATCH($C105,Tbl_Resource_List[Resource Name],0),1)-SUMIF($C$8:$C104,$C105,AC$8:AC104)),0),0)</f>
        <v>0</v>
      </c>
      <c r="AD105" s="93">
        <f>IF((AD$7&gt;IFERROR(MAX(IFERROR(INDEX(Tbl_Project_List[Start Date],MATCH($A105,Tbl_Project_List[Project Name],0),1)-1,0),IFERROR(INDEX($K$9:$K$158,MATCH($E105,$G$9:$G$158,0),1),0),IFERROR(INDEX($K$9:$K$158,MATCH($F105,$G$9:$G$158,0),1),0)),0)), IFERROR(MIN($D105-SUM($O105:AC105), INDEX(Tbl_Resource_List[Hours Available per Day], MATCH($C105,Tbl_Resource_List[Resource Name],0),1)-SUMIF($C$8:$C104,$C105,AD$8:AD104)),0),0)</f>
        <v>0</v>
      </c>
      <c r="AE105" s="93">
        <f>IF((AE$7&gt;IFERROR(MAX(IFERROR(INDEX(Tbl_Project_List[Start Date],MATCH($A105,Tbl_Project_List[Project Name],0),1)-1,0),IFERROR(INDEX($K$9:$K$158,MATCH($E105,$G$9:$G$158,0),1),0),IFERROR(INDEX($K$9:$K$158,MATCH($F105,$G$9:$G$158,0),1),0)),0)), IFERROR(MIN($D105-SUM($O105:AD105), INDEX(Tbl_Resource_List[Hours Available per Day], MATCH($C105,Tbl_Resource_List[Resource Name],0),1)-SUMIF($C$8:$C104,$C105,AE$8:AE104)),0),0)</f>
        <v>0</v>
      </c>
      <c r="AF105" s="93">
        <f>IF((AF$7&gt;IFERROR(MAX(IFERROR(INDEX(Tbl_Project_List[Start Date],MATCH($A105,Tbl_Project_List[Project Name],0),1)-1,0),IFERROR(INDEX($K$9:$K$158,MATCH($E105,$G$9:$G$158,0),1),0),IFERROR(INDEX($K$9:$K$158,MATCH($F105,$G$9:$G$158,0),1),0)),0)), IFERROR(MIN($D105-SUM($O105:AE105), INDEX(Tbl_Resource_List[Hours Available per Day], MATCH($C105,Tbl_Resource_List[Resource Name],0),1)-SUMIF($C$8:$C104,$C105,AF$8:AF104)),0),0)</f>
        <v>0</v>
      </c>
      <c r="AG105" s="93">
        <f>IF((AG$7&gt;IFERROR(MAX(IFERROR(INDEX(Tbl_Project_List[Start Date],MATCH($A105,Tbl_Project_List[Project Name],0),1)-1,0),IFERROR(INDEX($K$9:$K$158,MATCH($E105,$G$9:$G$158,0),1),0),IFERROR(INDEX($K$9:$K$158,MATCH($F105,$G$9:$G$158,0),1),0)),0)), IFERROR(MIN($D105-SUM($O105:AF105), INDEX(Tbl_Resource_List[Hours Available per Day], MATCH($C105,Tbl_Resource_List[Resource Name],0),1)-SUMIF($C$8:$C104,$C105,AG$8:AG104)),0),0)</f>
        <v>0</v>
      </c>
      <c r="AH105" s="93">
        <f>IF((AH$7&gt;IFERROR(MAX(IFERROR(INDEX(Tbl_Project_List[Start Date],MATCH($A105,Tbl_Project_List[Project Name],0),1)-1,0),IFERROR(INDEX($K$9:$K$158,MATCH($E105,$G$9:$G$158,0),1),0),IFERROR(INDEX($K$9:$K$158,MATCH($F105,$G$9:$G$158,0),1),0)),0)), IFERROR(MIN($D105-SUM($O105:AG105), INDEX(Tbl_Resource_List[Hours Available per Day], MATCH($C105,Tbl_Resource_List[Resource Name],0),1)-SUMIF($C$8:$C104,$C105,AH$8:AH104)),0),0)</f>
        <v>0</v>
      </c>
      <c r="AI105" s="93">
        <f>IF((AI$7&gt;IFERROR(MAX(IFERROR(INDEX(Tbl_Project_List[Start Date],MATCH($A105,Tbl_Project_List[Project Name],0),1)-1,0),IFERROR(INDEX($K$9:$K$158,MATCH($E105,$G$9:$G$158,0),1),0),IFERROR(INDEX($K$9:$K$158,MATCH($F105,$G$9:$G$158,0),1),0)),0)), IFERROR(MIN($D105-SUM($O105:AH105), INDEX(Tbl_Resource_List[Hours Available per Day], MATCH($C105,Tbl_Resource_List[Resource Name],0),1)-SUMIF($C$8:$C104,$C105,AI$8:AI104)),0),0)</f>
        <v>0</v>
      </c>
      <c r="AJ105" s="93">
        <f>IF((AJ$7&gt;IFERROR(MAX(IFERROR(INDEX(Tbl_Project_List[Start Date],MATCH($A105,Tbl_Project_List[Project Name],0),1)-1,0),IFERROR(INDEX($K$9:$K$158,MATCH($E105,$G$9:$G$158,0),1),0),IFERROR(INDEX($K$9:$K$158,MATCH($F105,$G$9:$G$158,0),1),0)),0)), IFERROR(MIN($D105-SUM($O105:AI105), INDEX(Tbl_Resource_List[Hours Available per Day], MATCH($C105,Tbl_Resource_List[Resource Name],0),1)-SUMIF($C$8:$C104,$C105,AJ$8:AJ104)),0),0)</f>
        <v>0</v>
      </c>
      <c r="AK105" s="93">
        <f>IF((AK$7&gt;IFERROR(MAX(IFERROR(INDEX(Tbl_Project_List[Start Date],MATCH($A105,Tbl_Project_List[Project Name],0),1)-1,0),IFERROR(INDEX($K$9:$K$158,MATCH($E105,$G$9:$G$158,0),1),0),IFERROR(INDEX($K$9:$K$158,MATCH($F105,$G$9:$G$158,0),1),0)),0)), IFERROR(MIN($D105-SUM($O105:AJ105), INDEX(Tbl_Resource_List[Hours Available per Day], MATCH($C105,Tbl_Resource_List[Resource Name],0),1)-SUMIF($C$8:$C104,$C105,AK$8:AK104)),0),0)</f>
        <v>0</v>
      </c>
      <c r="AL105" s="93">
        <f>IF((AL$7&gt;IFERROR(MAX(IFERROR(INDEX(Tbl_Project_List[Start Date],MATCH($A105,Tbl_Project_List[Project Name],0),1)-1,0),IFERROR(INDEX($K$9:$K$158,MATCH($E105,$G$9:$G$158,0),1),0),IFERROR(INDEX($K$9:$K$158,MATCH($F105,$G$9:$G$158,0),1),0)),0)), IFERROR(MIN($D105-SUM($O105:AK105), INDEX(Tbl_Resource_List[Hours Available per Day], MATCH($C105,Tbl_Resource_List[Resource Name],0),1)-SUMIF($C$8:$C104,$C105,AL$8:AL104)),0),0)</f>
        <v>0</v>
      </c>
      <c r="AM105" s="93">
        <f>IF((AM$7&gt;IFERROR(MAX(IFERROR(INDEX(Tbl_Project_List[Start Date],MATCH($A105,Tbl_Project_List[Project Name],0),1)-1,0),IFERROR(INDEX($K$9:$K$158,MATCH($E105,$G$9:$G$158,0),1),0),IFERROR(INDEX($K$9:$K$158,MATCH($F105,$G$9:$G$158,0),1),0)),0)), IFERROR(MIN($D105-SUM($O105:AL105), INDEX(Tbl_Resource_List[Hours Available per Day], MATCH($C105,Tbl_Resource_List[Resource Name],0),1)-SUMIF($C$8:$C104,$C105,AM$8:AM104)),0),0)</f>
        <v>0</v>
      </c>
      <c r="AN105" s="93">
        <f>IF((AN$7&gt;IFERROR(MAX(IFERROR(INDEX(Tbl_Project_List[Start Date],MATCH($A105,Tbl_Project_List[Project Name],0),1)-1,0),IFERROR(INDEX($K$9:$K$158,MATCH($E105,$G$9:$G$158,0),1),0),IFERROR(INDEX($K$9:$K$158,MATCH($F105,$G$9:$G$158,0),1),0)),0)), IFERROR(MIN($D105-SUM($O105:AM105), INDEX(Tbl_Resource_List[Hours Available per Day], MATCH($C105,Tbl_Resource_List[Resource Name],0),1)-SUMIF($C$8:$C104,$C105,AN$8:AN104)),0),0)</f>
        <v>0</v>
      </c>
      <c r="AO105" s="93">
        <f>IF((AO$7&gt;IFERROR(MAX(IFERROR(INDEX(Tbl_Project_List[Start Date],MATCH($A105,Tbl_Project_List[Project Name],0),1)-1,0),IFERROR(INDEX($K$9:$K$158,MATCH($E105,$G$9:$G$158,0),1),0),IFERROR(INDEX($K$9:$K$158,MATCH($F105,$G$9:$G$158,0),1),0)),0)), IFERROR(MIN($D105-SUM($O105:AN105), INDEX(Tbl_Resource_List[Hours Available per Day], MATCH($C105,Tbl_Resource_List[Resource Name],0),1)-SUMIF($C$8:$C104,$C105,AO$8:AO104)),0),0)</f>
        <v>0</v>
      </c>
      <c r="AP105" s="93">
        <f>IF((AP$7&gt;IFERROR(MAX(IFERROR(INDEX(Tbl_Project_List[Start Date],MATCH($A105,Tbl_Project_List[Project Name],0),1)-1,0),IFERROR(INDEX($K$9:$K$158,MATCH($E105,$G$9:$G$158,0),1),0),IFERROR(INDEX($K$9:$K$158,MATCH($F105,$G$9:$G$158,0),1),0)),0)), IFERROR(MIN($D105-SUM($O105:AO105), INDEX(Tbl_Resource_List[Hours Available per Day], MATCH($C105,Tbl_Resource_List[Resource Name],0),1)-SUMIF($C$8:$C104,$C105,AP$8:AP104)),0),0)</f>
        <v>0</v>
      </c>
      <c r="AQ105" s="93">
        <f>IF((AQ$7&gt;IFERROR(MAX(IFERROR(INDEX(Tbl_Project_List[Start Date],MATCH($A105,Tbl_Project_List[Project Name],0),1)-1,0),IFERROR(INDEX($K$9:$K$158,MATCH($E105,$G$9:$G$158,0),1),0),IFERROR(INDEX($K$9:$K$158,MATCH($F105,$G$9:$G$158,0),1),0)),0)), IFERROR(MIN($D105-SUM($O105:AP105), INDEX(Tbl_Resource_List[Hours Available per Day], MATCH($C105,Tbl_Resource_List[Resource Name],0),1)-SUMIF($C$8:$C104,$C105,AQ$8:AQ104)),0),0)</f>
        <v>0</v>
      </c>
      <c r="AR105" s="93">
        <f>IF((AR$7&gt;IFERROR(MAX(IFERROR(INDEX(Tbl_Project_List[Start Date],MATCH($A105,Tbl_Project_List[Project Name],0),1)-1,0),IFERROR(INDEX($K$9:$K$158,MATCH($E105,$G$9:$G$158,0),1),0),IFERROR(INDEX($K$9:$K$158,MATCH($F105,$G$9:$G$158,0),1),0)),0)), IFERROR(MIN($D105-SUM($O105:AQ105), INDEX(Tbl_Resource_List[Hours Available per Day], MATCH($C105,Tbl_Resource_List[Resource Name],0),1)-SUMIF($C$8:$C104,$C105,AR$8:AR104)),0),0)</f>
        <v>0</v>
      </c>
      <c r="AS105" s="93">
        <f>IF((AS$7&gt;IFERROR(MAX(IFERROR(INDEX(Tbl_Project_List[Start Date],MATCH($A105,Tbl_Project_List[Project Name],0),1)-1,0),IFERROR(INDEX($K$9:$K$158,MATCH($E105,$G$9:$G$158,0),1),0),IFERROR(INDEX($K$9:$K$158,MATCH($F105,$G$9:$G$158,0),1),0)),0)), IFERROR(MIN($D105-SUM($O105:AR105), INDEX(Tbl_Resource_List[Hours Available per Day], MATCH($C105,Tbl_Resource_List[Resource Name],0),1)-SUMIF($C$8:$C104,$C105,AS$8:AS104)),0),0)</f>
        <v>0</v>
      </c>
      <c r="AT105" s="93">
        <f>IF((AT$7&gt;IFERROR(MAX(IFERROR(INDEX(Tbl_Project_List[Start Date],MATCH($A105,Tbl_Project_List[Project Name],0),1)-1,0),IFERROR(INDEX($K$9:$K$158,MATCH($E105,$G$9:$G$158,0),1),0),IFERROR(INDEX($K$9:$K$158,MATCH($F105,$G$9:$G$158,0),1),0)),0)), IFERROR(MIN($D105-SUM($O105:AS105), INDEX(Tbl_Resource_List[Hours Available per Day], MATCH($C105,Tbl_Resource_List[Resource Name],0),1)-SUMIF($C$8:$C104,$C105,AT$8:AT104)),0),0)</f>
        <v>0</v>
      </c>
      <c r="AU105" s="93">
        <f>IF((AU$7&gt;IFERROR(MAX(IFERROR(INDEX(Tbl_Project_List[Start Date],MATCH($A105,Tbl_Project_List[Project Name],0),1)-1,0),IFERROR(INDEX($K$9:$K$158,MATCH($E105,$G$9:$G$158,0),1),0),IFERROR(INDEX($K$9:$K$158,MATCH($F105,$G$9:$G$158,0),1),0)),0)), IFERROR(MIN($D105-SUM($O105:AT105), INDEX(Tbl_Resource_List[Hours Available per Day], MATCH($C105,Tbl_Resource_List[Resource Name],0),1)-SUMIF($C$8:$C104,$C105,AU$8:AU104)),0),0)</f>
        <v>0</v>
      </c>
      <c r="AV105" s="93">
        <f>IF((AV$7&gt;IFERROR(MAX(IFERROR(INDEX(Tbl_Project_List[Start Date],MATCH($A105,Tbl_Project_List[Project Name],0),1)-1,0),IFERROR(INDEX($K$9:$K$158,MATCH($E105,$G$9:$G$158,0),1),0),IFERROR(INDEX($K$9:$K$158,MATCH($F105,$G$9:$G$158,0),1),0)),0)), IFERROR(MIN($D105-SUM($O105:AU105), INDEX(Tbl_Resource_List[Hours Available per Day], MATCH($C105,Tbl_Resource_List[Resource Name],0),1)-SUMIF($C$8:$C104,$C105,AV$8:AV104)),0),0)</f>
        <v>0</v>
      </c>
      <c r="AW105" s="93">
        <f>IF((AW$7&gt;IFERROR(MAX(IFERROR(INDEX(Tbl_Project_List[Start Date],MATCH($A105,Tbl_Project_List[Project Name],0),1)-1,0),IFERROR(INDEX($K$9:$K$158,MATCH($E105,$G$9:$G$158,0),1),0),IFERROR(INDEX($K$9:$K$158,MATCH($F105,$G$9:$G$158,0),1),0)),0)), IFERROR(MIN($D105-SUM($O105:AV105), INDEX(Tbl_Resource_List[Hours Available per Day], MATCH($C105,Tbl_Resource_List[Resource Name],0),1)-SUMIF($C$8:$C104,$C105,AW$8:AW104)),0),0)</f>
        <v>0</v>
      </c>
      <c r="AX105" s="93">
        <f>IF((AX$7&gt;IFERROR(MAX(IFERROR(INDEX(Tbl_Project_List[Start Date],MATCH($A105,Tbl_Project_List[Project Name],0),1)-1,0),IFERROR(INDEX($K$9:$K$158,MATCH($E105,$G$9:$G$158,0),1),0),IFERROR(INDEX($K$9:$K$158,MATCH($F105,$G$9:$G$158,0),1),0)),0)), IFERROR(MIN($D105-SUM($O105:AW105), INDEX(Tbl_Resource_List[Hours Available per Day], MATCH($C105,Tbl_Resource_List[Resource Name],0),1)-SUMIF($C$8:$C104,$C105,AX$8:AX104)),0),0)</f>
        <v>0</v>
      </c>
      <c r="AY105" s="93">
        <f>IF((AY$7&gt;IFERROR(MAX(IFERROR(INDEX(Tbl_Project_List[Start Date],MATCH($A105,Tbl_Project_List[Project Name],0),1)-1,0),IFERROR(INDEX($K$9:$K$158,MATCH($E105,$G$9:$G$158,0),1),0),IFERROR(INDEX($K$9:$K$158,MATCH($F105,$G$9:$G$158,0),1),0)),0)), IFERROR(MIN($D105-SUM($O105:AX105), INDEX(Tbl_Resource_List[Hours Available per Day], MATCH($C105,Tbl_Resource_List[Resource Name],0),1)-SUMIF($C$8:$C104,$C105,AY$8:AY104)),0),0)</f>
        <v>0</v>
      </c>
      <c r="AZ105" s="93">
        <f>IF((AZ$7&gt;IFERROR(MAX(IFERROR(INDEX(Tbl_Project_List[Start Date],MATCH($A105,Tbl_Project_List[Project Name],0),1)-1,0),IFERROR(INDEX($K$9:$K$158,MATCH($E105,$G$9:$G$158,0),1),0),IFERROR(INDEX($K$9:$K$158,MATCH($F105,$G$9:$G$158,0),1),0)),0)), IFERROR(MIN($D105-SUM($O105:AY105), INDEX(Tbl_Resource_List[Hours Available per Day], MATCH($C105,Tbl_Resource_List[Resource Name],0),1)-SUMIF($C$8:$C104,$C105,AZ$8:AZ104)),0),0)</f>
        <v>0</v>
      </c>
      <c r="BA105" s="93">
        <f>IF((BA$7&gt;IFERROR(MAX(IFERROR(INDEX(Tbl_Project_List[Start Date],MATCH($A105,Tbl_Project_List[Project Name],0),1)-1,0),IFERROR(INDEX($K$9:$K$158,MATCH($E105,$G$9:$G$158,0),1),0),IFERROR(INDEX($K$9:$K$158,MATCH($F105,$G$9:$G$158,0),1),0)),0)), IFERROR(MIN($D105-SUM($O105:AZ105), INDEX(Tbl_Resource_List[Hours Available per Day], MATCH($C105,Tbl_Resource_List[Resource Name],0),1)-SUMIF($C$8:$C104,$C105,BA$8:BA104)),0),0)</f>
        <v>0</v>
      </c>
      <c r="BB105" s="93">
        <f>IF((BB$7&gt;IFERROR(MAX(IFERROR(INDEX(Tbl_Project_List[Start Date],MATCH($A105,Tbl_Project_List[Project Name],0),1)-1,0),IFERROR(INDEX($K$9:$K$158,MATCH($E105,$G$9:$G$158,0),1),0),IFERROR(INDEX($K$9:$K$158,MATCH($F105,$G$9:$G$158,0),1),0)),0)), IFERROR(MIN($D105-SUM($O105:BA105), INDEX(Tbl_Resource_List[Hours Available per Day], MATCH($C105,Tbl_Resource_List[Resource Name],0),1)-SUMIF($C$8:$C104,$C105,BB$8:BB104)),0),0)</f>
        <v>0</v>
      </c>
      <c r="BC105" s="93">
        <f>IF((BC$7&gt;IFERROR(MAX(IFERROR(INDEX(Tbl_Project_List[Start Date],MATCH($A105,Tbl_Project_List[Project Name],0),1)-1,0),IFERROR(INDEX($K$9:$K$158,MATCH($E105,$G$9:$G$158,0),1),0),IFERROR(INDEX($K$9:$K$158,MATCH($F105,$G$9:$G$158,0),1),0)),0)), IFERROR(MIN($D105-SUM($O105:BB105), INDEX(Tbl_Resource_List[Hours Available per Day], MATCH($C105,Tbl_Resource_List[Resource Name],0),1)-SUMIF($C$8:$C104,$C105,BC$8:BC104)),0),0)</f>
        <v>0</v>
      </c>
      <c r="BD105" s="93">
        <f>IF((BD$7&gt;IFERROR(MAX(IFERROR(INDEX(Tbl_Project_List[Start Date],MATCH($A105,Tbl_Project_List[Project Name],0),1)-1,0),IFERROR(INDEX($K$9:$K$158,MATCH($E105,$G$9:$G$158,0),1),0),IFERROR(INDEX($K$9:$K$158,MATCH($F105,$G$9:$G$158,0),1),0)),0)), IFERROR(MIN($D105-SUM($O105:BC105), INDEX(Tbl_Resource_List[Hours Available per Day], MATCH($C105,Tbl_Resource_List[Resource Name],0),1)-SUMIF($C$8:$C104,$C105,BD$8:BD104)),0),0)</f>
        <v>0</v>
      </c>
      <c r="BE105" s="93">
        <f>IF((BE$7&gt;IFERROR(MAX(IFERROR(INDEX(Tbl_Project_List[Start Date],MATCH($A105,Tbl_Project_List[Project Name],0),1)-1,0),IFERROR(INDEX($K$9:$K$158,MATCH($E105,$G$9:$G$158,0),1),0),IFERROR(INDEX($K$9:$K$158,MATCH($F105,$G$9:$G$158,0),1),0)),0)), IFERROR(MIN($D105-SUM($O105:BD105), INDEX(Tbl_Resource_List[Hours Available per Day], MATCH($C105,Tbl_Resource_List[Resource Name],0),1)-SUMIF($C$8:$C104,$C105,BE$8:BE104)),0),0)</f>
        <v>0</v>
      </c>
      <c r="BF105" s="93">
        <f>IF((BF$7&gt;IFERROR(MAX(IFERROR(INDEX(Tbl_Project_List[Start Date],MATCH($A105,Tbl_Project_List[Project Name],0),1)-1,0),IFERROR(INDEX($K$9:$K$158,MATCH($E105,$G$9:$G$158,0),1),0),IFERROR(INDEX($K$9:$K$158,MATCH($F105,$G$9:$G$158,0),1),0)),0)), IFERROR(MIN($D105-SUM($O105:BE105), INDEX(Tbl_Resource_List[Hours Available per Day], MATCH($C105,Tbl_Resource_List[Resource Name],0),1)-SUMIF($C$8:$C104,$C105,BF$8:BF104)),0),0)</f>
        <v>0</v>
      </c>
      <c r="BG105" s="93">
        <f>IF((BG$7&gt;IFERROR(MAX(IFERROR(INDEX(Tbl_Project_List[Start Date],MATCH($A105,Tbl_Project_List[Project Name],0),1)-1,0),IFERROR(INDEX($K$9:$K$158,MATCH($E105,$G$9:$G$158,0),1),0),IFERROR(INDEX($K$9:$K$158,MATCH($F105,$G$9:$G$158,0),1),0)),0)), IFERROR(MIN($D105-SUM($O105:BF105), INDEX(Tbl_Resource_List[Hours Available per Day], MATCH($C105,Tbl_Resource_List[Resource Name],0),1)-SUMIF($C$8:$C104,$C105,BG$8:BG104)),0),0)</f>
        <v>0</v>
      </c>
      <c r="BH105" s="93">
        <f>IF((BH$7&gt;IFERROR(MAX(IFERROR(INDEX(Tbl_Project_List[Start Date],MATCH($A105,Tbl_Project_List[Project Name],0),1)-1,0),IFERROR(INDEX($K$9:$K$158,MATCH($E105,$G$9:$G$158,0),1),0),IFERROR(INDEX($K$9:$K$158,MATCH($F105,$G$9:$G$158,0),1),0)),0)), IFERROR(MIN($D105-SUM($O105:BG105), INDEX(Tbl_Resource_List[Hours Available per Day], MATCH($C105,Tbl_Resource_List[Resource Name],0),1)-SUMIF($C$8:$C104,$C105,BH$8:BH104)),0),0)</f>
        <v>0</v>
      </c>
      <c r="BI105" s="93">
        <f>IF((BI$7&gt;IFERROR(MAX(IFERROR(INDEX(Tbl_Project_List[Start Date],MATCH($A105,Tbl_Project_List[Project Name],0),1)-1,0),IFERROR(INDEX($K$9:$K$158,MATCH($E105,$G$9:$G$158,0),1),0),IFERROR(INDEX($K$9:$K$158,MATCH($F105,$G$9:$G$158,0),1),0)),0)), IFERROR(MIN($D105-SUM($O105:BH105), INDEX(Tbl_Resource_List[Hours Available per Day], MATCH($C105,Tbl_Resource_List[Resource Name],0),1)-SUMIF($C$8:$C104,$C105,BI$8:BI104)),0),0)</f>
        <v>0</v>
      </c>
      <c r="BJ105" s="93">
        <f>IF((BJ$7&gt;IFERROR(MAX(IFERROR(INDEX(Tbl_Project_List[Start Date],MATCH($A105,Tbl_Project_List[Project Name],0),1)-1,0),IFERROR(INDEX($K$9:$K$158,MATCH($E105,$G$9:$G$158,0),1),0),IFERROR(INDEX($K$9:$K$158,MATCH($F105,$G$9:$G$158,0),1),0)),0)), IFERROR(MIN($D105-SUM($O105:BI105), INDEX(Tbl_Resource_List[Hours Available per Day], MATCH($C105,Tbl_Resource_List[Resource Name],0),1)-SUMIF($C$8:$C104,$C105,BJ$8:BJ104)),0),0)</f>
        <v>0</v>
      </c>
      <c r="BK105" s="93">
        <f>IF((BK$7&gt;IFERROR(MAX(IFERROR(INDEX(Tbl_Project_List[Start Date],MATCH($A105,Tbl_Project_List[Project Name],0),1)-1,0),IFERROR(INDEX($K$9:$K$158,MATCH($E105,$G$9:$G$158,0),1),0),IFERROR(INDEX($K$9:$K$158,MATCH($F105,$G$9:$G$158,0),1),0)),0)), IFERROR(MIN($D105-SUM($O105:BJ105), INDEX(Tbl_Resource_List[Hours Available per Day], MATCH($C105,Tbl_Resource_List[Resource Name],0),1)-SUMIF($C$8:$C104,$C105,BK$8:BK104)),0),0)</f>
        <v>0</v>
      </c>
      <c r="BL105" s="93">
        <f>IF((BL$7&gt;IFERROR(MAX(IFERROR(INDEX(Tbl_Project_List[Start Date],MATCH($A105,Tbl_Project_List[Project Name],0),1)-1,0),IFERROR(INDEX($K$9:$K$158,MATCH($E105,$G$9:$G$158,0),1),0),IFERROR(INDEX($K$9:$K$158,MATCH($F105,$G$9:$G$158,0),1),0)),0)), IFERROR(MIN($D105-SUM($O105:BK105), INDEX(Tbl_Resource_List[Hours Available per Day], MATCH($C105,Tbl_Resource_List[Resource Name],0),1)-SUMIF($C$8:$C104,$C105,BL$8:BL104)),0),0)</f>
        <v>0</v>
      </c>
      <c r="BM105" s="93">
        <f>IF((BM$7&gt;IFERROR(MAX(IFERROR(INDEX(Tbl_Project_List[Start Date],MATCH($A105,Tbl_Project_List[Project Name],0),1)-1,0),IFERROR(INDEX($K$9:$K$158,MATCH($E105,$G$9:$G$158,0),1),0),IFERROR(INDEX($K$9:$K$158,MATCH($F105,$G$9:$G$158,0),1),0)),0)), IFERROR(MIN($D105-SUM($O105:BL105), INDEX(Tbl_Resource_List[Hours Available per Day], MATCH($C105,Tbl_Resource_List[Resource Name],0),1)-SUMIF($C$8:$C104,$C105,BM$8:BM104)),0),0)</f>
        <v>0</v>
      </c>
      <c r="BN105" s="93">
        <f>IF((BN$7&gt;IFERROR(MAX(IFERROR(INDEX(Tbl_Project_List[Start Date],MATCH($A105,Tbl_Project_List[Project Name],0),1)-1,0),IFERROR(INDEX($K$9:$K$158,MATCH($E105,$G$9:$G$158,0),1),0),IFERROR(INDEX($K$9:$K$158,MATCH($F105,$G$9:$G$158,0),1),0)),0)), IFERROR(MIN($D105-SUM($O105:BM105), INDEX(Tbl_Resource_List[Hours Available per Day], MATCH($C105,Tbl_Resource_List[Resource Name],0),1)-SUMIF($C$8:$C104,$C105,BN$8:BN104)),0),0)</f>
        <v>0</v>
      </c>
      <c r="BO105" s="93">
        <f>IF((BO$7&gt;IFERROR(MAX(IFERROR(INDEX(Tbl_Project_List[Start Date],MATCH($A105,Tbl_Project_List[Project Name],0),1)-1,0),IFERROR(INDEX($K$9:$K$158,MATCH($E105,$G$9:$G$158,0),1),0),IFERROR(INDEX($K$9:$K$158,MATCH($F105,$G$9:$G$158,0),1),0)),0)), IFERROR(MIN($D105-SUM($O105:BN105), INDEX(Tbl_Resource_List[Hours Available per Day], MATCH($C105,Tbl_Resource_List[Resource Name],0),1)-SUMIF($C$8:$C104,$C105,BO$8:BO104)),0),0)</f>
        <v>0</v>
      </c>
      <c r="BP105" s="93">
        <f>IF((BP$7&gt;IFERROR(MAX(IFERROR(INDEX(Tbl_Project_List[Start Date],MATCH($A105,Tbl_Project_List[Project Name],0),1)-1,0),IFERROR(INDEX($K$9:$K$158,MATCH($E105,$G$9:$G$158,0),1),0),IFERROR(INDEX($K$9:$K$158,MATCH($F105,$G$9:$G$158,0),1),0)),0)), IFERROR(MIN($D105-SUM($O105:BO105), INDEX(Tbl_Resource_List[Hours Available per Day], MATCH($C105,Tbl_Resource_List[Resource Name],0),1)-SUMIF($C$8:$C104,$C105,BP$8:BP104)),0),0)</f>
        <v>0</v>
      </c>
      <c r="BQ105" s="93">
        <f>IF((BQ$7&gt;IFERROR(MAX(IFERROR(INDEX(Tbl_Project_List[Start Date],MATCH($A105,Tbl_Project_List[Project Name],0),1)-1,0),IFERROR(INDEX($K$9:$K$158,MATCH($E105,$G$9:$G$158,0),1),0),IFERROR(INDEX($K$9:$K$158,MATCH($F105,$G$9:$G$158,0),1),0)),0)), IFERROR(MIN($D105-SUM($O105:BP105), INDEX(Tbl_Resource_List[Hours Available per Day], MATCH($C105,Tbl_Resource_List[Resource Name],0),1)-SUMIF($C$8:$C104,$C105,BQ$8:BQ104)),0),0)</f>
        <v>0</v>
      </c>
      <c r="BR105" s="93">
        <f>IF((BR$7&gt;IFERROR(MAX(IFERROR(INDEX(Tbl_Project_List[Start Date],MATCH($A105,Tbl_Project_List[Project Name],0),1)-1,0),IFERROR(INDEX($K$9:$K$158,MATCH($E105,$G$9:$G$158,0),1),0),IFERROR(INDEX($K$9:$K$158,MATCH($F105,$G$9:$G$158,0),1),0)),0)), IFERROR(MIN($D105-SUM($O105:BQ105), INDEX(Tbl_Resource_List[Hours Available per Day], MATCH($C105,Tbl_Resource_List[Resource Name],0),1)-SUMIF($C$8:$C104,$C105,BR$8:BR104)),0),0)</f>
        <v>0</v>
      </c>
      <c r="BS105" s="93">
        <f>IF((BS$7&gt;IFERROR(MAX(IFERROR(INDEX(Tbl_Project_List[Start Date],MATCH($A105,Tbl_Project_List[Project Name],0),1)-1,0),IFERROR(INDEX($K$9:$K$158,MATCH($E105,$G$9:$G$158,0),1),0),IFERROR(INDEX($K$9:$K$158,MATCH($F105,$G$9:$G$158,0),1),0)),0)), IFERROR(MIN($D105-SUM($O105:BR105), INDEX(Tbl_Resource_List[Hours Available per Day], MATCH($C105,Tbl_Resource_List[Resource Name],0),1)-SUMIF($C$8:$C104,$C105,BS$8:BS104)),0),0)</f>
        <v>0</v>
      </c>
      <c r="BT105" s="93">
        <f>IF((BT$7&gt;IFERROR(MAX(IFERROR(INDEX(Tbl_Project_List[Start Date],MATCH($A105,Tbl_Project_List[Project Name],0),1)-1,0),IFERROR(INDEX($K$9:$K$158,MATCH($E105,$G$9:$G$158,0),1),0),IFERROR(INDEX($K$9:$K$158,MATCH($F105,$G$9:$G$158,0),1),0)),0)), IFERROR(MIN($D105-SUM($O105:BS105), INDEX(Tbl_Resource_List[Hours Available per Day], MATCH($C105,Tbl_Resource_List[Resource Name],0),1)-SUMIF($C$8:$C104,$C105,BT$8:BT104)),0),0)</f>
        <v>0</v>
      </c>
      <c r="BU105" s="93">
        <f>IF((BU$7&gt;IFERROR(MAX(IFERROR(INDEX(Tbl_Project_List[Start Date],MATCH($A105,Tbl_Project_List[Project Name],0),1)-1,0),IFERROR(INDEX($K$9:$K$158,MATCH($E105,$G$9:$G$158,0),1),0),IFERROR(INDEX($K$9:$K$158,MATCH($F105,$G$9:$G$158,0),1),0)),0)), IFERROR(MIN($D105-SUM($O105:BT105), INDEX(Tbl_Resource_List[Hours Available per Day], MATCH($C105,Tbl_Resource_List[Resource Name],0),1)-SUMIF($C$8:$C104,$C105,BU$8:BU104)),0),0)</f>
        <v>0</v>
      </c>
      <c r="BV105" s="93">
        <f>IF((BV$7&gt;IFERROR(MAX(IFERROR(INDEX(Tbl_Project_List[Start Date],MATCH($A105,Tbl_Project_List[Project Name],0),1)-1,0),IFERROR(INDEX($K$9:$K$158,MATCH($E105,$G$9:$G$158,0),1),0),IFERROR(INDEX($K$9:$K$158,MATCH($F105,$G$9:$G$158,0),1),0)),0)), IFERROR(MIN($D105-SUM($O105:BU105), INDEX(Tbl_Resource_List[Hours Available per Day], MATCH($C105,Tbl_Resource_List[Resource Name],0),1)-SUMIF($C$8:$C104,$C105,BV$8:BV104)),0),0)</f>
        <v>0</v>
      </c>
      <c r="BW105" s="94">
        <f>IF((BW$7&gt;IFERROR(MAX(IFERROR(INDEX(Tbl_Project_List[Start Date],MATCH($A105,Tbl_Project_List[Project Name],0),1)-1,0),IFERROR(INDEX($K$9:$K$158,MATCH($E105,$G$9:$G$158,0),1),0),IFERROR(INDEX($K$9:$K$158,MATCH($F105,$G$9:$G$158,0),1),0)),0)), IFERROR(MIN($D105-SUM($O105:BV105), INDEX(Tbl_Resource_List[Hours Available per Day], MATCH($C105,Tbl_Resource_List[Resource Name],0),1)-SUMIF($C$8:$C104,$C105,BW$8:BW104)),0),0)</f>
        <v>0</v>
      </c>
      <c r="BX105" s="95"/>
      <c r="BY105" s="95"/>
      <c r="BZ105" s="95"/>
      <c r="CA105" s="95"/>
      <c r="CB105" s="95"/>
      <c r="CC105" s="95"/>
      <c r="CD105" s="95"/>
      <c r="CE105" s="95"/>
      <c r="CF105" s="95"/>
      <c r="CG105" s="95"/>
      <c r="CH105" s="95"/>
      <c r="CI105" s="95"/>
      <c r="CJ105" s="95"/>
      <c r="CK105" s="95"/>
      <c r="CL105" s="95"/>
      <c r="CM105" s="95"/>
      <c r="CN105" s="95"/>
      <c r="CO105" s="95"/>
      <c r="CP105" s="95"/>
      <c r="CQ105" s="95"/>
      <c r="CR105" s="95"/>
      <c r="CS105" s="95"/>
      <c r="CT105" s="95"/>
      <c r="CU105" s="95"/>
      <c r="CV105" s="95"/>
      <c r="CW105" s="95"/>
      <c r="CX105" s="95"/>
      <c r="CY105" s="95"/>
      <c r="CZ105" s="95"/>
      <c r="DA105" s="95"/>
    </row>
    <row r="106" spans="1:105" x14ac:dyDescent="0.25">
      <c r="A106" s="89" t="str">
        <f>IFERROR(IF(ROW(A105)-ROW($A$8)&gt;=COUNTA(Tbl_Task_List[Task Name]),"",INDEX(Tbl_Project_List[],MATCH(SMALL(Tbl_Project_List[[#Data],[Priority]],ROUND(SUMPRODUCT(1/COUNTIF($A$9:A105,$A$9:A105)),0)+((COUNTIF(Tbl_Task_List[[#Data],[Project Name]],A105)=COUNTIF($A$9:$A105,A105))*1)),Tbl_Project_List[[#Data],[Priority]],0),1)),"")</f>
        <v/>
      </c>
      <c r="B106" s="89" t="str">
        <f t="array" ref="B106">IFERROR(INDEX((Tbl_Task_List[[#Data],[Task Name]]), SMALL(IF(A106=(Tbl_Task_List[[#Data],[Project Name]]),ROW(Tbl_Task_List[[#Data],[Project Name]]),""),COUNTIF($A$9:$A106,A106))-ROW(Tbl_Task_List[[#Headers],[Task Name]]),1),"")</f>
        <v/>
      </c>
      <c r="C106" s="90" t="str">
        <f t="array" ref="C106">IFERROR(INDEX((Tbl_Task_List[[#Data],[Resource Name]]), SMALL(IF(A106=(Tbl_Task_List[[#Data],[Project Name]]),ROW(Tbl_Task_List[[#Data],[Project Name]]),""),COUNTIF($A$9:$A106,A106))-ROW(Tbl_Task_List[[#Headers],[Resource Name]]),1),"")</f>
        <v/>
      </c>
      <c r="D106" s="91" t="str">
        <f t="array" ref="D106">IFERROR(INDEX((Tbl_Task_List[[#Data],[Planned Duration (Hours)]]), SMALL(IF(A106=(Tbl_Task_List[[#Data],[Project Name]]),ROW(Tbl_Task_List[[#Data],[Project Name]]),""),COUNTIF($A$9:$A106,A106))-ROW(Tbl_Task_List[[#Headers],[Planned Duration (Hours)]]),1),"")</f>
        <v/>
      </c>
      <c r="E106" s="70" t="str">
        <f t="array" ref="E106">IFERROR(INDEX((Tbl_Task_List[[#Data],[Predecessor 1]]), SMALL(IF(A106=(Tbl_Task_List[[#Data],[Project Name]]),ROW(Tbl_Task_List[[#Data],[Project Name]]),""),COUNTIF($A$9:$A106,A106))-ROW(Tbl_Task_List[[#Headers],[Predecessor 1]]),1),"")</f>
        <v/>
      </c>
      <c r="F106" s="70" t="str">
        <f t="array" ref="F106">IFERROR(INDEX((Tbl_Task_List[[#Data],[Predecessor 2]]), SMALL(IF(A106=(Tbl_Task_List[[#Data],[Project Name]]),ROW(Tbl_Task_List[[#Data],[Project Name]]),""),COUNTIF($A$9:$A106,A106))-ROW(Tbl_Task_List[[#Headers],[Predecessor 2]]),1),"")</f>
        <v/>
      </c>
      <c r="G106" s="70" t="str">
        <f t="shared" si="12"/>
        <v xml:space="preserve"> </v>
      </c>
      <c r="H106" s="75" t="str">
        <f>IFERROR(MAX(INDEX(Tbl_Project_List[Start Date],MATCH($A106,Tbl_Project_List[Project Name],0),1), StartDate, IFERROR(WORKDAY(INDEX($K$9:$K$158,MATCH($E106,$G$9:$G$158,0),1),1,Holidays),0),IFERROR(WORKDAY( INDEX($K$9:$K$158,MATCH($F106,$G$9:$G$158,0),1),1,Holidays),0)),"")</f>
        <v/>
      </c>
      <c r="I106" s="92" t="str">
        <f t="shared" si="9"/>
        <v/>
      </c>
      <c r="J106" s="75" t="str">
        <f t="array" ref="J106">IF(ISNUMBER(D106),IFERROR(INDEX($A$7:$BW$7,1,SMALL(IF(P106:BW106&gt;0,COLUMN(P106:BW106),""),1)),WORKDAY($BW$7,2,Holidays)),"")</f>
        <v/>
      </c>
      <c r="K106" s="75" t="str">
        <f t="array" ref="K106">IF(ISNUMBER(D106),IF(SUM(P106:BW106)=D106,IFERROR(INDEX($A$7:$BW$7,1,LARGE(IF(P106:BW106&gt;0,COLUMN(P106:BW106),""),1)),""),WORKDAY($BW$7,1,Holidays)),"")</f>
        <v/>
      </c>
      <c r="L106" s="92" t="str">
        <f ca="1">IFERROR(COUNTIF(INDIRECT(ADDRESS(ROW($L106),MATCH($J106,$A$7:$BW$7,0),1,1,)):INDIRECT(ADDRESS(ROW($L106),MATCH(MIN($K106,$BW$7),$A$7:$BW$7,0),1,1,)),0),"")</f>
        <v/>
      </c>
      <c r="M106" s="92" t="str">
        <f t="shared" si="10"/>
        <v/>
      </c>
      <c r="N106" s="93" t="str">
        <f t="shared" si="11"/>
        <v/>
      </c>
      <c r="O106" s="86"/>
      <c r="P106" s="93">
        <f>IF((P$7&gt;IFERROR(MAX(IFERROR(INDEX(Tbl_Project_List[Start Date],MATCH($A106,Tbl_Project_List[Project Name],0),1)-1,0),IFERROR(INDEX($K$9:$K$158,MATCH($E106,$G$9:$G$158,0),1),0),IFERROR(INDEX($K$9:$K$158,MATCH($F106,$G$9:$G$158,0),1),0)),0)), IFERROR(MIN($D106-SUM($O106:O106), INDEX(Tbl_Resource_List[Hours Available per Day], MATCH($C106,Tbl_Resource_List[Resource Name],0),1)-SUMIF($C$8:$C105,$C106,P$8:P105)),0),0)</f>
        <v>0</v>
      </c>
      <c r="Q106" s="93">
        <f>IF((Q$7&gt;IFERROR(MAX(IFERROR(INDEX(Tbl_Project_List[Start Date],MATCH($A106,Tbl_Project_List[Project Name],0),1)-1,0),IFERROR(INDEX($K$9:$K$158,MATCH($E106,$G$9:$G$158,0),1),0),IFERROR(INDEX($K$9:$K$158,MATCH($F106,$G$9:$G$158,0),1),0)),0)), IFERROR(MIN($D106-SUM($O106:P106), INDEX(Tbl_Resource_List[Hours Available per Day], MATCH($C106,Tbl_Resource_List[Resource Name],0),1)-SUMIF($C$8:$C105,$C106,Q$8:Q105)),0),0)</f>
        <v>0</v>
      </c>
      <c r="R106" s="93">
        <f>IF((R$7&gt;IFERROR(MAX(IFERROR(INDEX(Tbl_Project_List[Start Date],MATCH($A106,Tbl_Project_List[Project Name],0),1)-1,0),IFERROR(INDEX($K$9:$K$158,MATCH($E106,$G$9:$G$158,0),1),0),IFERROR(INDEX($K$9:$K$158,MATCH($F106,$G$9:$G$158,0),1),0)),0)), IFERROR(MIN($D106-SUM($O106:Q106), INDEX(Tbl_Resource_List[Hours Available per Day], MATCH($C106,Tbl_Resource_List[Resource Name],0),1)-SUMIF($C$8:$C105,$C106,R$8:R105)),0),0)</f>
        <v>0</v>
      </c>
      <c r="S106" s="93">
        <f>IF((S$7&gt;IFERROR(MAX(IFERROR(INDEX(Tbl_Project_List[Start Date],MATCH($A106,Tbl_Project_List[Project Name],0),1)-1,0),IFERROR(INDEX($K$9:$K$158,MATCH($E106,$G$9:$G$158,0),1),0),IFERROR(INDEX($K$9:$K$158,MATCH($F106,$G$9:$G$158,0),1),0)),0)), IFERROR(MIN($D106-SUM($O106:R106), INDEX(Tbl_Resource_List[Hours Available per Day], MATCH($C106,Tbl_Resource_List[Resource Name],0),1)-SUMIF($C$8:$C105,$C106,S$8:S105)),0),0)</f>
        <v>0</v>
      </c>
      <c r="T106" s="93">
        <f>IF((T$7&gt;IFERROR(MAX(IFERROR(INDEX(Tbl_Project_List[Start Date],MATCH($A106,Tbl_Project_List[Project Name],0),1)-1,0),IFERROR(INDEX($K$9:$K$158,MATCH($E106,$G$9:$G$158,0),1),0),IFERROR(INDEX($K$9:$K$158,MATCH($F106,$G$9:$G$158,0),1),0)),0)), IFERROR(MIN($D106-SUM($O106:S106), INDEX(Tbl_Resource_List[Hours Available per Day], MATCH($C106,Tbl_Resource_List[Resource Name],0),1)-SUMIF($C$8:$C105,$C106,T$8:T105)),0),0)</f>
        <v>0</v>
      </c>
      <c r="U106" s="93">
        <f>IF((U$7&gt;IFERROR(MAX(IFERROR(INDEX(Tbl_Project_List[Start Date],MATCH($A106,Tbl_Project_List[Project Name],0),1)-1,0),IFERROR(INDEX($K$9:$K$158,MATCH($E106,$G$9:$G$158,0),1),0),IFERROR(INDEX($K$9:$K$158,MATCH($F106,$G$9:$G$158,0),1),0)),0)), IFERROR(MIN($D106-SUM($O106:T106), INDEX(Tbl_Resource_List[Hours Available per Day], MATCH($C106,Tbl_Resource_List[Resource Name],0),1)-SUMIF($C$8:$C105,$C106,U$8:U105)),0),0)</f>
        <v>0</v>
      </c>
      <c r="V106" s="93">
        <f>IF((V$7&gt;IFERROR(MAX(IFERROR(INDEX(Tbl_Project_List[Start Date],MATCH($A106,Tbl_Project_List[Project Name],0),1)-1,0),IFERROR(INDEX($K$9:$K$158,MATCH($E106,$G$9:$G$158,0),1),0),IFERROR(INDEX($K$9:$K$158,MATCH($F106,$G$9:$G$158,0),1),0)),0)), IFERROR(MIN($D106-SUM($O106:U106), INDEX(Tbl_Resource_List[Hours Available per Day], MATCH($C106,Tbl_Resource_List[Resource Name],0),1)-SUMIF($C$8:$C105,$C106,V$8:V105)),0),0)</f>
        <v>0</v>
      </c>
      <c r="W106" s="93">
        <f>IF((W$7&gt;IFERROR(MAX(IFERROR(INDEX(Tbl_Project_List[Start Date],MATCH($A106,Tbl_Project_List[Project Name],0),1)-1,0),IFERROR(INDEX($K$9:$K$158,MATCH($E106,$G$9:$G$158,0),1),0),IFERROR(INDEX($K$9:$K$158,MATCH($F106,$G$9:$G$158,0),1),0)),0)), IFERROR(MIN($D106-SUM($O106:V106), INDEX(Tbl_Resource_List[Hours Available per Day], MATCH($C106,Tbl_Resource_List[Resource Name],0),1)-SUMIF($C$8:$C105,$C106,W$8:W105)),0),0)</f>
        <v>0</v>
      </c>
      <c r="X106" s="93">
        <f>IF((X$7&gt;IFERROR(MAX(IFERROR(INDEX(Tbl_Project_List[Start Date],MATCH($A106,Tbl_Project_List[Project Name],0),1)-1,0),IFERROR(INDEX($K$9:$K$158,MATCH($E106,$G$9:$G$158,0),1),0),IFERROR(INDEX($K$9:$K$158,MATCH($F106,$G$9:$G$158,0),1),0)),0)), IFERROR(MIN($D106-SUM($O106:W106), INDEX(Tbl_Resource_List[Hours Available per Day], MATCH($C106,Tbl_Resource_List[Resource Name],0),1)-SUMIF($C$8:$C105,$C106,X$8:X105)),0),0)</f>
        <v>0</v>
      </c>
      <c r="Y106" s="93">
        <f>IF((Y$7&gt;IFERROR(MAX(IFERROR(INDEX(Tbl_Project_List[Start Date],MATCH($A106,Tbl_Project_List[Project Name],0),1)-1,0),IFERROR(INDEX($K$9:$K$158,MATCH($E106,$G$9:$G$158,0),1),0),IFERROR(INDEX($K$9:$K$158,MATCH($F106,$G$9:$G$158,0),1),0)),0)), IFERROR(MIN($D106-SUM($O106:X106), INDEX(Tbl_Resource_List[Hours Available per Day], MATCH($C106,Tbl_Resource_List[Resource Name],0),1)-SUMIF($C$8:$C105,$C106,Y$8:Y105)),0),0)</f>
        <v>0</v>
      </c>
      <c r="Z106" s="93">
        <f>IF((Z$7&gt;IFERROR(MAX(IFERROR(INDEX(Tbl_Project_List[Start Date],MATCH($A106,Tbl_Project_List[Project Name],0),1)-1,0),IFERROR(INDEX($K$9:$K$158,MATCH($E106,$G$9:$G$158,0),1),0),IFERROR(INDEX($K$9:$K$158,MATCH($F106,$G$9:$G$158,0),1),0)),0)), IFERROR(MIN($D106-SUM($O106:Y106), INDEX(Tbl_Resource_List[Hours Available per Day], MATCH($C106,Tbl_Resource_List[Resource Name],0),1)-SUMIF($C$8:$C105,$C106,Z$8:Z105)),0),0)</f>
        <v>0</v>
      </c>
      <c r="AA106" s="93">
        <f>IF((AA$7&gt;IFERROR(MAX(IFERROR(INDEX(Tbl_Project_List[Start Date],MATCH($A106,Tbl_Project_List[Project Name],0),1)-1,0),IFERROR(INDEX($K$9:$K$158,MATCH($E106,$G$9:$G$158,0),1),0),IFERROR(INDEX($K$9:$K$158,MATCH($F106,$G$9:$G$158,0),1),0)),0)), IFERROR(MIN($D106-SUM($O106:Z106), INDEX(Tbl_Resource_List[Hours Available per Day], MATCH($C106,Tbl_Resource_List[Resource Name],0),1)-SUMIF($C$8:$C105,$C106,AA$8:AA105)),0),0)</f>
        <v>0</v>
      </c>
      <c r="AB106" s="93">
        <f>IF((AB$7&gt;IFERROR(MAX(IFERROR(INDEX(Tbl_Project_List[Start Date],MATCH($A106,Tbl_Project_List[Project Name],0),1)-1,0),IFERROR(INDEX($K$9:$K$158,MATCH($E106,$G$9:$G$158,0),1),0),IFERROR(INDEX($K$9:$K$158,MATCH($F106,$G$9:$G$158,0),1),0)),0)), IFERROR(MIN($D106-SUM($O106:AA106), INDEX(Tbl_Resource_List[Hours Available per Day], MATCH($C106,Tbl_Resource_List[Resource Name],0),1)-SUMIF($C$8:$C105,$C106,AB$8:AB105)),0),0)</f>
        <v>0</v>
      </c>
      <c r="AC106" s="93">
        <f>IF((AC$7&gt;IFERROR(MAX(IFERROR(INDEX(Tbl_Project_List[Start Date],MATCH($A106,Tbl_Project_List[Project Name],0),1)-1,0),IFERROR(INDEX($K$9:$K$158,MATCH($E106,$G$9:$G$158,0),1),0),IFERROR(INDEX($K$9:$K$158,MATCH($F106,$G$9:$G$158,0),1),0)),0)), IFERROR(MIN($D106-SUM($O106:AB106), INDEX(Tbl_Resource_List[Hours Available per Day], MATCH($C106,Tbl_Resource_List[Resource Name],0),1)-SUMIF($C$8:$C105,$C106,AC$8:AC105)),0),0)</f>
        <v>0</v>
      </c>
      <c r="AD106" s="93">
        <f>IF((AD$7&gt;IFERROR(MAX(IFERROR(INDEX(Tbl_Project_List[Start Date],MATCH($A106,Tbl_Project_List[Project Name],0),1)-1,0),IFERROR(INDEX($K$9:$K$158,MATCH($E106,$G$9:$G$158,0),1),0),IFERROR(INDEX($K$9:$K$158,MATCH($F106,$G$9:$G$158,0),1),0)),0)), IFERROR(MIN($D106-SUM($O106:AC106), INDEX(Tbl_Resource_List[Hours Available per Day], MATCH($C106,Tbl_Resource_List[Resource Name],0),1)-SUMIF($C$8:$C105,$C106,AD$8:AD105)),0),0)</f>
        <v>0</v>
      </c>
      <c r="AE106" s="93">
        <f>IF((AE$7&gt;IFERROR(MAX(IFERROR(INDEX(Tbl_Project_List[Start Date],MATCH($A106,Tbl_Project_List[Project Name],0),1)-1,0),IFERROR(INDEX($K$9:$K$158,MATCH($E106,$G$9:$G$158,0),1),0),IFERROR(INDEX($K$9:$K$158,MATCH($F106,$G$9:$G$158,0),1),0)),0)), IFERROR(MIN($D106-SUM($O106:AD106), INDEX(Tbl_Resource_List[Hours Available per Day], MATCH($C106,Tbl_Resource_List[Resource Name],0),1)-SUMIF($C$8:$C105,$C106,AE$8:AE105)),0),0)</f>
        <v>0</v>
      </c>
      <c r="AF106" s="93">
        <f>IF((AF$7&gt;IFERROR(MAX(IFERROR(INDEX(Tbl_Project_List[Start Date],MATCH($A106,Tbl_Project_List[Project Name],0),1)-1,0),IFERROR(INDEX($K$9:$K$158,MATCH($E106,$G$9:$G$158,0),1),0),IFERROR(INDEX($K$9:$K$158,MATCH($F106,$G$9:$G$158,0),1),0)),0)), IFERROR(MIN($D106-SUM($O106:AE106), INDEX(Tbl_Resource_List[Hours Available per Day], MATCH($C106,Tbl_Resource_List[Resource Name],0),1)-SUMIF($C$8:$C105,$C106,AF$8:AF105)),0),0)</f>
        <v>0</v>
      </c>
      <c r="AG106" s="93">
        <f>IF((AG$7&gt;IFERROR(MAX(IFERROR(INDEX(Tbl_Project_List[Start Date],MATCH($A106,Tbl_Project_List[Project Name],0),1)-1,0),IFERROR(INDEX($K$9:$K$158,MATCH($E106,$G$9:$G$158,0),1),0),IFERROR(INDEX($K$9:$K$158,MATCH($F106,$G$9:$G$158,0),1),0)),0)), IFERROR(MIN($D106-SUM($O106:AF106), INDEX(Tbl_Resource_List[Hours Available per Day], MATCH($C106,Tbl_Resource_List[Resource Name],0),1)-SUMIF($C$8:$C105,$C106,AG$8:AG105)),0),0)</f>
        <v>0</v>
      </c>
      <c r="AH106" s="93">
        <f>IF((AH$7&gt;IFERROR(MAX(IFERROR(INDEX(Tbl_Project_List[Start Date],MATCH($A106,Tbl_Project_List[Project Name],0),1)-1,0),IFERROR(INDEX($K$9:$K$158,MATCH($E106,$G$9:$G$158,0),1),0),IFERROR(INDEX($K$9:$K$158,MATCH($F106,$G$9:$G$158,0),1),0)),0)), IFERROR(MIN($D106-SUM($O106:AG106), INDEX(Tbl_Resource_List[Hours Available per Day], MATCH($C106,Tbl_Resource_List[Resource Name],0),1)-SUMIF($C$8:$C105,$C106,AH$8:AH105)),0),0)</f>
        <v>0</v>
      </c>
      <c r="AI106" s="93">
        <f>IF((AI$7&gt;IFERROR(MAX(IFERROR(INDEX(Tbl_Project_List[Start Date],MATCH($A106,Tbl_Project_List[Project Name],0),1)-1,0),IFERROR(INDEX($K$9:$K$158,MATCH($E106,$G$9:$G$158,0),1),0),IFERROR(INDEX($K$9:$K$158,MATCH($F106,$G$9:$G$158,0),1),0)),0)), IFERROR(MIN($D106-SUM($O106:AH106), INDEX(Tbl_Resource_List[Hours Available per Day], MATCH($C106,Tbl_Resource_List[Resource Name],0),1)-SUMIF($C$8:$C105,$C106,AI$8:AI105)),0),0)</f>
        <v>0</v>
      </c>
      <c r="AJ106" s="93">
        <f>IF((AJ$7&gt;IFERROR(MAX(IFERROR(INDEX(Tbl_Project_List[Start Date],MATCH($A106,Tbl_Project_List[Project Name],0),1)-1,0),IFERROR(INDEX($K$9:$K$158,MATCH($E106,$G$9:$G$158,0),1),0),IFERROR(INDEX($K$9:$K$158,MATCH($F106,$G$9:$G$158,0),1),0)),0)), IFERROR(MIN($D106-SUM($O106:AI106), INDEX(Tbl_Resource_List[Hours Available per Day], MATCH($C106,Tbl_Resource_List[Resource Name],0),1)-SUMIF($C$8:$C105,$C106,AJ$8:AJ105)),0),0)</f>
        <v>0</v>
      </c>
      <c r="AK106" s="93">
        <f>IF((AK$7&gt;IFERROR(MAX(IFERROR(INDEX(Tbl_Project_List[Start Date],MATCH($A106,Tbl_Project_List[Project Name],0),1)-1,0),IFERROR(INDEX($K$9:$K$158,MATCH($E106,$G$9:$G$158,0),1),0),IFERROR(INDEX($K$9:$K$158,MATCH($F106,$G$9:$G$158,0),1),0)),0)), IFERROR(MIN($D106-SUM($O106:AJ106), INDEX(Tbl_Resource_List[Hours Available per Day], MATCH($C106,Tbl_Resource_List[Resource Name],0),1)-SUMIF($C$8:$C105,$C106,AK$8:AK105)),0),0)</f>
        <v>0</v>
      </c>
      <c r="AL106" s="93">
        <f>IF((AL$7&gt;IFERROR(MAX(IFERROR(INDEX(Tbl_Project_List[Start Date],MATCH($A106,Tbl_Project_List[Project Name],0),1)-1,0),IFERROR(INDEX($K$9:$K$158,MATCH($E106,$G$9:$G$158,0),1),0),IFERROR(INDEX($K$9:$K$158,MATCH($F106,$G$9:$G$158,0),1),0)),0)), IFERROR(MIN($D106-SUM($O106:AK106), INDEX(Tbl_Resource_List[Hours Available per Day], MATCH($C106,Tbl_Resource_List[Resource Name],0),1)-SUMIF($C$8:$C105,$C106,AL$8:AL105)),0),0)</f>
        <v>0</v>
      </c>
      <c r="AM106" s="93">
        <f>IF((AM$7&gt;IFERROR(MAX(IFERROR(INDEX(Tbl_Project_List[Start Date],MATCH($A106,Tbl_Project_List[Project Name],0),1)-1,0),IFERROR(INDEX($K$9:$K$158,MATCH($E106,$G$9:$G$158,0),1),0),IFERROR(INDEX($K$9:$K$158,MATCH($F106,$G$9:$G$158,0),1),0)),0)), IFERROR(MIN($D106-SUM($O106:AL106), INDEX(Tbl_Resource_List[Hours Available per Day], MATCH($C106,Tbl_Resource_List[Resource Name],0),1)-SUMIF($C$8:$C105,$C106,AM$8:AM105)),0),0)</f>
        <v>0</v>
      </c>
      <c r="AN106" s="93">
        <f>IF((AN$7&gt;IFERROR(MAX(IFERROR(INDEX(Tbl_Project_List[Start Date],MATCH($A106,Tbl_Project_List[Project Name],0),1)-1,0),IFERROR(INDEX($K$9:$K$158,MATCH($E106,$G$9:$G$158,0),1),0),IFERROR(INDEX($K$9:$K$158,MATCH($F106,$G$9:$G$158,0),1),0)),0)), IFERROR(MIN($D106-SUM($O106:AM106), INDEX(Tbl_Resource_List[Hours Available per Day], MATCH($C106,Tbl_Resource_List[Resource Name],0),1)-SUMIF($C$8:$C105,$C106,AN$8:AN105)),0),0)</f>
        <v>0</v>
      </c>
      <c r="AO106" s="93">
        <f>IF((AO$7&gt;IFERROR(MAX(IFERROR(INDEX(Tbl_Project_List[Start Date],MATCH($A106,Tbl_Project_List[Project Name],0),1)-1,0),IFERROR(INDEX($K$9:$K$158,MATCH($E106,$G$9:$G$158,0),1),0),IFERROR(INDEX($K$9:$K$158,MATCH($F106,$G$9:$G$158,0),1),0)),0)), IFERROR(MIN($D106-SUM($O106:AN106), INDEX(Tbl_Resource_List[Hours Available per Day], MATCH($C106,Tbl_Resource_List[Resource Name],0),1)-SUMIF($C$8:$C105,$C106,AO$8:AO105)),0),0)</f>
        <v>0</v>
      </c>
      <c r="AP106" s="93">
        <f>IF((AP$7&gt;IFERROR(MAX(IFERROR(INDEX(Tbl_Project_List[Start Date],MATCH($A106,Tbl_Project_List[Project Name],0),1)-1,0),IFERROR(INDEX($K$9:$K$158,MATCH($E106,$G$9:$G$158,0),1),0),IFERROR(INDEX($K$9:$K$158,MATCH($F106,$G$9:$G$158,0),1),0)),0)), IFERROR(MIN($D106-SUM($O106:AO106), INDEX(Tbl_Resource_List[Hours Available per Day], MATCH($C106,Tbl_Resource_List[Resource Name],0),1)-SUMIF($C$8:$C105,$C106,AP$8:AP105)),0),0)</f>
        <v>0</v>
      </c>
      <c r="AQ106" s="93">
        <f>IF((AQ$7&gt;IFERROR(MAX(IFERROR(INDEX(Tbl_Project_List[Start Date],MATCH($A106,Tbl_Project_List[Project Name],0),1)-1,0),IFERROR(INDEX($K$9:$K$158,MATCH($E106,$G$9:$G$158,0),1),0),IFERROR(INDEX($K$9:$K$158,MATCH($F106,$G$9:$G$158,0),1),0)),0)), IFERROR(MIN($D106-SUM($O106:AP106), INDEX(Tbl_Resource_List[Hours Available per Day], MATCH($C106,Tbl_Resource_List[Resource Name],0),1)-SUMIF($C$8:$C105,$C106,AQ$8:AQ105)),0),0)</f>
        <v>0</v>
      </c>
      <c r="AR106" s="93">
        <f>IF((AR$7&gt;IFERROR(MAX(IFERROR(INDEX(Tbl_Project_List[Start Date],MATCH($A106,Tbl_Project_List[Project Name],0),1)-1,0),IFERROR(INDEX($K$9:$K$158,MATCH($E106,$G$9:$G$158,0),1),0),IFERROR(INDEX($K$9:$K$158,MATCH($F106,$G$9:$G$158,0),1),0)),0)), IFERROR(MIN($D106-SUM($O106:AQ106), INDEX(Tbl_Resource_List[Hours Available per Day], MATCH($C106,Tbl_Resource_List[Resource Name],0),1)-SUMIF($C$8:$C105,$C106,AR$8:AR105)),0),0)</f>
        <v>0</v>
      </c>
      <c r="AS106" s="93">
        <f>IF((AS$7&gt;IFERROR(MAX(IFERROR(INDEX(Tbl_Project_List[Start Date],MATCH($A106,Tbl_Project_List[Project Name],0),1)-1,0),IFERROR(INDEX($K$9:$K$158,MATCH($E106,$G$9:$G$158,0),1),0),IFERROR(INDEX($K$9:$K$158,MATCH($F106,$G$9:$G$158,0),1),0)),0)), IFERROR(MIN($D106-SUM($O106:AR106), INDEX(Tbl_Resource_List[Hours Available per Day], MATCH($C106,Tbl_Resource_List[Resource Name],0),1)-SUMIF($C$8:$C105,$C106,AS$8:AS105)),0),0)</f>
        <v>0</v>
      </c>
      <c r="AT106" s="93">
        <f>IF((AT$7&gt;IFERROR(MAX(IFERROR(INDEX(Tbl_Project_List[Start Date],MATCH($A106,Tbl_Project_List[Project Name],0),1)-1,0),IFERROR(INDEX($K$9:$K$158,MATCH($E106,$G$9:$G$158,0),1),0),IFERROR(INDEX($K$9:$K$158,MATCH($F106,$G$9:$G$158,0),1),0)),0)), IFERROR(MIN($D106-SUM($O106:AS106), INDEX(Tbl_Resource_List[Hours Available per Day], MATCH($C106,Tbl_Resource_List[Resource Name],0),1)-SUMIF($C$8:$C105,$C106,AT$8:AT105)),0),0)</f>
        <v>0</v>
      </c>
      <c r="AU106" s="93">
        <f>IF((AU$7&gt;IFERROR(MAX(IFERROR(INDEX(Tbl_Project_List[Start Date],MATCH($A106,Tbl_Project_List[Project Name],0),1)-1,0),IFERROR(INDEX($K$9:$K$158,MATCH($E106,$G$9:$G$158,0),1),0),IFERROR(INDEX($K$9:$K$158,MATCH($F106,$G$9:$G$158,0),1),0)),0)), IFERROR(MIN($D106-SUM($O106:AT106), INDEX(Tbl_Resource_List[Hours Available per Day], MATCH($C106,Tbl_Resource_List[Resource Name],0),1)-SUMIF($C$8:$C105,$C106,AU$8:AU105)),0),0)</f>
        <v>0</v>
      </c>
      <c r="AV106" s="93">
        <f>IF((AV$7&gt;IFERROR(MAX(IFERROR(INDEX(Tbl_Project_List[Start Date],MATCH($A106,Tbl_Project_List[Project Name],0),1)-1,0),IFERROR(INDEX($K$9:$K$158,MATCH($E106,$G$9:$G$158,0),1),0),IFERROR(INDEX($K$9:$K$158,MATCH($F106,$G$9:$G$158,0),1),0)),0)), IFERROR(MIN($D106-SUM($O106:AU106), INDEX(Tbl_Resource_List[Hours Available per Day], MATCH($C106,Tbl_Resource_List[Resource Name],0),1)-SUMIF($C$8:$C105,$C106,AV$8:AV105)),0),0)</f>
        <v>0</v>
      </c>
      <c r="AW106" s="93">
        <f>IF((AW$7&gt;IFERROR(MAX(IFERROR(INDEX(Tbl_Project_List[Start Date],MATCH($A106,Tbl_Project_List[Project Name],0),1)-1,0),IFERROR(INDEX($K$9:$K$158,MATCH($E106,$G$9:$G$158,0),1),0),IFERROR(INDEX($K$9:$K$158,MATCH($F106,$G$9:$G$158,0),1),0)),0)), IFERROR(MIN($D106-SUM($O106:AV106), INDEX(Tbl_Resource_List[Hours Available per Day], MATCH($C106,Tbl_Resource_List[Resource Name],0),1)-SUMIF($C$8:$C105,$C106,AW$8:AW105)),0),0)</f>
        <v>0</v>
      </c>
      <c r="AX106" s="93">
        <f>IF((AX$7&gt;IFERROR(MAX(IFERROR(INDEX(Tbl_Project_List[Start Date],MATCH($A106,Tbl_Project_List[Project Name],0),1)-1,0),IFERROR(INDEX($K$9:$K$158,MATCH($E106,$G$9:$G$158,0),1),0),IFERROR(INDEX($K$9:$K$158,MATCH($F106,$G$9:$G$158,0),1),0)),0)), IFERROR(MIN($D106-SUM($O106:AW106), INDEX(Tbl_Resource_List[Hours Available per Day], MATCH($C106,Tbl_Resource_List[Resource Name],0),1)-SUMIF($C$8:$C105,$C106,AX$8:AX105)),0),0)</f>
        <v>0</v>
      </c>
      <c r="AY106" s="93">
        <f>IF((AY$7&gt;IFERROR(MAX(IFERROR(INDEX(Tbl_Project_List[Start Date],MATCH($A106,Tbl_Project_List[Project Name],0),1)-1,0),IFERROR(INDEX($K$9:$K$158,MATCH($E106,$G$9:$G$158,0),1),0),IFERROR(INDEX($K$9:$K$158,MATCH($F106,$G$9:$G$158,0),1),0)),0)), IFERROR(MIN($D106-SUM($O106:AX106), INDEX(Tbl_Resource_List[Hours Available per Day], MATCH($C106,Tbl_Resource_List[Resource Name],0),1)-SUMIF($C$8:$C105,$C106,AY$8:AY105)),0),0)</f>
        <v>0</v>
      </c>
      <c r="AZ106" s="93">
        <f>IF((AZ$7&gt;IFERROR(MAX(IFERROR(INDEX(Tbl_Project_List[Start Date],MATCH($A106,Tbl_Project_List[Project Name],0),1)-1,0),IFERROR(INDEX($K$9:$K$158,MATCH($E106,$G$9:$G$158,0),1),0),IFERROR(INDEX($K$9:$K$158,MATCH($F106,$G$9:$G$158,0),1),0)),0)), IFERROR(MIN($D106-SUM($O106:AY106), INDEX(Tbl_Resource_List[Hours Available per Day], MATCH($C106,Tbl_Resource_List[Resource Name],0),1)-SUMIF($C$8:$C105,$C106,AZ$8:AZ105)),0),0)</f>
        <v>0</v>
      </c>
      <c r="BA106" s="93">
        <f>IF((BA$7&gt;IFERROR(MAX(IFERROR(INDEX(Tbl_Project_List[Start Date],MATCH($A106,Tbl_Project_List[Project Name],0),1)-1,0),IFERROR(INDEX($K$9:$K$158,MATCH($E106,$G$9:$G$158,0),1),0),IFERROR(INDEX($K$9:$K$158,MATCH($F106,$G$9:$G$158,0),1),0)),0)), IFERROR(MIN($D106-SUM($O106:AZ106), INDEX(Tbl_Resource_List[Hours Available per Day], MATCH($C106,Tbl_Resource_List[Resource Name],0),1)-SUMIF($C$8:$C105,$C106,BA$8:BA105)),0),0)</f>
        <v>0</v>
      </c>
      <c r="BB106" s="93">
        <f>IF((BB$7&gt;IFERROR(MAX(IFERROR(INDEX(Tbl_Project_List[Start Date],MATCH($A106,Tbl_Project_List[Project Name],0),1)-1,0),IFERROR(INDEX($K$9:$K$158,MATCH($E106,$G$9:$G$158,0),1),0),IFERROR(INDEX($K$9:$K$158,MATCH($F106,$G$9:$G$158,0),1),0)),0)), IFERROR(MIN($D106-SUM($O106:BA106), INDEX(Tbl_Resource_List[Hours Available per Day], MATCH($C106,Tbl_Resource_List[Resource Name],0),1)-SUMIF($C$8:$C105,$C106,BB$8:BB105)),0),0)</f>
        <v>0</v>
      </c>
      <c r="BC106" s="93">
        <f>IF((BC$7&gt;IFERROR(MAX(IFERROR(INDEX(Tbl_Project_List[Start Date],MATCH($A106,Tbl_Project_List[Project Name],0),1)-1,0),IFERROR(INDEX($K$9:$K$158,MATCH($E106,$G$9:$G$158,0),1),0),IFERROR(INDEX($K$9:$K$158,MATCH($F106,$G$9:$G$158,0),1),0)),0)), IFERROR(MIN($D106-SUM($O106:BB106), INDEX(Tbl_Resource_List[Hours Available per Day], MATCH($C106,Tbl_Resource_List[Resource Name],0),1)-SUMIF($C$8:$C105,$C106,BC$8:BC105)),0),0)</f>
        <v>0</v>
      </c>
      <c r="BD106" s="93">
        <f>IF((BD$7&gt;IFERROR(MAX(IFERROR(INDEX(Tbl_Project_List[Start Date],MATCH($A106,Tbl_Project_List[Project Name],0),1)-1,0),IFERROR(INDEX($K$9:$K$158,MATCH($E106,$G$9:$G$158,0),1),0),IFERROR(INDEX($K$9:$K$158,MATCH($F106,$G$9:$G$158,0),1),0)),0)), IFERROR(MIN($D106-SUM($O106:BC106), INDEX(Tbl_Resource_List[Hours Available per Day], MATCH($C106,Tbl_Resource_List[Resource Name],0),1)-SUMIF($C$8:$C105,$C106,BD$8:BD105)),0),0)</f>
        <v>0</v>
      </c>
      <c r="BE106" s="93">
        <f>IF((BE$7&gt;IFERROR(MAX(IFERROR(INDEX(Tbl_Project_List[Start Date],MATCH($A106,Tbl_Project_List[Project Name],0),1)-1,0),IFERROR(INDEX($K$9:$K$158,MATCH($E106,$G$9:$G$158,0),1),0),IFERROR(INDEX($K$9:$K$158,MATCH($F106,$G$9:$G$158,0),1),0)),0)), IFERROR(MIN($D106-SUM($O106:BD106), INDEX(Tbl_Resource_List[Hours Available per Day], MATCH($C106,Tbl_Resource_List[Resource Name],0),1)-SUMIF($C$8:$C105,$C106,BE$8:BE105)),0),0)</f>
        <v>0</v>
      </c>
      <c r="BF106" s="93">
        <f>IF((BF$7&gt;IFERROR(MAX(IFERROR(INDEX(Tbl_Project_List[Start Date],MATCH($A106,Tbl_Project_List[Project Name],0),1)-1,0),IFERROR(INDEX($K$9:$K$158,MATCH($E106,$G$9:$G$158,0),1),0),IFERROR(INDEX($K$9:$K$158,MATCH($F106,$G$9:$G$158,0),1),0)),0)), IFERROR(MIN($D106-SUM($O106:BE106), INDEX(Tbl_Resource_List[Hours Available per Day], MATCH($C106,Tbl_Resource_List[Resource Name],0),1)-SUMIF($C$8:$C105,$C106,BF$8:BF105)),0),0)</f>
        <v>0</v>
      </c>
      <c r="BG106" s="93">
        <f>IF((BG$7&gt;IFERROR(MAX(IFERROR(INDEX(Tbl_Project_List[Start Date],MATCH($A106,Tbl_Project_List[Project Name],0),1)-1,0),IFERROR(INDEX($K$9:$K$158,MATCH($E106,$G$9:$G$158,0),1),0),IFERROR(INDEX($K$9:$K$158,MATCH($F106,$G$9:$G$158,0),1),0)),0)), IFERROR(MIN($D106-SUM($O106:BF106), INDEX(Tbl_Resource_List[Hours Available per Day], MATCH($C106,Tbl_Resource_List[Resource Name],0),1)-SUMIF($C$8:$C105,$C106,BG$8:BG105)),0),0)</f>
        <v>0</v>
      </c>
      <c r="BH106" s="93">
        <f>IF((BH$7&gt;IFERROR(MAX(IFERROR(INDEX(Tbl_Project_List[Start Date],MATCH($A106,Tbl_Project_List[Project Name],0),1)-1,0),IFERROR(INDEX($K$9:$K$158,MATCH($E106,$G$9:$G$158,0),1),0),IFERROR(INDEX($K$9:$K$158,MATCH($F106,$G$9:$G$158,0),1),0)),0)), IFERROR(MIN($D106-SUM($O106:BG106), INDEX(Tbl_Resource_List[Hours Available per Day], MATCH($C106,Tbl_Resource_List[Resource Name],0),1)-SUMIF($C$8:$C105,$C106,BH$8:BH105)),0),0)</f>
        <v>0</v>
      </c>
      <c r="BI106" s="93">
        <f>IF((BI$7&gt;IFERROR(MAX(IFERROR(INDEX(Tbl_Project_List[Start Date],MATCH($A106,Tbl_Project_List[Project Name],0),1)-1,0),IFERROR(INDEX($K$9:$K$158,MATCH($E106,$G$9:$G$158,0),1),0),IFERROR(INDEX($K$9:$K$158,MATCH($F106,$G$9:$G$158,0),1),0)),0)), IFERROR(MIN($D106-SUM($O106:BH106), INDEX(Tbl_Resource_List[Hours Available per Day], MATCH($C106,Tbl_Resource_List[Resource Name],0),1)-SUMIF($C$8:$C105,$C106,BI$8:BI105)),0),0)</f>
        <v>0</v>
      </c>
      <c r="BJ106" s="93">
        <f>IF((BJ$7&gt;IFERROR(MAX(IFERROR(INDEX(Tbl_Project_List[Start Date],MATCH($A106,Tbl_Project_List[Project Name],0),1)-1,0),IFERROR(INDEX($K$9:$K$158,MATCH($E106,$G$9:$G$158,0),1),0),IFERROR(INDEX($K$9:$K$158,MATCH($F106,$G$9:$G$158,0),1),0)),0)), IFERROR(MIN($D106-SUM($O106:BI106), INDEX(Tbl_Resource_List[Hours Available per Day], MATCH($C106,Tbl_Resource_List[Resource Name],0),1)-SUMIF($C$8:$C105,$C106,BJ$8:BJ105)),0),0)</f>
        <v>0</v>
      </c>
      <c r="BK106" s="93">
        <f>IF((BK$7&gt;IFERROR(MAX(IFERROR(INDEX(Tbl_Project_List[Start Date],MATCH($A106,Tbl_Project_List[Project Name],0),1)-1,0),IFERROR(INDEX($K$9:$K$158,MATCH($E106,$G$9:$G$158,0),1),0),IFERROR(INDEX($K$9:$K$158,MATCH($F106,$G$9:$G$158,0),1),0)),0)), IFERROR(MIN($D106-SUM($O106:BJ106), INDEX(Tbl_Resource_List[Hours Available per Day], MATCH($C106,Tbl_Resource_List[Resource Name],0),1)-SUMIF($C$8:$C105,$C106,BK$8:BK105)),0),0)</f>
        <v>0</v>
      </c>
      <c r="BL106" s="93">
        <f>IF((BL$7&gt;IFERROR(MAX(IFERROR(INDEX(Tbl_Project_List[Start Date],MATCH($A106,Tbl_Project_List[Project Name],0),1)-1,0),IFERROR(INDEX($K$9:$K$158,MATCH($E106,$G$9:$G$158,0),1),0),IFERROR(INDEX($K$9:$K$158,MATCH($F106,$G$9:$G$158,0),1),0)),0)), IFERROR(MIN($D106-SUM($O106:BK106), INDEX(Tbl_Resource_List[Hours Available per Day], MATCH($C106,Tbl_Resource_List[Resource Name],0),1)-SUMIF($C$8:$C105,$C106,BL$8:BL105)),0),0)</f>
        <v>0</v>
      </c>
      <c r="BM106" s="93">
        <f>IF((BM$7&gt;IFERROR(MAX(IFERROR(INDEX(Tbl_Project_List[Start Date],MATCH($A106,Tbl_Project_List[Project Name],0),1)-1,0),IFERROR(INDEX($K$9:$K$158,MATCH($E106,$G$9:$G$158,0),1),0),IFERROR(INDEX($K$9:$K$158,MATCH($F106,$G$9:$G$158,0),1),0)),0)), IFERROR(MIN($D106-SUM($O106:BL106), INDEX(Tbl_Resource_List[Hours Available per Day], MATCH($C106,Tbl_Resource_List[Resource Name],0),1)-SUMIF($C$8:$C105,$C106,BM$8:BM105)),0),0)</f>
        <v>0</v>
      </c>
      <c r="BN106" s="93">
        <f>IF((BN$7&gt;IFERROR(MAX(IFERROR(INDEX(Tbl_Project_List[Start Date],MATCH($A106,Tbl_Project_List[Project Name],0),1)-1,0),IFERROR(INDEX($K$9:$K$158,MATCH($E106,$G$9:$G$158,0),1),0),IFERROR(INDEX($K$9:$K$158,MATCH($F106,$G$9:$G$158,0),1),0)),0)), IFERROR(MIN($D106-SUM($O106:BM106), INDEX(Tbl_Resource_List[Hours Available per Day], MATCH($C106,Tbl_Resource_List[Resource Name],0),1)-SUMIF($C$8:$C105,$C106,BN$8:BN105)),0),0)</f>
        <v>0</v>
      </c>
      <c r="BO106" s="93">
        <f>IF((BO$7&gt;IFERROR(MAX(IFERROR(INDEX(Tbl_Project_List[Start Date],MATCH($A106,Tbl_Project_List[Project Name],0),1)-1,0),IFERROR(INDEX($K$9:$K$158,MATCH($E106,$G$9:$G$158,0),1),0),IFERROR(INDEX($K$9:$K$158,MATCH($F106,$G$9:$G$158,0),1),0)),0)), IFERROR(MIN($D106-SUM($O106:BN106), INDEX(Tbl_Resource_List[Hours Available per Day], MATCH($C106,Tbl_Resource_List[Resource Name],0),1)-SUMIF($C$8:$C105,$C106,BO$8:BO105)),0),0)</f>
        <v>0</v>
      </c>
      <c r="BP106" s="93">
        <f>IF((BP$7&gt;IFERROR(MAX(IFERROR(INDEX(Tbl_Project_List[Start Date],MATCH($A106,Tbl_Project_List[Project Name],0),1)-1,0),IFERROR(INDEX($K$9:$K$158,MATCH($E106,$G$9:$G$158,0),1),0),IFERROR(INDEX($K$9:$K$158,MATCH($F106,$G$9:$G$158,0),1),0)),0)), IFERROR(MIN($D106-SUM($O106:BO106), INDEX(Tbl_Resource_List[Hours Available per Day], MATCH($C106,Tbl_Resource_List[Resource Name],0),1)-SUMIF($C$8:$C105,$C106,BP$8:BP105)),0),0)</f>
        <v>0</v>
      </c>
      <c r="BQ106" s="93">
        <f>IF((BQ$7&gt;IFERROR(MAX(IFERROR(INDEX(Tbl_Project_List[Start Date],MATCH($A106,Tbl_Project_List[Project Name],0),1)-1,0),IFERROR(INDEX($K$9:$K$158,MATCH($E106,$G$9:$G$158,0),1),0),IFERROR(INDEX($K$9:$K$158,MATCH($F106,$G$9:$G$158,0),1),0)),0)), IFERROR(MIN($D106-SUM($O106:BP106), INDEX(Tbl_Resource_List[Hours Available per Day], MATCH($C106,Tbl_Resource_List[Resource Name],0),1)-SUMIF($C$8:$C105,$C106,BQ$8:BQ105)),0),0)</f>
        <v>0</v>
      </c>
      <c r="BR106" s="93">
        <f>IF((BR$7&gt;IFERROR(MAX(IFERROR(INDEX(Tbl_Project_List[Start Date],MATCH($A106,Tbl_Project_List[Project Name],0),1)-1,0),IFERROR(INDEX($K$9:$K$158,MATCH($E106,$G$9:$G$158,0),1),0),IFERROR(INDEX($K$9:$K$158,MATCH($F106,$G$9:$G$158,0),1),0)),0)), IFERROR(MIN($D106-SUM($O106:BQ106), INDEX(Tbl_Resource_List[Hours Available per Day], MATCH($C106,Tbl_Resource_List[Resource Name],0),1)-SUMIF($C$8:$C105,$C106,BR$8:BR105)),0),0)</f>
        <v>0</v>
      </c>
      <c r="BS106" s="93">
        <f>IF((BS$7&gt;IFERROR(MAX(IFERROR(INDEX(Tbl_Project_List[Start Date],MATCH($A106,Tbl_Project_List[Project Name],0),1)-1,0),IFERROR(INDEX($K$9:$K$158,MATCH($E106,$G$9:$G$158,0),1),0),IFERROR(INDEX($K$9:$K$158,MATCH($F106,$G$9:$G$158,0),1),0)),0)), IFERROR(MIN($D106-SUM($O106:BR106), INDEX(Tbl_Resource_List[Hours Available per Day], MATCH($C106,Tbl_Resource_List[Resource Name],0),1)-SUMIF($C$8:$C105,$C106,BS$8:BS105)),0),0)</f>
        <v>0</v>
      </c>
      <c r="BT106" s="93">
        <f>IF((BT$7&gt;IFERROR(MAX(IFERROR(INDEX(Tbl_Project_List[Start Date],MATCH($A106,Tbl_Project_List[Project Name],0),1)-1,0),IFERROR(INDEX($K$9:$K$158,MATCH($E106,$G$9:$G$158,0),1),0),IFERROR(INDEX($K$9:$K$158,MATCH($F106,$G$9:$G$158,0),1),0)),0)), IFERROR(MIN($D106-SUM($O106:BS106), INDEX(Tbl_Resource_List[Hours Available per Day], MATCH($C106,Tbl_Resource_List[Resource Name],0),1)-SUMIF($C$8:$C105,$C106,BT$8:BT105)),0),0)</f>
        <v>0</v>
      </c>
      <c r="BU106" s="93">
        <f>IF((BU$7&gt;IFERROR(MAX(IFERROR(INDEX(Tbl_Project_List[Start Date],MATCH($A106,Tbl_Project_List[Project Name],0),1)-1,0),IFERROR(INDEX($K$9:$K$158,MATCH($E106,$G$9:$G$158,0),1),0),IFERROR(INDEX($K$9:$K$158,MATCH($F106,$G$9:$G$158,0),1),0)),0)), IFERROR(MIN($D106-SUM($O106:BT106), INDEX(Tbl_Resource_List[Hours Available per Day], MATCH($C106,Tbl_Resource_List[Resource Name],0),1)-SUMIF($C$8:$C105,$C106,BU$8:BU105)),0),0)</f>
        <v>0</v>
      </c>
      <c r="BV106" s="93">
        <f>IF((BV$7&gt;IFERROR(MAX(IFERROR(INDEX(Tbl_Project_List[Start Date],MATCH($A106,Tbl_Project_List[Project Name],0),1)-1,0),IFERROR(INDEX($K$9:$K$158,MATCH($E106,$G$9:$G$158,0),1),0),IFERROR(INDEX($K$9:$K$158,MATCH($F106,$G$9:$G$158,0),1),0)),0)), IFERROR(MIN($D106-SUM($O106:BU106), INDEX(Tbl_Resource_List[Hours Available per Day], MATCH($C106,Tbl_Resource_List[Resource Name],0),1)-SUMIF($C$8:$C105,$C106,BV$8:BV105)),0),0)</f>
        <v>0</v>
      </c>
      <c r="BW106" s="94">
        <f>IF((BW$7&gt;IFERROR(MAX(IFERROR(INDEX(Tbl_Project_List[Start Date],MATCH($A106,Tbl_Project_List[Project Name],0),1)-1,0),IFERROR(INDEX($K$9:$K$158,MATCH($E106,$G$9:$G$158,0),1),0),IFERROR(INDEX($K$9:$K$158,MATCH($F106,$G$9:$G$158,0),1),0)),0)), IFERROR(MIN($D106-SUM($O106:BV106), INDEX(Tbl_Resource_List[Hours Available per Day], MATCH($C106,Tbl_Resource_List[Resource Name],0),1)-SUMIF($C$8:$C105,$C106,BW$8:BW105)),0),0)</f>
        <v>0</v>
      </c>
      <c r="BX106" s="95"/>
      <c r="BY106" s="95"/>
      <c r="BZ106" s="95"/>
      <c r="CA106" s="95"/>
      <c r="CB106" s="95"/>
      <c r="CC106" s="95"/>
      <c r="CD106" s="95"/>
      <c r="CE106" s="95"/>
      <c r="CF106" s="95"/>
      <c r="CG106" s="95"/>
      <c r="CH106" s="95"/>
      <c r="CI106" s="95"/>
      <c r="CJ106" s="95"/>
      <c r="CK106" s="95"/>
      <c r="CL106" s="95"/>
      <c r="CM106" s="95"/>
      <c r="CN106" s="95"/>
      <c r="CO106" s="95"/>
      <c r="CP106" s="95"/>
      <c r="CQ106" s="95"/>
      <c r="CR106" s="95"/>
      <c r="CS106" s="95"/>
      <c r="CT106" s="95"/>
      <c r="CU106" s="95"/>
      <c r="CV106" s="95"/>
      <c r="CW106" s="95"/>
      <c r="CX106" s="95"/>
      <c r="CY106" s="95"/>
      <c r="CZ106" s="95"/>
      <c r="DA106" s="95"/>
    </row>
    <row r="107" spans="1:105" x14ac:dyDescent="0.25">
      <c r="A107" s="89" t="str">
        <f>IFERROR(IF(ROW(A106)-ROW($A$8)&gt;=COUNTA(Tbl_Task_List[Task Name]),"",INDEX(Tbl_Project_List[],MATCH(SMALL(Tbl_Project_List[[#Data],[Priority]],ROUND(SUMPRODUCT(1/COUNTIF($A$9:A106,$A$9:A106)),0)+((COUNTIF(Tbl_Task_List[[#Data],[Project Name]],A106)=COUNTIF($A$9:$A106,A106))*1)),Tbl_Project_List[[#Data],[Priority]],0),1)),"")</f>
        <v/>
      </c>
      <c r="B107" s="89" t="str">
        <f t="array" ref="B107">IFERROR(INDEX((Tbl_Task_List[[#Data],[Task Name]]), SMALL(IF(A107=(Tbl_Task_List[[#Data],[Project Name]]),ROW(Tbl_Task_List[[#Data],[Project Name]]),""),COUNTIF($A$9:$A107,A107))-ROW(Tbl_Task_List[[#Headers],[Task Name]]),1),"")</f>
        <v/>
      </c>
      <c r="C107" s="90" t="str">
        <f t="array" ref="C107">IFERROR(INDEX((Tbl_Task_List[[#Data],[Resource Name]]), SMALL(IF(A107=(Tbl_Task_List[[#Data],[Project Name]]),ROW(Tbl_Task_List[[#Data],[Project Name]]),""),COUNTIF($A$9:$A107,A107))-ROW(Tbl_Task_List[[#Headers],[Resource Name]]),1),"")</f>
        <v/>
      </c>
      <c r="D107" s="91" t="str">
        <f t="array" ref="D107">IFERROR(INDEX((Tbl_Task_List[[#Data],[Planned Duration (Hours)]]), SMALL(IF(A107=(Tbl_Task_List[[#Data],[Project Name]]),ROW(Tbl_Task_List[[#Data],[Project Name]]),""),COUNTIF($A$9:$A107,A107))-ROW(Tbl_Task_List[[#Headers],[Planned Duration (Hours)]]),1),"")</f>
        <v/>
      </c>
      <c r="E107" s="70" t="str">
        <f t="array" ref="E107">IFERROR(INDEX((Tbl_Task_List[[#Data],[Predecessor 1]]), SMALL(IF(A107=(Tbl_Task_List[[#Data],[Project Name]]),ROW(Tbl_Task_List[[#Data],[Project Name]]),""),COUNTIF($A$9:$A107,A107))-ROW(Tbl_Task_List[[#Headers],[Predecessor 1]]),1),"")</f>
        <v/>
      </c>
      <c r="F107" s="70" t="str">
        <f t="array" ref="F107">IFERROR(INDEX((Tbl_Task_List[[#Data],[Predecessor 2]]), SMALL(IF(A107=(Tbl_Task_List[[#Data],[Project Name]]),ROW(Tbl_Task_List[[#Data],[Project Name]]),""),COUNTIF($A$9:$A107,A107))-ROW(Tbl_Task_List[[#Headers],[Predecessor 2]]),1),"")</f>
        <v/>
      </c>
      <c r="G107" s="70" t="str">
        <f t="shared" si="12"/>
        <v xml:space="preserve"> </v>
      </c>
      <c r="H107" s="75" t="str">
        <f>IFERROR(MAX(INDEX(Tbl_Project_List[Start Date],MATCH($A107,Tbl_Project_List[Project Name],0),1), StartDate, IFERROR(WORKDAY(INDEX($K$9:$K$158,MATCH($E107,$G$9:$G$158,0),1),1,Holidays),0),IFERROR(WORKDAY( INDEX($K$9:$K$158,MATCH($F107,$G$9:$G$158,0),1),1,Holidays),0)),"")</f>
        <v/>
      </c>
      <c r="I107" s="92" t="str">
        <f t="shared" si="9"/>
        <v/>
      </c>
      <c r="J107" s="75" t="str">
        <f t="array" ref="J107">IF(ISNUMBER(D107),IFERROR(INDEX($A$7:$BW$7,1,SMALL(IF(P107:BW107&gt;0,COLUMN(P107:BW107),""),1)),WORKDAY($BW$7,2,Holidays)),"")</f>
        <v/>
      </c>
      <c r="K107" s="75" t="str">
        <f t="array" ref="K107">IF(ISNUMBER(D107),IF(SUM(P107:BW107)=D107,IFERROR(INDEX($A$7:$BW$7,1,LARGE(IF(P107:BW107&gt;0,COLUMN(P107:BW107),""),1)),""),WORKDAY($BW$7,1,Holidays)),"")</f>
        <v/>
      </c>
      <c r="L107" s="92" t="str">
        <f ca="1">IFERROR(COUNTIF(INDIRECT(ADDRESS(ROW($L107),MATCH($J107,$A$7:$BW$7,0),1,1,)):INDIRECT(ADDRESS(ROW($L107),MATCH(MIN($K107,$BW$7),$A$7:$BW$7,0),1,1,)),0),"")</f>
        <v/>
      </c>
      <c r="M107" s="92" t="str">
        <f t="shared" si="10"/>
        <v/>
      </c>
      <c r="N107" s="93" t="str">
        <f t="shared" si="11"/>
        <v/>
      </c>
      <c r="O107" s="86"/>
      <c r="P107" s="93">
        <f>IF((P$7&gt;IFERROR(MAX(IFERROR(INDEX(Tbl_Project_List[Start Date],MATCH($A107,Tbl_Project_List[Project Name],0),1)-1,0),IFERROR(INDEX($K$9:$K$158,MATCH($E107,$G$9:$G$158,0),1),0),IFERROR(INDEX($K$9:$K$158,MATCH($F107,$G$9:$G$158,0),1),0)),0)), IFERROR(MIN($D107-SUM($O107:O107), INDEX(Tbl_Resource_List[Hours Available per Day], MATCH($C107,Tbl_Resource_List[Resource Name],0),1)-SUMIF($C$8:$C106,$C107,P$8:P106)),0),0)</f>
        <v>0</v>
      </c>
      <c r="Q107" s="93">
        <f>IF((Q$7&gt;IFERROR(MAX(IFERROR(INDEX(Tbl_Project_List[Start Date],MATCH($A107,Tbl_Project_List[Project Name],0),1)-1,0),IFERROR(INDEX($K$9:$K$158,MATCH($E107,$G$9:$G$158,0),1),0),IFERROR(INDEX($K$9:$K$158,MATCH($F107,$G$9:$G$158,0),1),0)),0)), IFERROR(MIN($D107-SUM($O107:P107), INDEX(Tbl_Resource_List[Hours Available per Day], MATCH($C107,Tbl_Resource_List[Resource Name],0),1)-SUMIF($C$8:$C106,$C107,Q$8:Q106)),0),0)</f>
        <v>0</v>
      </c>
      <c r="R107" s="93">
        <f>IF((R$7&gt;IFERROR(MAX(IFERROR(INDEX(Tbl_Project_List[Start Date],MATCH($A107,Tbl_Project_List[Project Name],0),1)-1,0),IFERROR(INDEX($K$9:$K$158,MATCH($E107,$G$9:$G$158,0),1),0),IFERROR(INDEX($K$9:$K$158,MATCH($F107,$G$9:$G$158,0),1),0)),0)), IFERROR(MIN($D107-SUM($O107:Q107), INDEX(Tbl_Resource_List[Hours Available per Day], MATCH($C107,Tbl_Resource_List[Resource Name],0),1)-SUMIF($C$8:$C106,$C107,R$8:R106)),0),0)</f>
        <v>0</v>
      </c>
      <c r="S107" s="93">
        <f>IF((S$7&gt;IFERROR(MAX(IFERROR(INDEX(Tbl_Project_List[Start Date],MATCH($A107,Tbl_Project_List[Project Name],0),1)-1,0),IFERROR(INDEX($K$9:$K$158,MATCH($E107,$G$9:$G$158,0),1),0),IFERROR(INDEX($K$9:$K$158,MATCH($F107,$G$9:$G$158,0),1),0)),0)), IFERROR(MIN($D107-SUM($O107:R107), INDEX(Tbl_Resource_List[Hours Available per Day], MATCH($C107,Tbl_Resource_List[Resource Name],0),1)-SUMIF($C$8:$C106,$C107,S$8:S106)),0),0)</f>
        <v>0</v>
      </c>
      <c r="T107" s="93">
        <f>IF((T$7&gt;IFERROR(MAX(IFERROR(INDEX(Tbl_Project_List[Start Date],MATCH($A107,Tbl_Project_List[Project Name],0),1)-1,0),IFERROR(INDEX($K$9:$K$158,MATCH($E107,$G$9:$G$158,0),1),0),IFERROR(INDEX($K$9:$K$158,MATCH($F107,$G$9:$G$158,0),1),0)),0)), IFERROR(MIN($D107-SUM($O107:S107), INDEX(Tbl_Resource_List[Hours Available per Day], MATCH($C107,Tbl_Resource_List[Resource Name],0),1)-SUMIF($C$8:$C106,$C107,T$8:T106)),0),0)</f>
        <v>0</v>
      </c>
      <c r="U107" s="93">
        <f>IF((U$7&gt;IFERROR(MAX(IFERROR(INDEX(Tbl_Project_List[Start Date],MATCH($A107,Tbl_Project_List[Project Name],0),1)-1,0),IFERROR(INDEX($K$9:$K$158,MATCH($E107,$G$9:$G$158,0),1),0),IFERROR(INDEX($K$9:$K$158,MATCH($F107,$G$9:$G$158,0),1),0)),0)), IFERROR(MIN($D107-SUM($O107:T107), INDEX(Tbl_Resource_List[Hours Available per Day], MATCH($C107,Tbl_Resource_List[Resource Name],0),1)-SUMIF($C$8:$C106,$C107,U$8:U106)),0),0)</f>
        <v>0</v>
      </c>
      <c r="V107" s="93">
        <f>IF((V$7&gt;IFERROR(MAX(IFERROR(INDEX(Tbl_Project_List[Start Date],MATCH($A107,Tbl_Project_List[Project Name],0),1)-1,0),IFERROR(INDEX($K$9:$K$158,MATCH($E107,$G$9:$G$158,0),1),0),IFERROR(INDEX($K$9:$K$158,MATCH($F107,$G$9:$G$158,0),1),0)),0)), IFERROR(MIN($D107-SUM($O107:U107), INDEX(Tbl_Resource_List[Hours Available per Day], MATCH($C107,Tbl_Resource_List[Resource Name],0),1)-SUMIF($C$8:$C106,$C107,V$8:V106)),0),0)</f>
        <v>0</v>
      </c>
      <c r="W107" s="93">
        <f>IF((W$7&gt;IFERROR(MAX(IFERROR(INDEX(Tbl_Project_List[Start Date],MATCH($A107,Tbl_Project_List[Project Name],0),1)-1,0),IFERROR(INDEX($K$9:$K$158,MATCH($E107,$G$9:$G$158,0),1),0),IFERROR(INDEX($K$9:$K$158,MATCH($F107,$G$9:$G$158,0),1),0)),0)), IFERROR(MIN($D107-SUM($O107:V107), INDEX(Tbl_Resource_List[Hours Available per Day], MATCH($C107,Tbl_Resource_List[Resource Name],0),1)-SUMIF($C$8:$C106,$C107,W$8:W106)),0),0)</f>
        <v>0</v>
      </c>
      <c r="X107" s="93">
        <f>IF((X$7&gt;IFERROR(MAX(IFERROR(INDEX(Tbl_Project_List[Start Date],MATCH($A107,Tbl_Project_List[Project Name],0),1)-1,0),IFERROR(INDEX($K$9:$K$158,MATCH($E107,$G$9:$G$158,0),1),0),IFERROR(INDEX($K$9:$K$158,MATCH($F107,$G$9:$G$158,0),1),0)),0)), IFERROR(MIN($D107-SUM($O107:W107), INDEX(Tbl_Resource_List[Hours Available per Day], MATCH($C107,Tbl_Resource_List[Resource Name],0),1)-SUMIF($C$8:$C106,$C107,X$8:X106)),0),0)</f>
        <v>0</v>
      </c>
      <c r="Y107" s="93">
        <f>IF((Y$7&gt;IFERROR(MAX(IFERROR(INDEX(Tbl_Project_List[Start Date],MATCH($A107,Tbl_Project_List[Project Name],0),1)-1,0),IFERROR(INDEX($K$9:$K$158,MATCH($E107,$G$9:$G$158,0),1),0),IFERROR(INDEX($K$9:$K$158,MATCH($F107,$G$9:$G$158,0),1),0)),0)), IFERROR(MIN($D107-SUM($O107:X107), INDEX(Tbl_Resource_List[Hours Available per Day], MATCH($C107,Tbl_Resource_List[Resource Name],0),1)-SUMIF($C$8:$C106,$C107,Y$8:Y106)),0),0)</f>
        <v>0</v>
      </c>
      <c r="Z107" s="93">
        <f>IF((Z$7&gt;IFERROR(MAX(IFERROR(INDEX(Tbl_Project_List[Start Date],MATCH($A107,Tbl_Project_List[Project Name],0),1)-1,0),IFERROR(INDEX($K$9:$K$158,MATCH($E107,$G$9:$G$158,0),1),0),IFERROR(INDEX($K$9:$K$158,MATCH($F107,$G$9:$G$158,0),1),0)),0)), IFERROR(MIN($D107-SUM($O107:Y107), INDEX(Tbl_Resource_List[Hours Available per Day], MATCH($C107,Tbl_Resource_List[Resource Name],0),1)-SUMIF($C$8:$C106,$C107,Z$8:Z106)),0),0)</f>
        <v>0</v>
      </c>
      <c r="AA107" s="93">
        <f>IF((AA$7&gt;IFERROR(MAX(IFERROR(INDEX(Tbl_Project_List[Start Date],MATCH($A107,Tbl_Project_List[Project Name],0),1)-1,0),IFERROR(INDEX($K$9:$K$158,MATCH($E107,$G$9:$G$158,0),1),0),IFERROR(INDEX($K$9:$K$158,MATCH($F107,$G$9:$G$158,0),1),0)),0)), IFERROR(MIN($D107-SUM($O107:Z107), INDEX(Tbl_Resource_List[Hours Available per Day], MATCH($C107,Tbl_Resource_List[Resource Name],0),1)-SUMIF($C$8:$C106,$C107,AA$8:AA106)),0),0)</f>
        <v>0</v>
      </c>
      <c r="AB107" s="93">
        <f>IF((AB$7&gt;IFERROR(MAX(IFERROR(INDEX(Tbl_Project_List[Start Date],MATCH($A107,Tbl_Project_List[Project Name],0),1)-1,0),IFERROR(INDEX($K$9:$K$158,MATCH($E107,$G$9:$G$158,0),1),0),IFERROR(INDEX($K$9:$K$158,MATCH($F107,$G$9:$G$158,0),1),0)),0)), IFERROR(MIN($D107-SUM($O107:AA107), INDEX(Tbl_Resource_List[Hours Available per Day], MATCH($C107,Tbl_Resource_List[Resource Name],0),1)-SUMIF($C$8:$C106,$C107,AB$8:AB106)),0),0)</f>
        <v>0</v>
      </c>
      <c r="AC107" s="93">
        <f>IF((AC$7&gt;IFERROR(MAX(IFERROR(INDEX(Tbl_Project_List[Start Date],MATCH($A107,Tbl_Project_List[Project Name],0),1)-1,0),IFERROR(INDEX($K$9:$K$158,MATCH($E107,$G$9:$G$158,0),1),0),IFERROR(INDEX($K$9:$K$158,MATCH($F107,$G$9:$G$158,0),1),0)),0)), IFERROR(MIN($D107-SUM($O107:AB107), INDEX(Tbl_Resource_List[Hours Available per Day], MATCH($C107,Tbl_Resource_List[Resource Name],0),1)-SUMIF($C$8:$C106,$C107,AC$8:AC106)),0),0)</f>
        <v>0</v>
      </c>
      <c r="AD107" s="93">
        <f>IF((AD$7&gt;IFERROR(MAX(IFERROR(INDEX(Tbl_Project_List[Start Date],MATCH($A107,Tbl_Project_List[Project Name],0),1)-1,0),IFERROR(INDEX($K$9:$K$158,MATCH($E107,$G$9:$G$158,0),1),0),IFERROR(INDEX($K$9:$K$158,MATCH($F107,$G$9:$G$158,0),1),0)),0)), IFERROR(MIN($D107-SUM($O107:AC107), INDEX(Tbl_Resource_List[Hours Available per Day], MATCH($C107,Tbl_Resource_List[Resource Name],0),1)-SUMIF($C$8:$C106,$C107,AD$8:AD106)),0),0)</f>
        <v>0</v>
      </c>
      <c r="AE107" s="93">
        <f>IF((AE$7&gt;IFERROR(MAX(IFERROR(INDEX(Tbl_Project_List[Start Date],MATCH($A107,Tbl_Project_List[Project Name],0),1)-1,0),IFERROR(INDEX($K$9:$K$158,MATCH($E107,$G$9:$G$158,0),1),0),IFERROR(INDEX($K$9:$K$158,MATCH($F107,$G$9:$G$158,0),1),0)),0)), IFERROR(MIN($D107-SUM($O107:AD107), INDEX(Tbl_Resource_List[Hours Available per Day], MATCH($C107,Tbl_Resource_List[Resource Name],0),1)-SUMIF($C$8:$C106,$C107,AE$8:AE106)),0),0)</f>
        <v>0</v>
      </c>
      <c r="AF107" s="93">
        <f>IF((AF$7&gt;IFERROR(MAX(IFERROR(INDEX(Tbl_Project_List[Start Date],MATCH($A107,Tbl_Project_List[Project Name],0),1)-1,0),IFERROR(INDEX($K$9:$K$158,MATCH($E107,$G$9:$G$158,0),1),0),IFERROR(INDEX($K$9:$K$158,MATCH($F107,$G$9:$G$158,0),1),0)),0)), IFERROR(MIN($D107-SUM($O107:AE107), INDEX(Tbl_Resource_List[Hours Available per Day], MATCH($C107,Tbl_Resource_List[Resource Name],0),1)-SUMIF($C$8:$C106,$C107,AF$8:AF106)),0),0)</f>
        <v>0</v>
      </c>
      <c r="AG107" s="93">
        <f>IF((AG$7&gt;IFERROR(MAX(IFERROR(INDEX(Tbl_Project_List[Start Date],MATCH($A107,Tbl_Project_List[Project Name],0),1)-1,0),IFERROR(INDEX($K$9:$K$158,MATCH($E107,$G$9:$G$158,0),1),0),IFERROR(INDEX($K$9:$K$158,MATCH($F107,$G$9:$G$158,0),1),0)),0)), IFERROR(MIN($D107-SUM($O107:AF107), INDEX(Tbl_Resource_List[Hours Available per Day], MATCH($C107,Tbl_Resource_List[Resource Name],0),1)-SUMIF($C$8:$C106,$C107,AG$8:AG106)),0),0)</f>
        <v>0</v>
      </c>
      <c r="AH107" s="93">
        <f>IF((AH$7&gt;IFERROR(MAX(IFERROR(INDEX(Tbl_Project_List[Start Date],MATCH($A107,Tbl_Project_List[Project Name],0),1)-1,0),IFERROR(INDEX($K$9:$K$158,MATCH($E107,$G$9:$G$158,0),1),0),IFERROR(INDEX($K$9:$K$158,MATCH($F107,$G$9:$G$158,0),1),0)),0)), IFERROR(MIN($D107-SUM($O107:AG107), INDEX(Tbl_Resource_List[Hours Available per Day], MATCH($C107,Tbl_Resource_List[Resource Name],0),1)-SUMIF($C$8:$C106,$C107,AH$8:AH106)),0),0)</f>
        <v>0</v>
      </c>
      <c r="AI107" s="93">
        <f>IF((AI$7&gt;IFERROR(MAX(IFERROR(INDEX(Tbl_Project_List[Start Date],MATCH($A107,Tbl_Project_List[Project Name],0),1)-1,0),IFERROR(INDEX($K$9:$K$158,MATCH($E107,$G$9:$G$158,0),1),0),IFERROR(INDEX($K$9:$K$158,MATCH($F107,$G$9:$G$158,0),1),0)),0)), IFERROR(MIN($D107-SUM($O107:AH107), INDEX(Tbl_Resource_List[Hours Available per Day], MATCH($C107,Tbl_Resource_List[Resource Name],0),1)-SUMIF($C$8:$C106,$C107,AI$8:AI106)),0),0)</f>
        <v>0</v>
      </c>
      <c r="AJ107" s="93">
        <f>IF((AJ$7&gt;IFERROR(MAX(IFERROR(INDEX(Tbl_Project_List[Start Date],MATCH($A107,Tbl_Project_List[Project Name],0),1)-1,0),IFERROR(INDEX($K$9:$K$158,MATCH($E107,$G$9:$G$158,0),1),0),IFERROR(INDEX($K$9:$K$158,MATCH($F107,$G$9:$G$158,0),1),0)),0)), IFERROR(MIN($D107-SUM($O107:AI107), INDEX(Tbl_Resource_List[Hours Available per Day], MATCH($C107,Tbl_Resource_List[Resource Name],0),1)-SUMIF($C$8:$C106,$C107,AJ$8:AJ106)),0),0)</f>
        <v>0</v>
      </c>
      <c r="AK107" s="93">
        <f>IF((AK$7&gt;IFERROR(MAX(IFERROR(INDEX(Tbl_Project_List[Start Date],MATCH($A107,Tbl_Project_List[Project Name],0),1)-1,0),IFERROR(INDEX($K$9:$K$158,MATCH($E107,$G$9:$G$158,0),1),0),IFERROR(INDEX($K$9:$K$158,MATCH($F107,$G$9:$G$158,0),1),0)),0)), IFERROR(MIN($D107-SUM($O107:AJ107), INDEX(Tbl_Resource_List[Hours Available per Day], MATCH($C107,Tbl_Resource_List[Resource Name],0),1)-SUMIF($C$8:$C106,$C107,AK$8:AK106)),0),0)</f>
        <v>0</v>
      </c>
      <c r="AL107" s="93">
        <f>IF((AL$7&gt;IFERROR(MAX(IFERROR(INDEX(Tbl_Project_List[Start Date],MATCH($A107,Tbl_Project_List[Project Name],0),1)-1,0),IFERROR(INDEX($K$9:$K$158,MATCH($E107,$G$9:$G$158,0),1),0),IFERROR(INDEX($K$9:$K$158,MATCH($F107,$G$9:$G$158,0),1),0)),0)), IFERROR(MIN($D107-SUM($O107:AK107), INDEX(Tbl_Resource_List[Hours Available per Day], MATCH($C107,Tbl_Resource_List[Resource Name],0),1)-SUMIF($C$8:$C106,$C107,AL$8:AL106)),0),0)</f>
        <v>0</v>
      </c>
      <c r="AM107" s="93">
        <f>IF((AM$7&gt;IFERROR(MAX(IFERROR(INDEX(Tbl_Project_List[Start Date],MATCH($A107,Tbl_Project_List[Project Name],0),1)-1,0),IFERROR(INDEX($K$9:$K$158,MATCH($E107,$G$9:$G$158,0),1),0),IFERROR(INDEX($K$9:$K$158,MATCH($F107,$G$9:$G$158,0),1),0)),0)), IFERROR(MIN($D107-SUM($O107:AL107), INDEX(Tbl_Resource_List[Hours Available per Day], MATCH($C107,Tbl_Resource_List[Resource Name],0),1)-SUMIF($C$8:$C106,$C107,AM$8:AM106)),0),0)</f>
        <v>0</v>
      </c>
      <c r="AN107" s="93">
        <f>IF((AN$7&gt;IFERROR(MAX(IFERROR(INDEX(Tbl_Project_List[Start Date],MATCH($A107,Tbl_Project_List[Project Name],0),1)-1,0),IFERROR(INDEX($K$9:$K$158,MATCH($E107,$G$9:$G$158,0),1),0),IFERROR(INDEX($K$9:$K$158,MATCH($F107,$G$9:$G$158,0),1),0)),0)), IFERROR(MIN($D107-SUM($O107:AM107), INDEX(Tbl_Resource_List[Hours Available per Day], MATCH($C107,Tbl_Resource_List[Resource Name],0),1)-SUMIF($C$8:$C106,$C107,AN$8:AN106)),0),0)</f>
        <v>0</v>
      </c>
      <c r="AO107" s="93">
        <f>IF((AO$7&gt;IFERROR(MAX(IFERROR(INDEX(Tbl_Project_List[Start Date],MATCH($A107,Tbl_Project_List[Project Name],0),1)-1,0),IFERROR(INDEX($K$9:$K$158,MATCH($E107,$G$9:$G$158,0),1),0),IFERROR(INDEX($K$9:$K$158,MATCH($F107,$G$9:$G$158,0),1),0)),0)), IFERROR(MIN($D107-SUM($O107:AN107), INDEX(Tbl_Resource_List[Hours Available per Day], MATCH($C107,Tbl_Resource_List[Resource Name],0),1)-SUMIF($C$8:$C106,$C107,AO$8:AO106)),0),0)</f>
        <v>0</v>
      </c>
      <c r="AP107" s="93">
        <f>IF((AP$7&gt;IFERROR(MAX(IFERROR(INDEX(Tbl_Project_List[Start Date],MATCH($A107,Tbl_Project_List[Project Name],0),1)-1,0),IFERROR(INDEX($K$9:$K$158,MATCH($E107,$G$9:$G$158,0),1),0),IFERROR(INDEX($K$9:$K$158,MATCH($F107,$G$9:$G$158,0),1),0)),0)), IFERROR(MIN($D107-SUM($O107:AO107), INDEX(Tbl_Resource_List[Hours Available per Day], MATCH($C107,Tbl_Resource_List[Resource Name],0),1)-SUMIF($C$8:$C106,$C107,AP$8:AP106)),0),0)</f>
        <v>0</v>
      </c>
      <c r="AQ107" s="93">
        <f>IF((AQ$7&gt;IFERROR(MAX(IFERROR(INDEX(Tbl_Project_List[Start Date],MATCH($A107,Tbl_Project_List[Project Name],0),1)-1,0),IFERROR(INDEX($K$9:$K$158,MATCH($E107,$G$9:$G$158,0),1),0),IFERROR(INDEX($K$9:$K$158,MATCH($F107,$G$9:$G$158,0),1),0)),0)), IFERROR(MIN($D107-SUM($O107:AP107), INDEX(Tbl_Resource_List[Hours Available per Day], MATCH($C107,Tbl_Resource_List[Resource Name],0),1)-SUMIF($C$8:$C106,$C107,AQ$8:AQ106)),0),0)</f>
        <v>0</v>
      </c>
      <c r="AR107" s="93">
        <f>IF((AR$7&gt;IFERROR(MAX(IFERROR(INDEX(Tbl_Project_List[Start Date],MATCH($A107,Tbl_Project_List[Project Name],0),1)-1,0),IFERROR(INDEX($K$9:$K$158,MATCH($E107,$G$9:$G$158,0),1),0),IFERROR(INDEX($K$9:$K$158,MATCH($F107,$G$9:$G$158,0),1),0)),0)), IFERROR(MIN($D107-SUM($O107:AQ107), INDEX(Tbl_Resource_List[Hours Available per Day], MATCH($C107,Tbl_Resource_List[Resource Name],0),1)-SUMIF($C$8:$C106,$C107,AR$8:AR106)),0),0)</f>
        <v>0</v>
      </c>
      <c r="AS107" s="93">
        <f>IF((AS$7&gt;IFERROR(MAX(IFERROR(INDEX(Tbl_Project_List[Start Date],MATCH($A107,Tbl_Project_List[Project Name],0),1)-1,0),IFERROR(INDEX($K$9:$K$158,MATCH($E107,$G$9:$G$158,0),1),0),IFERROR(INDEX($K$9:$K$158,MATCH($F107,$G$9:$G$158,0),1),0)),0)), IFERROR(MIN($D107-SUM($O107:AR107), INDEX(Tbl_Resource_List[Hours Available per Day], MATCH($C107,Tbl_Resource_List[Resource Name],0),1)-SUMIF($C$8:$C106,$C107,AS$8:AS106)),0),0)</f>
        <v>0</v>
      </c>
      <c r="AT107" s="93">
        <f>IF((AT$7&gt;IFERROR(MAX(IFERROR(INDEX(Tbl_Project_List[Start Date],MATCH($A107,Tbl_Project_List[Project Name],0),1)-1,0),IFERROR(INDEX($K$9:$K$158,MATCH($E107,$G$9:$G$158,0),1),0),IFERROR(INDEX($K$9:$K$158,MATCH($F107,$G$9:$G$158,0),1),0)),0)), IFERROR(MIN($D107-SUM($O107:AS107), INDEX(Tbl_Resource_List[Hours Available per Day], MATCH($C107,Tbl_Resource_List[Resource Name],0),1)-SUMIF($C$8:$C106,$C107,AT$8:AT106)),0),0)</f>
        <v>0</v>
      </c>
      <c r="AU107" s="93">
        <f>IF((AU$7&gt;IFERROR(MAX(IFERROR(INDEX(Tbl_Project_List[Start Date],MATCH($A107,Tbl_Project_List[Project Name],0),1)-1,0),IFERROR(INDEX($K$9:$K$158,MATCH($E107,$G$9:$G$158,0),1),0),IFERROR(INDEX($K$9:$K$158,MATCH($F107,$G$9:$G$158,0),1),0)),0)), IFERROR(MIN($D107-SUM($O107:AT107), INDEX(Tbl_Resource_List[Hours Available per Day], MATCH($C107,Tbl_Resource_List[Resource Name],0),1)-SUMIF($C$8:$C106,$C107,AU$8:AU106)),0),0)</f>
        <v>0</v>
      </c>
      <c r="AV107" s="93">
        <f>IF((AV$7&gt;IFERROR(MAX(IFERROR(INDEX(Tbl_Project_List[Start Date],MATCH($A107,Tbl_Project_List[Project Name],0),1)-1,0),IFERROR(INDEX($K$9:$K$158,MATCH($E107,$G$9:$G$158,0),1),0),IFERROR(INDEX($K$9:$K$158,MATCH($F107,$G$9:$G$158,0),1),0)),0)), IFERROR(MIN($D107-SUM($O107:AU107), INDEX(Tbl_Resource_List[Hours Available per Day], MATCH($C107,Tbl_Resource_List[Resource Name],0),1)-SUMIF($C$8:$C106,$C107,AV$8:AV106)),0),0)</f>
        <v>0</v>
      </c>
      <c r="AW107" s="93">
        <f>IF((AW$7&gt;IFERROR(MAX(IFERROR(INDEX(Tbl_Project_List[Start Date],MATCH($A107,Tbl_Project_List[Project Name],0),1)-1,0),IFERROR(INDEX($K$9:$K$158,MATCH($E107,$G$9:$G$158,0),1),0),IFERROR(INDEX($K$9:$K$158,MATCH($F107,$G$9:$G$158,0),1),0)),0)), IFERROR(MIN($D107-SUM($O107:AV107), INDEX(Tbl_Resource_List[Hours Available per Day], MATCH($C107,Tbl_Resource_List[Resource Name],0),1)-SUMIF($C$8:$C106,$C107,AW$8:AW106)),0),0)</f>
        <v>0</v>
      </c>
      <c r="AX107" s="93">
        <f>IF((AX$7&gt;IFERROR(MAX(IFERROR(INDEX(Tbl_Project_List[Start Date],MATCH($A107,Tbl_Project_List[Project Name],0),1)-1,0),IFERROR(INDEX($K$9:$K$158,MATCH($E107,$G$9:$G$158,0),1),0),IFERROR(INDEX($K$9:$K$158,MATCH($F107,$G$9:$G$158,0),1),0)),0)), IFERROR(MIN($D107-SUM($O107:AW107), INDEX(Tbl_Resource_List[Hours Available per Day], MATCH($C107,Tbl_Resource_List[Resource Name],0),1)-SUMIF($C$8:$C106,$C107,AX$8:AX106)),0),0)</f>
        <v>0</v>
      </c>
      <c r="AY107" s="93">
        <f>IF((AY$7&gt;IFERROR(MAX(IFERROR(INDEX(Tbl_Project_List[Start Date],MATCH($A107,Tbl_Project_List[Project Name],0),1)-1,0),IFERROR(INDEX($K$9:$K$158,MATCH($E107,$G$9:$G$158,0),1),0),IFERROR(INDEX($K$9:$K$158,MATCH($F107,$G$9:$G$158,0),1),0)),0)), IFERROR(MIN($D107-SUM($O107:AX107), INDEX(Tbl_Resource_List[Hours Available per Day], MATCH($C107,Tbl_Resource_List[Resource Name],0),1)-SUMIF($C$8:$C106,$C107,AY$8:AY106)),0),0)</f>
        <v>0</v>
      </c>
      <c r="AZ107" s="93">
        <f>IF((AZ$7&gt;IFERROR(MAX(IFERROR(INDEX(Tbl_Project_List[Start Date],MATCH($A107,Tbl_Project_List[Project Name],0),1)-1,0),IFERROR(INDEX($K$9:$K$158,MATCH($E107,$G$9:$G$158,0),1),0),IFERROR(INDEX($K$9:$K$158,MATCH($F107,$G$9:$G$158,0),1),0)),0)), IFERROR(MIN($D107-SUM($O107:AY107), INDEX(Tbl_Resource_List[Hours Available per Day], MATCH($C107,Tbl_Resource_List[Resource Name],0),1)-SUMIF($C$8:$C106,$C107,AZ$8:AZ106)),0),0)</f>
        <v>0</v>
      </c>
      <c r="BA107" s="93">
        <f>IF((BA$7&gt;IFERROR(MAX(IFERROR(INDEX(Tbl_Project_List[Start Date],MATCH($A107,Tbl_Project_List[Project Name],0),1)-1,0),IFERROR(INDEX($K$9:$K$158,MATCH($E107,$G$9:$G$158,0),1),0),IFERROR(INDEX($K$9:$K$158,MATCH($F107,$G$9:$G$158,0),1),0)),0)), IFERROR(MIN($D107-SUM($O107:AZ107), INDEX(Tbl_Resource_List[Hours Available per Day], MATCH($C107,Tbl_Resource_List[Resource Name],0),1)-SUMIF($C$8:$C106,$C107,BA$8:BA106)),0),0)</f>
        <v>0</v>
      </c>
      <c r="BB107" s="93">
        <f>IF((BB$7&gt;IFERROR(MAX(IFERROR(INDEX(Tbl_Project_List[Start Date],MATCH($A107,Tbl_Project_List[Project Name],0),1)-1,0),IFERROR(INDEX($K$9:$K$158,MATCH($E107,$G$9:$G$158,0),1),0),IFERROR(INDEX($K$9:$K$158,MATCH($F107,$G$9:$G$158,0),1),0)),0)), IFERROR(MIN($D107-SUM($O107:BA107), INDEX(Tbl_Resource_List[Hours Available per Day], MATCH($C107,Tbl_Resource_List[Resource Name],0),1)-SUMIF($C$8:$C106,$C107,BB$8:BB106)),0),0)</f>
        <v>0</v>
      </c>
      <c r="BC107" s="93">
        <f>IF((BC$7&gt;IFERROR(MAX(IFERROR(INDEX(Tbl_Project_List[Start Date],MATCH($A107,Tbl_Project_List[Project Name],0),1)-1,0),IFERROR(INDEX($K$9:$K$158,MATCH($E107,$G$9:$G$158,0),1),0),IFERROR(INDEX($K$9:$K$158,MATCH($F107,$G$9:$G$158,0),1),0)),0)), IFERROR(MIN($D107-SUM($O107:BB107), INDEX(Tbl_Resource_List[Hours Available per Day], MATCH($C107,Tbl_Resource_List[Resource Name],0),1)-SUMIF($C$8:$C106,$C107,BC$8:BC106)),0),0)</f>
        <v>0</v>
      </c>
      <c r="BD107" s="93">
        <f>IF((BD$7&gt;IFERROR(MAX(IFERROR(INDEX(Tbl_Project_List[Start Date],MATCH($A107,Tbl_Project_List[Project Name],0),1)-1,0),IFERROR(INDEX($K$9:$K$158,MATCH($E107,$G$9:$G$158,0),1),0),IFERROR(INDEX($K$9:$K$158,MATCH($F107,$G$9:$G$158,0),1),0)),0)), IFERROR(MIN($D107-SUM($O107:BC107), INDEX(Tbl_Resource_List[Hours Available per Day], MATCH($C107,Tbl_Resource_List[Resource Name],0),1)-SUMIF($C$8:$C106,$C107,BD$8:BD106)),0),0)</f>
        <v>0</v>
      </c>
      <c r="BE107" s="93">
        <f>IF((BE$7&gt;IFERROR(MAX(IFERROR(INDEX(Tbl_Project_List[Start Date],MATCH($A107,Tbl_Project_List[Project Name],0),1)-1,0),IFERROR(INDEX($K$9:$K$158,MATCH($E107,$G$9:$G$158,0),1),0),IFERROR(INDEX($K$9:$K$158,MATCH($F107,$G$9:$G$158,0),1),0)),0)), IFERROR(MIN($D107-SUM($O107:BD107), INDEX(Tbl_Resource_List[Hours Available per Day], MATCH($C107,Tbl_Resource_List[Resource Name],0),1)-SUMIF($C$8:$C106,$C107,BE$8:BE106)),0),0)</f>
        <v>0</v>
      </c>
      <c r="BF107" s="93">
        <f>IF((BF$7&gt;IFERROR(MAX(IFERROR(INDEX(Tbl_Project_List[Start Date],MATCH($A107,Tbl_Project_List[Project Name],0),1)-1,0),IFERROR(INDEX($K$9:$K$158,MATCH($E107,$G$9:$G$158,0),1),0),IFERROR(INDEX($K$9:$K$158,MATCH($F107,$G$9:$G$158,0),1),0)),0)), IFERROR(MIN($D107-SUM($O107:BE107), INDEX(Tbl_Resource_List[Hours Available per Day], MATCH($C107,Tbl_Resource_List[Resource Name],0),1)-SUMIF($C$8:$C106,$C107,BF$8:BF106)),0),0)</f>
        <v>0</v>
      </c>
      <c r="BG107" s="93">
        <f>IF((BG$7&gt;IFERROR(MAX(IFERROR(INDEX(Tbl_Project_List[Start Date],MATCH($A107,Tbl_Project_List[Project Name],0),1)-1,0),IFERROR(INDEX($K$9:$K$158,MATCH($E107,$G$9:$G$158,0),1),0),IFERROR(INDEX($K$9:$K$158,MATCH($F107,$G$9:$G$158,0),1),0)),0)), IFERROR(MIN($D107-SUM($O107:BF107), INDEX(Tbl_Resource_List[Hours Available per Day], MATCH($C107,Tbl_Resource_List[Resource Name],0),1)-SUMIF($C$8:$C106,$C107,BG$8:BG106)),0),0)</f>
        <v>0</v>
      </c>
      <c r="BH107" s="93">
        <f>IF((BH$7&gt;IFERROR(MAX(IFERROR(INDEX(Tbl_Project_List[Start Date],MATCH($A107,Tbl_Project_List[Project Name],0),1)-1,0),IFERROR(INDEX($K$9:$K$158,MATCH($E107,$G$9:$G$158,0),1),0),IFERROR(INDEX($K$9:$K$158,MATCH($F107,$G$9:$G$158,0),1),0)),0)), IFERROR(MIN($D107-SUM($O107:BG107), INDEX(Tbl_Resource_List[Hours Available per Day], MATCH($C107,Tbl_Resource_List[Resource Name],0),1)-SUMIF($C$8:$C106,$C107,BH$8:BH106)),0),0)</f>
        <v>0</v>
      </c>
      <c r="BI107" s="93">
        <f>IF((BI$7&gt;IFERROR(MAX(IFERROR(INDEX(Tbl_Project_List[Start Date],MATCH($A107,Tbl_Project_List[Project Name],0),1)-1,0),IFERROR(INDEX($K$9:$K$158,MATCH($E107,$G$9:$G$158,0),1),0),IFERROR(INDEX($K$9:$K$158,MATCH($F107,$G$9:$G$158,0),1),0)),0)), IFERROR(MIN($D107-SUM($O107:BH107), INDEX(Tbl_Resource_List[Hours Available per Day], MATCH($C107,Tbl_Resource_List[Resource Name],0),1)-SUMIF($C$8:$C106,$C107,BI$8:BI106)),0),0)</f>
        <v>0</v>
      </c>
      <c r="BJ107" s="93">
        <f>IF((BJ$7&gt;IFERROR(MAX(IFERROR(INDEX(Tbl_Project_List[Start Date],MATCH($A107,Tbl_Project_List[Project Name],0),1)-1,0),IFERROR(INDEX($K$9:$K$158,MATCH($E107,$G$9:$G$158,0),1),0),IFERROR(INDEX($K$9:$K$158,MATCH($F107,$G$9:$G$158,0),1),0)),0)), IFERROR(MIN($D107-SUM($O107:BI107), INDEX(Tbl_Resource_List[Hours Available per Day], MATCH($C107,Tbl_Resource_List[Resource Name],0),1)-SUMIF($C$8:$C106,$C107,BJ$8:BJ106)),0),0)</f>
        <v>0</v>
      </c>
      <c r="BK107" s="93">
        <f>IF((BK$7&gt;IFERROR(MAX(IFERROR(INDEX(Tbl_Project_List[Start Date],MATCH($A107,Tbl_Project_List[Project Name],0),1)-1,0),IFERROR(INDEX($K$9:$K$158,MATCH($E107,$G$9:$G$158,0),1),0),IFERROR(INDEX($K$9:$K$158,MATCH($F107,$G$9:$G$158,0),1),0)),0)), IFERROR(MIN($D107-SUM($O107:BJ107), INDEX(Tbl_Resource_List[Hours Available per Day], MATCH($C107,Tbl_Resource_List[Resource Name],0),1)-SUMIF($C$8:$C106,$C107,BK$8:BK106)),0),0)</f>
        <v>0</v>
      </c>
      <c r="BL107" s="93">
        <f>IF((BL$7&gt;IFERROR(MAX(IFERROR(INDEX(Tbl_Project_List[Start Date],MATCH($A107,Tbl_Project_List[Project Name],0),1)-1,0),IFERROR(INDEX($K$9:$K$158,MATCH($E107,$G$9:$G$158,0),1),0),IFERROR(INDEX($K$9:$K$158,MATCH($F107,$G$9:$G$158,0),1),0)),0)), IFERROR(MIN($D107-SUM($O107:BK107), INDEX(Tbl_Resource_List[Hours Available per Day], MATCH($C107,Tbl_Resource_List[Resource Name],0),1)-SUMIF($C$8:$C106,$C107,BL$8:BL106)),0),0)</f>
        <v>0</v>
      </c>
      <c r="BM107" s="93">
        <f>IF((BM$7&gt;IFERROR(MAX(IFERROR(INDEX(Tbl_Project_List[Start Date],MATCH($A107,Tbl_Project_List[Project Name],0),1)-1,0),IFERROR(INDEX($K$9:$K$158,MATCH($E107,$G$9:$G$158,0),1),0),IFERROR(INDEX($K$9:$K$158,MATCH($F107,$G$9:$G$158,0),1),0)),0)), IFERROR(MIN($D107-SUM($O107:BL107), INDEX(Tbl_Resource_List[Hours Available per Day], MATCH($C107,Tbl_Resource_List[Resource Name],0),1)-SUMIF($C$8:$C106,$C107,BM$8:BM106)),0),0)</f>
        <v>0</v>
      </c>
      <c r="BN107" s="93">
        <f>IF((BN$7&gt;IFERROR(MAX(IFERROR(INDEX(Tbl_Project_List[Start Date],MATCH($A107,Tbl_Project_List[Project Name],0),1)-1,0),IFERROR(INDEX($K$9:$K$158,MATCH($E107,$G$9:$G$158,0),1),0),IFERROR(INDEX($K$9:$K$158,MATCH($F107,$G$9:$G$158,0),1),0)),0)), IFERROR(MIN($D107-SUM($O107:BM107), INDEX(Tbl_Resource_List[Hours Available per Day], MATCH($C107,Tbl_Resource_List[Resource Name],0),1)-SUMIF($C$8:$C106,$C107,BN$8:BN106)),0),0)</f>
        <v>0</v>
      </c>
      <c r="BO107" s="93">
        <f>IF((BO$7&gt;IFERROR(MAX(IFERROR(INDEX(Tbl_Project_List[Start Date],MATCH($A107,Tbl_Project_List[Project Name],0),1)-1,0),IFERROR(INDEX($K$9:$K$158,MATCH($E107,$G$9:$G$158,0),1),0),IFERROR(INDEX($K$9:$K$158,MATCH($F107,$G$9:$G$158,0),1),0)),0)), IFERROR(MIN($D107-SUM($O107:BN107), INDEX(Tbl_Resource_List[Hours Available per Day], MATCH($C107,Tbl_Resource_List[Resource Name],0),1)-SUMIF($C$8:$C106,$C107,BO$8:BO106)),0),0)</f>
        <v>0</v>
      </c>
      <c r="BP107" s="93">
        <f>IF((BP$7&gt;IFERROR(MAX(IFERROR(INDEX(Tbl_Project_List[Start Date],MATCH($A107,Tbl_Project_List[Project Name],0),1)-1,0),IFERROR(INDEX($K$9:$K$158,MATCH($E107,$G$9:$G$158,0),1),0),IFERROR(INDEX($K$9:$K$158,MATCH($F107,$G$9:$G$158,0),1),0)),0)), IFERROR(MIN($D107-SUM($O107:BO107), INDEX(Tbl_Resource_List[Hours Available per Day], MATCH($C107,Tbl_Resource_List[Resource Name],0),1)-SUMIF($C$8:$C106,$C107,BP$8:BP106)),0),0)</f>
        <v>0</v>
      </c>
      <c r="BQ107" s="93">
        <f>IF((BQ$7&gt;IFERROR(MAX(IFERROR(INDEX(Tbl_Project_List[Start Date],MATCH($A107,Tbl_Project_List[Project Name],0),1)-1,0),IFERROR(INDEX($K$9:$K$158,MATCH($E107,$G$9:$G$158,0),1),0),IFERROR(INDEX($K$9:$K$158,MATCH($F107,$G$9:$G$158,0),1),0)),0)), IFERROR(MIN($D107-SUM($O107:BP107), INDEX(Tbl_Resource_List[Hours Available per Day], MATCH($C107,Tbl_Resource_List[Resource Name],0),1)-SUMIF($C$8:$C106,$C107,BQ$8:BQ106)),0),0)</f>
        <v>0</v>
      </c>
      <c r="BR107" s="93">
        <f>IF((BR$7&gt;IFERROR(MAX(IFERROR(INDEX(Tbl_Project_List[Start Date],MATCH($A107,Tbl_Project_List[Project Name],0),1)-1,0),IFERROR(INDEX($K$9:$K$158,MATCH($E107,$G$9:$G$158,0),1),0),IFERROR(INDEX($K$9:$K$158,MATCH($F107,$G$9:$G$158,0),1),0)),0)), IFERROR(MIN($D107-SUM($O107:BQ107), INDEX(Tbl_Resource_List[Hours Available per Day], MATCH($C107,Tbl_Resource_List[Resource Name],0),1)-SUMIF($C$8:$C106,$C107,BR$8:BR106)),0),0)</f>
        <v>0</v>
      </c>
      <c r="BS107" s="93">
        <f>IF((BS$7&gt;IFERROR(MAX(IFERROR(INDEX(Tbl_Project_List[Start Date],MATCH($A107,Tbl_Project_List[Project Name],0),1)-1,0),IFERROR(INDEX($K$9:$K$158,MATCH($E107,$G$9:$G$158,0),1),0),IFERROR(INDEX($K$9:$K$158,MATCH($F107,$G$9:$G$158,0),1),0)),0)), IFERROR(MIN($D107-SUM($O107:BR107), INDEX(Tbl_Resource_List[Hours Available per Day], MATCH($C107,Tbl_Resource_List[Resource Name],0),1)-SUMIF($C$8:$C106,$C107,BS$8:BS106)),0),0)</f>
        <v>0</v>
      </c>
      <c r="BT107" s="93">
        <f>IF((BT$7&gt;IFERROR(MAX(IFERROR(INDEX(Tbl_Project_List[Start Date],MATCH($A107,Tbl_Project_List[Project Name],0),1)-1,0),IFERROR(INDEX($K$9:$K$158,MATCH($E107,$G$9:$G$158,0),1),0),IFERROR(INDEX($K$9:$K$158,MATCH($F107,$G$9:$G$158,0),1),0)),0)), IFERROR(MIN($D107-SUM($O107:BS107), INDEX(Tbl_Resource_List[Hours Available per Day], MATCH($C107,Tbl_Resource_List[Resource Name],0),1)-SUMIF($C$8:$C106,$C107,BT$8:BT106)),0),0)</f>
        <v>0</v>
      </c>
      <c r="BU107" s="93">
        <f>IF((BU$7&gt;IFERROR(MAX(IFERROR(INDEX(Tbl_Project_List[Start Date],MATCH($A107,Tbl_Project_List[Project Name],0),1)-1,0),IFERROR(INDEX($K$9:$K$158,MATCH($E107,$G$9:$G$158,0),1),0),IFERROR(INDEX($K$9:$K$158,MATCH($F107,$G$9:$G$158,0),1),0)),0)), IFERROR(MIN($D107-SUM($O107:BT107), INDEX(Tbl_Resource_List[Hours Available per Day], MATCH($C107,Tbl_Resource_List[Resource Name],0),1)-SUMIF($C$8:$C106,$C107,BU$8:BU106)),0),0)</f>
        <v>0</v>
      </c>
      <c r="BV107" s="93">
        <f>IF((BV$7&gt;IFERROR(MAX(IFERROR(INDEX(Tbl_Project_List[Start Date],MATCH($A107,Tbl_Project_List[Project Name],0),1)-1,0),IFERROR(INDEX($K$9:$K$158,MATCH($E107,$G$9:$G$158,0),1),0),IFERROR(INDEX($K$9:$K$158,MATCH($F107,$G$9:$G$158,0),1),0)),0)), IFERROR(MIN($D107-SUM($O107:BU107), INDEX(Tbl_Resource_List[Hours Available per Day], MATCH($C107,Tbl_Resource_List[Resource Name],0),1)-SUMIF($C$8:$C106,$C107,BV$8:BV106)),0),0)</f>
        <v>0</v>
      </c>
      <c r="BW107" s="94">
        <f>IF((BW$7&gt;IFERROR(MAX(IFERROR(INDEX(Tbl_Project_List[Start Date],MATCH($A107,Tbl_Project_List[Project Name],0),1)-1,0),IFERROR(INDEX($K$9:$K$158,MATCH($E107,$G$9:$G$158,0),1),0),IFERROR(INDEX($K$9:$K$158,MATCH($F107,$G$9:$G$158,0),1),0)),0)), IFERROR(MIN($D107-SUM($O107:BV107), INDEX(Tbl_Resource_List[Hours Available per Day], MATCH($C107,Tbl_Resource_List[Resource Name],0),1)-SUMIF($C$8:$C106,$C107,BW$8:BW106)),0),0)</f>
        <v>0</v>
      </c>
      <c r="BX107" s="95"/>
      <c r="BY107" s="95"/>
      <c r="BZ107" s="95"/>
      <c r="CA107" s="95"/>
      <c r="CB107" s="95"/>
      <c r="CC107" s="95"/>
      <c r="CD107" s="95"/>
      <c r="CE107" s="95"/>
      <c r="CF107" s="95"/>
      <c r="CG107" s="95"/>
      <c r="CH107" s="95"/>
      <c r="CI107" s="95"/>
      <c r="CJ107" s="95"/>
      <c r="CK107" s="95"/>
      <c r="CL107" s="95"/>
      <c r="CM107" s="95"/>
      <c r="CN107" s="95"/>
      <c r="CO107" s="95"/>
      <c r="CP107" s="95"/>
      <c r="CQ107" s="95"/>
      <c r="CR107" s="95"/>
      <c r="CS107" s="95"/>
      <c r="CT107" s="95"/>
      <c r="CU107" s="95"/>
      <c r="CV107" s="95"/>
      <c r="CW107" s="95"/>
      <c r="CX107" s="95"/>
      <c r="CY107" s="95"/>
      <c r="CZ107" s="95"/>
      <c r="DA107" s="95"/>
    </row>
    <row r="108" spans="1:105" x14ac:dyDescent="0.25">
      <c r="A108" s="89" t="str">
        <f>IFERROR(IF(ROW(A107)-ROW($A$8)&gt;=COUNTA(Tbl_Task_List[Task Name]),"",INDEX(Tbl_Project_List[],MATCH(SMALL(Tbl_Project_List[[#Data],[Priority]],ROUND(SUMPRODUCT(1/COUNTIF($A$9:A107,$A$9:A107)),0)+((COUNTIF(Tbl_Task_List[[#Data],[Project Name]],A107)=COUNTIF($A$9:$A107,A107))*1)),Tbl_Project_List[[#Data],[Priority]],0),1)),"")</f>
        <v/>
      </c>
      <c r="B108" s="89" t="str">
        <f t="array" ref="B108">IFERROR(INDEX((Tbl_Task_List[[#Data],[Task Name]]), SMALL(IF(A108=(Tbl_Task_List[[#Data],[Project Name]]),ROW(Tbl_Task_List[[#Data],[Project Name]]),""),COUNTIF($A$9:$A108,A108))-ROW(Tbl_Task_List[[#Headers],[Task Name]]),1),"")</f>
        <v/>
      </c>
      <c r="C108" s="90" t="str">
        <f t="array" ref="C108">IFERROR(INDEX((Tbl_Task_List[[#Data],[Resource Name]]), SMALL(IF(A108=(Tbl_Task_List[[#Data],[Project Name]]),ROW(Tbl_Task_List[[#Data],[Project Name]]),""),COUNTIF($A$9:$A108,A108))-ROW(Tbl_Task_List[[#Headers],[Resource Name]]),1),"")</f>
        <v/>
      </c>
      <c r="D108" s="91" t="str">
        <f t="array" ref="D108">IFERROR(INDEX((Tbl_Task_List[[#Data],[Planned Duration (Hours)]]), SMALL(IF(A108=(Tbl_Task_List[[#Data],[Project Name]]),ROW(Tbl_Task_List[[#Data],[Project Name]]),""),COUNTIF($A$9:$A108,A108))-ROW(Tbl_Task_List[[#Headers],[Planned Duration (Hours)]]),1),"")</f>
        <v/>
      </c>
      <c r="E108" s="70" t="str">
        <f t="array" ref="E108">IFERROR(INDEX((Tbl_Task_List[[#Data],[Predecessor 1]]), SMALL(IF(A108=(Tbl_Task_List[[#Data],[Project Name]]),ROW(Tbl_Task_List[[#Data],[Project Name]]),""),COUNTIF($A$9:$A108,A108))-ROW(Tbl_Task_List[[#Headers],[Predecessor 1]]),1),"")</f>
        <v/>
      </c>
      <c r="F108" s="70" t="str">
        <f t="array" ref="F108">IFERROR(INDEX((Tbl_Task_List[[#Data],[Predecessor 2]]), SMALL(IF(A108=(Tbl_Task_List[[#Data],[Project Name]]),ROW(Tbl_Task_List[[#Data],[Project Name]]),""),COUNTIF($A$9:$A108,A108))-ROW(Tbl_Task_List[[#Headers],[Predecessor 2]]),1),"")</f>
        <v/>
      </c>
      <c r="G108" s="70" t="str">
        <f t="shared" si="12"/>
        <v xml:space="preserve"> </v>
      </c>
      <c r="H108" s="75" t="str">
        <f>IFERROR(MAX(INDEX(Tbl_Project_List[Start Date],MATCH($A108,Tbl_Project_List[Project Name],0),1), StartDate, IFERROR(WORKDAY(INDEX($K$9:$K$158,MATCH($E108,$G$9:$G$158,0),1),1,Holidays),0),IFERROR(WORKDAY( INDEX($K$9:$K$158,MATCH($F108,$G$9:$G$158,0),1),1,Holidays),0)),"")</f>
        <v/>
      </c>
      <c r="I108" s="92" t="str">
        <f t="shared" si="9"/>
        <v/>
      </c>
      <c r="J108" s="75" t="str">
        <f t="array" ref="J108">IF(ISNUMBER(D108),IFERROR(INDEX($A$7:$BW$7,1,SMALL(IF(P108:BW108&gt;0,COLUMN(P108:BW108),""),1)),WORKDAY($BW$7,2,Holidays)),"")</f>
        <v/>
      </c>
      <c r="K108" s="75" t="str">
        <f t="array" ref="K108">IF(ISNUMBER(D108),IF(SUM(P108:BW108)=D108,IFERROR(INDEX($A$7:$BW$7,1,LARGE(IF(P108:BW108&gt;0,COLUMN(P108:BW108),""),1)),""),WORKDAY($BW$7,1,Holidays)),"")</f>
        <v/>
      </c>
      <c r="L108" s="92" t="str">
        <f ca="1">IFERROR(COUNTIF(INDIRECT(ADDRESS(ROW($L108),MATCH($J108,$A$7:$BW$7,0),1,1,)):INDIRECT(ADDRESS(ROW($L108),MATCH(MIN($K108,$BW$7),$A$7:$BW$7,0),1,1,)),0),"")</f>
        <v/>
      </c>
      <c r="M108" s="92" t="str">
        <f t="shared" si="10"/>
        <v/>
      </c>
      <c r="N108" s="93" t="str">
        <f t="shared" si="11"/>
        <v/>
      </c>
      <c r="O108" s="86"/>
      <c r="P108" s="93">
        <f>IF((P$7&gt;IFERROR(MAX(IFERROR(INDEX(Tbl_Project_List[Start Date],MATCH($A108,Tbl_Project_List[Project Name],0),1)-1,0),IFERROR(INDEX($K$9:$K$158,MATCH($E108,$G$9:$G$158,0),1),0),IFERROR(INDEX($K$9:$K$158,MATCH($F108,$G$9:$G$158,0),1),0)),0)), IFERROR(MIN($D108-SUM($O108:O108), INDEX(Tbl_Resource_List[Hours Available per Day], MATCH($C108,Tbl_Resource_List[Resource Name],0),1)-SUMIF($C$8:$C107,$C108,P$8:P107)),0),0)</f>
        <v>0</v>
      </c>
      <c r="Q108" s="93">
        <f>IF((Q$7&gt;IFERROR(MAX(IFERROR(INDEX(Tbl_Project_List[Start Date],MATCH($A108,Tbl_Project_List[Project Name],0),1)-1,0),IFERROR(INDEX($K$9:$K$158,MATCH($E108,$G$9:$G$158,0),1),0),IFERROR(INDEX($K$9:$K$158,MATCH($F108,$G$9:$G$158,0),1),0)),0)), IFERROR(MIN($D108-SUM($O108:P108), INDEX(Tbl_Resource_List[Hours Available per Day], MATCH($C108,Tbl_Resource_List[Resource Name],0),1)-SUMIF($C$8:$C107,$C108,Q$8:Q107)),0),0)</f>
        <v>0</v>
      </c>
      <c r="R108" s="93">
        <f>IF((R$7&gt;IFERROR(MAX(IFERROR(INDEX(Tbl_Project_List[Start Date],MATCH($A108,Tbl_Project_List[Project Name],0),1)-1,0),IFERROR(INDEX($K$9:$K$158,MATCH($E108,$G$9:$G$158,0),1),0),IFERROR(INDEX($K$9:$K$158,MATCH($F108,$G$9:$G$158,0),1),0)),0)), IFERROR(MIN($D108-SUM($O108:Q108), INDEX(Tbl_Resource_List[Hours Available per Day], MATCH($C108,Tbl_Resource_List[Resource Name],0),1)-SUMIF($C$8:$C107,$C108,R$8:R107)),0),0)</f>
        <v>0</v>
      </c>
      <c r="S108" s="93">
        <f>IF((S$7&gt;IFERROR(MAX(IFERROR(INDEX(Tbl_Project_List[Start Date],MATCH($A108,Tbl_Project_List[Project Name],0),1)-1,0),IFERROR(INDEX($K$9:$K$158,MATCH($E108,$G$9:$G$158,0),1),0),IFERROR(INDEX($K$9:$K$158,MATCH($F108,$G$9:$G$158,0),1),0)),0)), IFERROR(MIN($D108-SUM($O108:R108), INDEX(Tbl_Resource_List[Hours Available per Day], MATCH($C108,Tbl_Resource_List[Resource Name],0),1)-SUMIF($C$8:$C107,$C108,S$8:S107)),0),0)</f>
        <v>0</v>
      </c>
      <c r="T108" s="93">
        <f>IF((T$7&gt;IFERROR(MAX(IFERROR(INDEX(Tbl_Project_List[Start Date],MATCH($A108,Tbl_Project_List[Project Name],0),1)-1,0),IFERROR(INDEX($K$9:$K$158,MATCH($E108,$G$9:$G$158,0),1),0),IFERROR(INDEX($K$9:$K$158,MATCH($F108,$G$9:$G$158,0),1),0)),0)), IFERROR(MIN($D108-SUM($O108:S108), INDEX(Tbl_Resource_List[Hours Available per Day], MATCH($C108,Tbl_Resource_List[Resource Name],0),1)-SUMIF($C$8:$C107,$C108,T$8:T107)),0),0)</f>
        <v>0</v>
      </c>
      <c r="U108" s="93">
        <f>IF((U$7&gt;IFERROR(MAX(IFERROR(INDEX(Tbl_Project_List[Start Date],MATCH($A108,Tbl_Project_List[Project Name],0),1)-1,0),IFERROR(INDEX($K$9:$K$158,MATCH($E108,$G$9:$G$158,0),1),0),IFERROR(INDEX($K$9:$K$158,MATCH($F108,$G$9:$G$158,0),1),0)),0)), IFERROR(MIN($D108-SUM($O108:T108), INDEX(Tbl_Resource_List[Hours Available per Day], MATCH($C108,Tbl_Resource_List[Resource Name],0),1)-SUMIF($C$8:$C107,$C108,U$8:U107)),0),0)</f>
        <v>0</v>
      </c>
      <c r="V108" s="93">
        <f>IF((V$7&gt;IFERROR(MAX(IFERROR(INDEX(Tbl_Project_List[Start Date],MATCH($A108,Tbl_Project_List[Project Name],0),1)-1,0),IFERROR(INDEX($K$9:$K$158,MATCH($E108,$G$9:$G$158,0),1),0),IFERROR(INDEX($K$9:$K$158,MATCH($F108,$G$9:$G$158,0),1),0)),0)), IFERROR(MIN($D108-SUM($O108:U108), INDEX(Tbl_Resource_List[Hours Available per Day], MATCH($C108,Tbl_Resource_List[Resource Name],0),1)-SUMIF($C$8:$C107,$C108,V$8:V107)),0),0)</f>
        <v>0</v>
      </c>
      <c r="W108" s="93">
        <f>IF((W$7&gt;IFERROR(MAX(IFERROR(INDEX(Tbl_Project_List[Start Date],MATCH($A108,Tbl_Project_List[Project Name],0),1)-1,0),IFERROR(INDEX($K$9:$K$158,MATCH($E108,$G$9:$G$158,0),1),0),IFERROR(INDEX($K$9:$K$158,MATCH($F108,$G$9:$G$158,0),1),0)),0)), IFERROR(MIN($D108-SUM($O108:V108), INDEX(Tbl_Resource_List[Hours Available per Day], MATCH($C108,Tbl_Resource_List[Resource Name],0),1)-SUMIF($C$8:$C107,$C108,W$8:W107)),0),0)</f>
        <v>0</v>
      </c>
      <c r="X108" s="93">
        <f>IF((X$7&gt;IFERROR(MAX(IFERROR(INDEX(Tbl_Project_List[Start Date],MATCH($A108,Tbl_Project_List[Project Name],0),1)-1,0),IFERROR(INDEX($K$9:$K$158,MATCH($E108,$G$9:$G$158,0),1),0),IFERROR(INDEX($K$9:$K$158,MATCH($F108,$G$9:$G$158,0),1),0)),0)), IFERROR(MIN($D108-SUM($O108:W108), INDEX(Tbl_Resource_List[Hours Available per Day], MATCH($C108,Tbl_Resource_List[Resource Name],0),1)-SUMIF($C$8:$C107,$C108,X$8:X107)),0),0)</f>
        <v>0</v>
      </c>
      <c r="Y108" s="93">
        <f>IF((Y$7&gt;IFERROR(MAX(IFERROR(INDEX(Tbl_Project_List[Start Date],MATCH($A108,Tbl_Project_List[Project Name],0),1)-1,0),IFERROR(INDEX($K$9:$K$158,MATCH($E108,$G$9:$G$158,0),1),0),IFERROR(INDEX($K$9:$K$158,MATCH($F108,$G$9:$G$158,0),1),0)),0)), IFERROR(MIN($D108-SUM($O108:X108), INDEX(Tbl_Resource_List[Hours Available per Day], MATCH($C108,Tbl_Resource_List[Resource Name],0),1)-SUMIF($C$8:$C107,$C108,Y$8:Y107)),0),0)</f>
        <v>0</v>
      </c>
      <c r="Z108" s="93">
        <f>IF((Z$7&gt;IFERROR(MAX(IFERROR(INDEX(Tbl_Project_List[Start Date],MATCH($A108,Tbl_Project_List[Project Name],0),1)-1,0),IFERROR(INDEX($K$9:$K$158,MATCH($E108,$G$9:$G$158,0),1),0),IFERROR(INDEX($K$9:$K$158,MATCH($F108,$G$9:$G$158,0),1),0)),0)), IFERROR(MIN($D108-SUM($O108:Y108), INDEX(Tbl_Resource_List[Hours Available per Day], MATCH($C108,Tbl_Resource_List[Resource Name],0),1)-SUMIF($C$8:$C107,$C108,Z$8:Z107)),0),0)</f>
        <v>0</v>
      </c>
      <c r="AA108" s="93">
        <f>IF((AA$7&gt;IFERROR(MAX(IFERROR(INDEX(Tbl_Project_List[Start Date],MATCH($A108,Tbl_Project_List[Project Name],0),1)-1,0),IFERROR(INDEX($K$9:$K$158,MATCH($E108,$G$9:$G$158,0),1),0),IFERROR(INDEX($K$9:$K$158,MATCH($F108,$G$9:$G$158,0),1),0)),0)), IFERROR(MIN($D108-SUM($O108:Z108), INDEX(Tbl_Resource_List[Hours Available per Day], MATCH($C108,Tbl_Resource_List[Resource Name],0),1)-SUMIF($C$8:$C107,$C108,AA$8:AA107)),0),0)</f>
        <v>0</v>
      </c>
      <c r="AB108" s="93">
        <f>IF((AB$7&gt;IFERROR(MAX(IFERROR(INDEX(Tbl_Project_List[Start Date],MATCH($A108,Tbl_Project_List[Project Name],0),1)-1,0),IFERROR(INDEX($K$9:$K$158,MATCH($E108,$G$9:$G$158,0),1),0),IFERROR(INDEX($K$9:$K$158,MATCH($F108,$G$9:$G$158,0),1),0)),0)), IFERROR(MIN($D108-SUM($O108:AA108), INDEX(Tbl_Resource_List[Hours Available per Day], MATCH($C108,Tbl_Resource_List[Resource Name],0),1)-SUMIF($C$8:$C107,$C108,AB$8:AB107)),0),0)</f>
        <v>0</v>
      </c>
      <c r="AC108" s="93">
        <f>IF((AC$7&gt;IFERROR(MAX(IFERROR(INDEX(Tbl_Project_List[Start Date],MATCH($A108,Tbl_Project_List[Project Name],0),1)-1,0),IFERROR(INDEX($K$9:$K$158,MATCH($E108,$G$9:$G$158,0),1),0),IFERROR(INDEX($K$9:$K$158,MATCH($F108,$G$9:$G$158,0),1),0)),0)), IFERROR(MIN($D108-SUM($O108:AB108), INDEX(Tbl_Resource_List[Hours Available per Day], MATCH($C108,Tbl_Resource_List[Resource Name],0),1)-SUMIF($C$8:$C107,$C108,AC$8:AC107)),0),0)</f>
        <v>0</v>
      </c>
      <c r="AD108" s="93">
        <f>IF((AD$7&gt;IFERROR(MAX(IFERROR(INDEX(Tbl_Project_List[Start Date],MATCH($A108,Tbl_Project_List[Project Name],0),1)-1,0),IFERROR(INDEX($K$9:$K$158,MATCH($E108,$G$9:$G$158,0),1),0),IFERROR(INDEX($K$9:$K$158,MATCH($F108,$G$9:$G$158,0),1),0)),0)), IFERROR(MIN($D108-SUM($O108:AC108), INDEX(Tbl_Resource_List[Hours Available per Day], MATCH($C108,Tbl_Resource_List[Resource Name],0),1)-SUMIF($C$8:$C107,$C108,AD$8:AD107)),0),0)</f>
        <v>0</v>
      </c>
      <c r="AE108" s="93">
        <f>IF((AE$7&gt;IFERROR(MAX(IFERROR(INDEX(Tbl_Project_List[Start Date],MATCH($A108,Tbl_Project_List[Project Name],0),1)-1,0),IFERROR(INDEX($K$9:$K$158,MATCH($E108,$G$9:$G$158,0),1),0),IFERROR(INDEX($K$9:$K$158,MATCH($F108,$G$9:$G$158,0),1),0)),0)), IFERROR(MIN($D108-SUM($O108:AD108), INDEX(Tbl_Resource_List[Hours Available per Day], MATCH($C108,Tbl_Resource_List[Resource Name],0),1)-SUMIF($C$8:$C107,$C108,AE$8:AE107)),0),0)</f>
        <v>0</v>
      </c>
      <c r="AF108" s="93">
        <f>IF((AF$7&gt;IFERROR(MAX(IFERROR(INDEX(Tbl_Project_List[Start Date],MATCH($A108,Tbl_Project_List[Project Name],0),1)-1,0),IFERROR(INDEX($K$9:$K$158,MATCH($E108,$G$9:$G$158,0),1),0),IFERROR(INDEX($K$9:$K$158,MATCH($F108,$G$9:$G$158,0),1),0)),0)), IFERROR(MIN($D108-SUM($O108:AE108), INDEX(Tbl_Resource_List[Hours Available per Day], MATCH($C108,Tbl_Resource_List[Resource Name],0),1)-SUMIF($C$8:$C107,$C108,AF$8:AF107)),0),0)</f>
        <v>0</v>
      </c>
      <c r="AG108" s="93">
        <f>IF((AG$7&gt;IFERROR(MAX(IFERROR(INDEX(Tbl_Project_List[Start Date],MATCH($A108,Tbl_Project_List[Project Name],0),1)-1,0),IFERROR(INDEX($K$9:$K$158,MATCH($E108,$G$9:$G$158,0),1),0),IFERROR(INDEX($K$9:$K$158,MATCH($F108,$G$9:$G$158,0),1),0)),0)), IFERROR(MIN($D108-SUM($O108:AF108), INDEX(Tbl_Resource_List[Hours Available per Day], MATCH($C108,Tbl_Resource_List[Resource Name],0),1)-SUMIF($C$8:$C107,$C108,AG$8:AG107)),0),0)</f>
        <v>0</v>
      </c>
      <c r="AH108" s="93">
        <f>IF((AH$7&gt;IFERROR(MAX(IFERROR(INDEX(Tbl_Project_List[Start Date],MATCH($A108,Tbl_Project_List[Project Name],0),1)-1,0),IFERROR(INDEX($K$9:$K$158,MATCH($E108,$G$9:$G$158,0),1),0),IFERROR(INDEX($K$9:$K$158,MATCH($F108,$G$9:$G$158,0),1),0)),0)), IFERROR(MIN($D108-SUM($O108:AG108), INDEX(Tbl_Resource_List[Hours Available per Day], MATCH($C108,Tbl_Resource_List[Resource Name],0),1)-SUMIF($C$8:$C107,$C108,AH$8:AH107)),0),0)</f>
        <v>0</v>
      </c>
      <c r="AI108" s="93">
        <f>IF((AI$7&gt;IFERROR(MAX(IFERROR(INDEX(Tbl_Project_List[Start Date],MATCH($A108,Tbl_Project_List[Project Name],0),1)-1,0),IFERROR(INDEX($K$9:$K$158,MATCH($E108,$G$9:$G$158,0),1),0),IFERROR(INDEX($K$9:$K$158,MATCH($F108,$G$9:$G$158,0),1),0)),0)), IFERROR(MIN($D108-SUM($O108:AH108), INDEX(Tbl_Resource_List[Hours Available per Day], MATCH($C108,Tbl_Resource_List[Resource Name],0),1)-SUMIF($C$8:$C107,$C108,AI$8:AI107)),0),0)</f>
        <v>0</v>
      </c>
      <c r="AJ108" s="93">
        <f>IF((AJ$7&gt;IFERROR(MAX(IFERROR(INDEX(Tbl_Project_List[Start Date],MATCH($A108,Tbl_Project_List[Project Name],0),1)-1,0),IFERROR(INDEX($K$9:$K$158,MATCH($E108,$G$9:$G$158,0),1),0),IFERROR(INDEX($K$9:$K$158,MATCH($F108,$G$9:$G$158,0),1),0)),0)), IFERROR(MIN($D108-SUM($O108:AI108), INDEX(Tbl_Resource_List[Hours Available per Day], MATCH($C108,Tbl_Resource_List[Resource Name],0),1)-SUMIF($C$8:$C107,$C108,AJ$8:AJ107)),0),0)</f>
        <v>0</v>
      </c>
      <c r="AK108" s="93">
        <f>IF((AK$7&gt;IFERROR(MAX(IFERROR(INDEX(Tbl_Project_List[Start Date],MATCH($A108,Tbl_Project_List[Project Name],0),1)-1,0),IFERROR(INDEX($K$9:$K$158,MATCH($E108,$G$9:$G$158,0),1),0),IFERROR(INDEX($K$9:$K$158,MATCH($F108,$G$9:$G$158,0),1),0)),0)), IFERROR(MIN($D108-SUM($O108:AJ108), INDEX(Tbl_Resource_List[Hours Available per Day], MATCH($C108,Tbl_Resource_List[Resource Name],0),1)-SUMIF($C$8:$C107,$C108,AK$8:AK107)),0),0)</f>
        <v>0</v>
      </c>
      <c r="AL108" s="93">
        <f>IF((AL$7&gt;IFERROR(MAX(IFERROR(INDEX(Tbl_Project_List[Start Date],MATCH($A108,Tbl_Project_List[Project Name],0),1)-1,0),IFERROR(INDEX($K$9:$K$158,MATCH($E108,$G$9:$G$158,0),1),0),IFERROR(INDEX($K$9:$K$158,MATCH($F108,$G$9:$G$158,0),1),0)),0)), IFERROR(MIN($D108-SUM($O108:AK108), INDEX(Tbl_Resource_List[Hours Available per Day], MATCH($C108,Tbl_Resource_List[Resource Name],0),1)-SUMIF($C$8:$C107,$C108,AL$8:AL107)),0),0)</f>
        <v>0</v>
      </c>
      <c r="AM108" s="93">
        <f>IF((AM$7&gt;IFERROR(MAX(IFERROR(INDEX(Tbl_Project_List[Start Date],MATCH($A108,Tbl_Project_List[Project Name],0),1)-1,0),IFERROR(INDEX($K$9:$K$158,MATCH($E108,$G$9:$G$158,0),1),0),IFERROR(INDEX($K$9:$K$158,MATCH($F108,$G$9:$G$158,0),1),0)),0)), IFERROR(MIN($D108-SUM($O108:AL108), INDEX(Tbl_Resource_List[Hours Available per Day], MATCH($C108,Tbl_Resource_List[Resource Name],0),1)-SUMIF($C$8:$C107,$C108,AM$8:AM107)),0),0)</f>
        <v>0</v>
      </c>
      <c r="AN108" s="93">
        <f>IF((AN$7&gt;IFERROR(MAX(IFERROR(INDEX(Tbl_Project_List[Start Date],MATCH($A108,Tbl_Project_List[Project Name],0),1)-1,0),IFERROR(INDEX($K$9:$K$158,MATCH($E108,$G$9:$G$158,0),1),0),IFERROR(INDEX($K$9:$K$158,MATCH($F108,$G$9:$G$158,0),1),0)),0)), IFERROR(MIN($D108-SUM($O108:AM108), INDEX(Tbl_Resource_List[Hours Available per Day], MATCH($C108,Tbl_Resource_List[Resource Name],0),1)-SUMIF($C$8:$C107,$C108,AN$8:AN107)),0),0)</f>
        <v>0</v>
      </c>
      <c r="AO108" s="93">
        <f>IF((AO$7&gt;IFERROR(MAX(IFERROR(INDEX(Tbl_Project_List[Start Date],MATCH($A108,Tbl_Project_List[Project Name],0),1)-1,0),IFERROR(INDEX($K$9:$K$158,MATCH($E108,$G$9:$G$158,0),1),0),IFERROR(INDEX($K$9:$K$158,MATCH($F108,$G$9:$G$158,0),1),0)),0)), IFERROR(MIN($D108-SUM($O108:AN108), INDEX(Tbl_Resource_List[Hours Available per Day], MATCH($C108,Tbl_Resource_List[Resource Name],0),1)-SUMIF($C$8:$C107,$C108,AO$8:AO107)),0),0)</f>
        <v>0</v>
      </c>
      <c r="AP108" s="93">
        <f>IF((AP$7&gt;IFERROR(MAX(IFERROR(INDEX(Tbl_Project_List[Start Date],MATCH($A108,Tbl_Project_List[Project Name],0),1)-1,0),IFERROR(INDEX($K$9:$K$158,MATCH($E108,$G$9:$G$158,0),1),0),IFERROR(INDEX($K$9:$K$158,MATCH($F108,$G$9:$G$158,0),1),0)),0)), IFERROR(MIN($D108-SUM($O108:AO108), INDEX(Tbl_Resource_List[Hours Available per Day], MATCH($C108,Tbl_Resource_List[Resource Name],0),1)-SUMIF($C$8:$C107,$C108,AP$8:AP107)),0),0)</f>
        <v>0</v>
      </c>
      <c r="AQ108" s="93">
        <f>IF((AQ$7&gt;IFERROR(MAX(IFERROR(INDEX(Tbl_Project_List[Start Date],MATCH($A108,Tbl_Project_List[Project Name],0),1)-1,0),IFERROR(INDEX($K$9:$K$158,MATCH($E108,$G$9:$G$158,0),1),0),IFERROR(INDEX($K$9:$K$158,MATCH($F108,$G$9:$G$158,0),1),0)),0)), IFERROR(MIN($D108-SUM($O108:AP108), INDEX(Tbl_Resource_List[Hours Available per Day], MATCH($C108,Tbl_Resource_List[Resource Name],0),1)-SUMIF($C$8:$C107,$C108,AQ$8:AQ107)),0),0)</f>
        <v>0</v>
      </c>
      <c r="AR108" s="93">
        <f>IF((AR$7&gt;IFERROR(MAX(IFERROR(INDEX(Tbl_Project_List[Start Date],MATCH($A108,Tbl_Project_List[Project Name],0),1)-1,0),IFERROR(INDEX($K$9:$K$158,MATCH($E108,$G$9:$G$158,0),1),0),IFERROR(INDEX($K$9:$K$158,MATCH($F108,$G$9:$G$158,0),1),0)),0)), IFERROR(MIN($D108-SUM($O108:AQ108), INDEX(Tbl_Resource_List[Hours Available per Day], MATCH($C108,Tbl_Resource_List[Resource Name],0),1)-SUMIF($C$8:$C107,$C108,AR$8:AR107)),0),0)</f>
        <v>0</v>
      </c>
      <c r="AS108" s="93">
        <f>IF((AS$7&gt;IFERROR(MAX(IFERROR(INDEX(Tbl_Project_List[Start Date],MATCH($A108,Tbl_Project_List[Project Name],0),1)-1,0),IFERROR(INDEX($K$9:$K$158,MATCH($E108,$G$9:$G$158,0),1),0),IFERROR(INDEX($K$9:$K$158,MATCH($F108,$G$9:$G$158,0),1),0)),0)), IFERROR(MIN($D108-SUM($O108:AR108), INDEX(Tbl_Resource_List[Hours Available per Day], MATCH($C108,Tbl_Resource_List[Resource Name],0),1)-SUMIF($C$8:$C107,$C108,AS$8:AS107)),0),0)</f>
        <v>0</v>
      </c>
      <c r="AT108" s="93">
        <f>IF((AT$7&gt;IFERROR(MAX(IFERROR(INDEX(Tbl_Project_List[Start Date],MATCH($A108,Tbl_Project_List[Project Name],0),1)-1,0),IFERROR(INDEX($K$9:$K$158,MATCH($E108,$G$9:$G$158,0),1),0),IFERROR(INDEX($K$9:$K$158,MATCH($F108,$G$9:$G$158,0),1),0)),0)), IFERROR(MIN($D108-SUM($O108:AS108), INDEX(Tbl_Resource_List[Hours Available per Day], MATCH($C108,Tbl_Resource_List[Resource Name],0),1)-SUMIF($C$8:$C107,$C108,AT$8:AT107)),0),0)</f>
        <v>0</v>
      </c>
      <c r="AU108" s="93">
        <f>IF((AU$7&gt;IFERROR(MAX(IFERROR(INDEX(Tbl_Project_List[Start Date],MATCH($A108,Tbl_Project_List[Project Name],0),1)-1,0),IFERROR(INDEX($K$9:$K$158,MATCH($E108,$G$9:$G$158,0),1),0),IFERROR(INDEX($K$9:$K$158,MATCH($F108,$G$9:$G$158,0),1),0)),0)), IFERROR(MIN($D108-SUM($O108:AT108), INDEX(Tbl_Resource_List[Hours Available per Day], MATCH($C108,Tbl_Resource_List[Resource Name],0),1)-SUMIF($C$8:$C107,$C108,AU$8:AU107)),0),0)</f>
        <v>0</v>
      </c>
      <c r="AV108" s="93">
        <f>IF((AV$7&gt;IFERROR(MAX(IFERROR(INDEX(Tbl_Project_List[Start Date],MATCH($A108,Tbl_Project_List[Project Name],0),1)-1,0),IFERROR(INDEX($K$9:$K$158,MATCH($E108,$G$9:$G$158,0),1),0),IFERROR(INDEX($K$9:$K$158,MATCH($F108,$G$9:$G$158,0),1),0)),0)), IFERROR(MIN($D108-SUM($O108:AU108), INDEX(Tbl_Resource_List[Hours Available per Day], MATCH($C108,Tbl_Resource_List[Resource Name],0),1)-SUMIF($C$8:$C107,$C108,AV$8:AV107)),0),0)</f>
        <v>0</v>
      </c>
      <c r="AW108" s="93">
        <f>IF((AW$7&gt;IFERROR(MAX(IFERROR(INDEX(Tbl_Project_List[Start Date],MATCH($A108,Tbl_Project_List[Project Name],0),1)-1,0),IFERROR(INDEX($K$9:$K$158,MATCH($E108,$G$9:$G$158,0),1),0),IFERROR(INDEX($K$9:$K$158,MATCH($F108,$G$9:$G$158,0),1),0)),0)), IFERROR(MIN($D108-SUM($O108:AV108), INDEX(Tbl_Resource_List[Hours Available per Day], MATCH($C108,Tbl_Resource_List[Resource Name],0),1)-SUMIF($C$8:$C107,$C108,AW$8:AW107)),0),0)</f>
        <v>0</v>
      </c>
      <c r="AX108" s="93">
        <f>IF((AX$7&gt;IFERROR(MAX(IFERROR(INDEX(Tbl_Project_List[Start Date],MATCH($A108,Tbl_Project_List[Project Name],0),1)-1,0),IFERROR(INDEX($K$9:$K$158,MATCH($E108,$G$9:$G$158,0),1),0),IFERROR(INDEX($K$9:$K$158,MATCH($F108,$G$9:$G$158,0),1),0)),0)), IFERROR(MIN($D108-SUM($O108:AW108), INDEX(Tbl_Resource_List[Hours Available per Day], MATCH($C108,Tbl_Resource_List[Resource Name],0),1)-SUMIF($C$8:$C107,$C108,AX$8:AX107)),0),0)</f>
        <v>0</v>
      </c>
      <c r="AY108" s="93">
        <f>IF((AY$7&gt;IFERROR(MAX(IFERROR(INDEX(Tbl_Project_List[Start Date],MATCH($A108,Tbl_Project_List[Project Name],0),1)-1,0),IFERROR(INDEX($K$9:$K$158,MATCH($E108,$G$9:$G$158,0),1),0),IFERROR(INDEX($K$9:$K$158,MATCH($F108,$G$9:$G$158,0),1),0)),0)), IFERROR(MIN($D108-SUM($O108:AX108), INDEX(Tbl_Resource_List[Hours Available per Day], MATCH($C108,Tbl_Resource_List[Resource Name],0),1)-SUMIF($C$8:$C107,$C108,AY$8:AY107)),0),0)</f>
        <v>0</v>
      </c>
      <c r="AZ108" s="93">
        <f>IF((AZ$7&gt;IFERROR(MAX(IFERROR(INDEX(Tbl_Project_List[Start Date],MATCH($A108,Tbl_Project_List[Project Name],0),1)-1,0),IFERROR(INDEX($K$9:$K$158,MATCH($E108,$G$9:$G$158,0),1),0),IFERROR(INDEX($K$9:$K$158,MATCH($F108,$G$9:$G$158,0),1),0)),0)), IFERROR(MIN($D108-SUM($O108:AY108), INDEX(Tbl_Resource_List[Hours Available per Day], MATCH($C108,Tbl_Resource_List[Resource Name],0),1)-SUMIF($C$8:$C107,$C108,AZ$8:AZ107)),0),0)</f>
        <v>0</v>
      </c>
      <c r="BA108" s="93">
        <f>IF((BA$7&gt;IFERROR(MAX(IFERROR(INDEX(Tbl_Project_List[Start Date],MATCH($A108,Tbl_Project_List[Project Name],0),1)-1,0),IFERROR(INDEX($K$9:$K$158,MATCH($E108,$G$9:$G$158,0),1),0),IFERROR(INDEX($K$9:$K$158,MATCH($F108,$G$9:$G$158,0),1),0)),0)), IFERROR(MIN($D108-SUM($O108:AZ108), INDEX(Tbl_Resource_List[Hours Available per Day], MATCH($C108,Tbl_Resource_List[Resource Name],0),1)-SUMIF($C$8:$C107,$C108,BA$8:BA107)),0),0)</f>
        <v>0</v>
      </c>
      <c r="BB108" s="93">
        <f>IF((BB$7&gt;IFERROR(MAX(IFERROR(INDEX(Tbl_Project_List[Start Date],MATCH($A108,Tbl_Project_List[Project Name],0),1)-1,0),IFERROR(INDEX($K$9:$K$158,MATCH($E108,$G$9:$G$158,0),1),0),IFERROR(INDEX($K$9:$K$158,MATCH($F108,$G$9:$G$158,0),1),0)),0)), IFERROR(MIN($D108-SUM($O108:BA108), INDEX(Tbl_Resource_List[Hours Available per Day], MATCH($C108,Tbl_Resource_List[Resource Name],0),1)-SUMIF($C$8:$C107,$C108,BB$8:BB107)),0),0)</f>
        <v>0</v>
      </c>
      <c r="BC108" s="93">
        <f>IF((BC$7&gt;IFERROR(MAX(IFERROR(INDEX(Tbl_Project_List[Start Date],MATCH($A108,Tbl_Project_List[Project Name],0),1)-1,0),IFERROR(INDEX($K$9:$K$158,MATCH($E108,$G$9:$G$158,0),1),0),IFERROR(INDEX($K$9:$K$158,MATCH($F108,$G$9:$G$158,0),1),0)),0)), IFERROR(MIN($D108-SUM($O108:BB108), INDEX(Tbl_Resource_List[Hours Available per Day], MATCH($C108,Tbl_Resource_List[Resource Name],0),1)-SUMIF($C$8:$C107,$C108,BC$8:BC107)),0),0)</f>
        <v>0</v>
      </c>
      <c r="BD108" s="93">
        <f>IF((BD$7&gt;IFERROR(MAX(IFERROR(INDEX(Tbl_Project_List[Start Date],MATCH($A108,Tbl_Project_List[Project Name],0),1)-1,0),IFERROR(INDEX($K$9:$K$158,MATCH($E108,$G$9:$G$158,0),1),0),IFERROR(INDEX($K$9:$K$158,MATCH($F108,$G$9:$G$158,0),1),0)),0)), IFERROR(MIN($D108-SUM($O108:BC108), INDEX(Tbl_Resource_List[Hours Available per Day], MATCH($C108,Tbl_Resource_List[Resource Name],0),1)-SUMIF($C$8:$C107,$C108,BD$8:BD107)),0),0)</f>
        <v>0</v>
      </c>
      <c r="BE108" s="93">
        <f>IF((BE$7&gt;IFERROR(MAX(IFERROR(INDEX(Tbl_Project_List[Start Date],MATCH($A108,Tbl_Project_List[Project Name],0),1)-1,0),IFERROR(INDEX($K$9:$K$158,MATCH($E108,$G$9:$G$158,0),1),0),IFERROR(INDEX($K$9:$K$158,MATCH($F108,$G$9:$G$158,0),1),0)),0)), IFERROR(MIN($D108-SUM($O108:BD108), INDEX(Tbl_Resource_List[Hours Available per Day], MATCH($C108,Tbl_Resource_List[Resource Name],0),1)-SUMIF($C$8:$C107,$C108,BE$8:BE107)),0),0)</f>
        <v>0</v>
      </c>
      <c r="BF108" s="93">
        <f>IF((BF$7&gt;IFERROR(MAX(IFERROR(INDEX(Tbl_Project_List[Start Date],MATCH($A108,Tbl_Project_List[Project Name],0),1)-1,0),IFERROR(INDEX($K$9:$K$158,MATCH($E108,$G$9:$G$158,0),1),0),IFERROR(INDEX($K$9:$K$158,MATCH($F108,$G$9:$G$158,0),1),0)),0)), IFERROR(MIN($D108-SUM($O108:BE108), INDEX(Tbl_Resource_List[Hours Available per Day], MATCH($C108,Tbl_Resource_List[Resource Name],0),1)-SUMIF($C$8:$C107,$C108,BF$8:BF107)),0),0)</f>
        <v>0</v>
      </c>
      <c r="BG108" s="93">
        <f>IF((BG$7&gt;IFERROR(MAX(IFERROR(INDEX(Tbl_Project_List[Start Date],MATCH($A108,Tbl_Project_List[Project Name],0),1)-1,0),IFERROR(INDEX($K$9:$K$158,MATCH($E108,$G$9:$G$158,0),1),0),IFERROR(INDEX($K$9:$K$158,MATCH($F108,$G$9:$G$158,0),1),0)),0)), IFERROR(MIN($D108-SUM($O108:BF108), INDEX(Tbl_Resource_List[Hours Available per Day], MATCH($C108,Tbl_Resource_List[Resource Name],0),1)-SUMIF($C$8:$C107,$C108,BG$8:BG107)),0),0)</f>
        <v>0</v>
      </c>
      <c r="BH108" s="93">
        <f>IF((BH$7&gt;IFERROR(MAX(IFERROR(INDEX(Tbl_Project_List[Start Date],MATCH($A108,Tbl_Project_List[Project Name],0),1)-1,0),IFERROR(INDEX($K$9:$K$158,MATCH($E108,$G$9:$G$158,0),1),0),IFERROR(INDEX($K$9:$K$158,MATCH($F108,$G$9:$G$158,0),1),0)),0)), IFERROR(MIN($D108-SUM($O108:BG108), INDEX(Tbl_Resource_List[Hours Available per Day], MATCH($C108,Tbl_Resource_List[Resource Name],0),1)-SUMIF($C$8:$C107,$C108,BH$8:BH107)),0),0)</f>
        <v>0</v>
      </c>
      <c r="BI108" s="93">
        <f>IF((BI$7&gt;IFERROR(MAX(IFERROR(INDEX(Tbl_Project_List[Start Date],MATCH($A108,Tbl_Project_List[Project Name],0),1)-1,0),IFERROR(INDEX($K$9:$K$158,MATCH($E108,$G$9:$G$158,0),1),0),IFERROR(INDEX($K$9:$K$158,MATCH($F108,$G$9:$G$158,0),1),0)),0)), IFERROR(MIN($D108-SUM($O108:BH108), INDEX(Tbl_Resource_List[Hours Available per Day], MATCH($C108,Tbl_Resource_List[Resource Name],0),1)-SUMIF($C$8:$C107,$C108,BI$8:BI107)),0),0)</f>
        <v>0</v>
      </c>
      <c r="BJ108" s="93">
        <f>IF((BJ$7&gt;IFERROR(MAX(IFERROR(INDEX(Tbl_Project_List[Start Date],MATCH($A108,Tbl_Project_List[Project Name],0),1)-1,0),IFERROR(INDEX($K$9:$K$158,MATCH($E108,$G$9:$G$158,0),1),0),IFERROR(INDEX($K$9:$K$158,MATCH($F108,$G$9:$G$158,0),1),0)),0)), IFERROR(MIN($D108-SUM($O108:BI108), INDEX(Tbl_Resource_List[Hours Available per Day], MATCH($C108,Tbl_Resource_List[Resource Name],0),1)-SUMIF($C$8:$C107,$C108,BJ$8:BJ107)),0),0)</f>
        <v>0</v>
      </c>
      <c r="BK108" s="93">
        <f>IF((BK$7&gt;IFERROR(MAX(IFERROR(INDEX(Tbl_Project_List[Start Date],MATCH($A108,Tbl_Project_List[Project Name],0),1)-1,0),IFERROR(INDEX($K$9:$K$158,MATCH($E108,$G$9:$G$158,0),1),0),IFERROR(INDEX($K$9:$K$158,MATCH($F108,$G$9:$G$158,0),1),0)),0)), IFERROR(MIN($D108-SUM($O108:BJ108), INDEX(Tbl_Resource_List[Hours Available per Day], MATCH($C108,Tbl_Resource_List[Resource Name],0),1)-SUMIF($C$8:$C107,$C108,BK$8:BK107)),0),0)</f>
        <v>0</v>
      </c>
      <c r="BL108" s="93">
        <f>IF((BL$7&gt;IFERROR(MAX(IFERROR(INDEX(Tbl_Project_List[Start Date],MATCH($A108,Tbl_Project_List[Project Name],0),1)-1,0),IFERROR(INDEX($K$9:$K$158,MATCH($E108,$G$9:$G$158,0),1),0),IFERROR(INDEX($K$9:$K$158,MATCH($F108,$G$9:$G$158,0),1),0)),0)), IFERROR(MIN($D108-SUM($O108:BK108), INDEX(Tbl_Resource_List[Hours Available per Day], MATCH($C108,Tbl_Resource_List[Resource Name],0),1)-SUMIF($C$8:$C107,$C108,BL$8:BL107)),0),0)</f>
        <v>0</v>
      </c>
      <c r="BM108" s="93">
        <f>IF((BM$7&gt;IFERROR(MAX(IFERROR(INDEX(Tbl_Project_List[Start Date],MATCH($A108,Tbl_Project_List[Project Name],0),1)-1,0),IFERROR(INDEX($K$9:$K$158,MATCH($E108,$G$9:$G$158,0),1),0),IFERROR(INDEX($K$9:$K$158,MATCH($F108,$G$9:$G$158,0),1),0)),0)), IFERROR(MIN($D108-SUM($O108:BL108), INDEX(Tbl_Resource_List[Hours Available per Day], MATCH($C108,Tbl_Resource_List[Resource Name],0),1)-SUMIF($C$8:$C107,$C108,BM$8:BM107)),0),0)</f>
        <v>0</v>
      </c>
      <c r="BN108" s="93">
        <f>IF((BN$7&gt;IFERROR(MAX(IFERROR(INDEX(Tbl_Project_List[Start Date],MATCH($A108,Tbl_Project_List[Project Name],0),1)-1,0),IFERROR(INDEX($K$9:$K$158,MATCH($E108,$G$9:$G$158,0),1),0),IFERROR(INDEX($K$9:$K$158,MATCH($F108,$G$9:$G$158,0),1),0)),0)), IFERROR(MIN($D108-SUM($O108:BM108), INDEX(Tbl_Resource_List[Hours Available per Day], MATCH($C108,Tbl_Resource_List[Resource Name],0),1)-SUMIF($C$8:$C107,$C108,BN$8:BN107)),0),0)</f>
        <v>0</v>
      </c>
      <c r="BO108" s="93">
        <f>IF((BO$7&gt;IFERROR(MAX(IFERROR(INDEX(Tbl_Project_List[Start Date],MATCH($A108,Tbl_Project_List[Project Name],0),1)-1,0),IFERROR(INDEX($K$9:$K$158,MATCH($E108,$G$9:$G$158,0),1),0),IFERROR(INDEX($K$9:$K$158,MATCH($F108,$G$9:$G$158,0),1),0)),0)), IFERROR(MIN($D108-SUM($O108:BN108), INDEX(Tbl_Resource_List[Hours Available per Day], MATCH($C108,Tbl_Resource_List[Resource Name],0),1)-SUMIF($C$8:$C107,$C108,BO$8:BO107)),0),0)</f>
        <v>0</v>
      </c>
      <c r="BP108" s="93">
        <f>IF((BP$7&gt;IFERROR(MAX(IFERROR(INDEX(Tbl_Project_List[Start Date],MATCH($A108,Tbl_Project_List[Project Name],0),1)-1,0),IFERROR(INDEX($K$9:$K$158,MATCH($E108,$G$9:$G$158,0),1),0),IFERROR(INDEX($K$9:$K$158,MATCH($F108,$G$9:$G$158,0),1),0)),0)), IFERROR(MIN($D108-SUM($O108:BO108), INDEX(Tbl_Resource_List[Hours Available per Day], MATCH($C108,Tbl_Resource_List[Resource Name],0),1)-SUMIF($C$8:$C107,$C108,BP$8:BP107)),0),0)</f>
        <v>0</v>
      </c>
      <c r="BQ108" s="93">
        <f>IF((BQ$7&gt;IFERROR(MAX(IFERROR(INDEX(Tbl_Project_List[Start Date],MATCH($A108,Tbl_Project_List[Project Name],0),1)-1,0),IFERROR(INDEX($K$9:$K$158,MATCH($E108,$G$9:$G$158,0),1),0),IFERROR(INDEX($K$9:$K$158,MATCH($F108,$G$9:$G$158,0),1),0)),0)), IFERROR(MIN($D108-SUM($O108:BP108), INDEX(Tbl_Resource_List[Hours Available per Day], MATCH($C108,Tbl_Resource_List[Resource Name],0),1)-SUMIF($C$8:$C107,$C108,BQ$8:BQ107)),0),0)</f>
        <v>0</v>
      </c>
      <c r="BR108" s="93">
        <f>IF((BR$7&gt;IFERROR(MAX(IFERROR(INDEX(Tbl_Project_List[Start Date],MATCH($A108,Tbl_Project_List[Project Name],0),1)-1,0),IFERROR(INDEX($K$9:$K$158,MATCH($E108,$G$9:$G$158,0),1),0),IFERROR(INDEX($K$9:$K$158,MATCH($F108,$G$9:$G$158,0),1),0)),0)), IFERROR(MIN($D108-SUM($O108:BQ108), INDEX(Tbl_Resource_List[Hours Available per Day], MATCH($C108,Tbl_Resource_List[Resource Name],0),1)-SUMIF($C$8:$C107,$C108,BR$8:BR107)),0),0)</f>
        <v>0</v>
      </c>
      <c r="BS108" s="93">
        <f>IF((BS$7&gt;IFERROR(MAX(IFERROR(INDEX(Tbl_Project_List[Start Date],MATCH($A108,Tbl_Project_List[Project Name],0),1)-1,0),IFERROR(INDEX($K$9:$K$158,MATCH($E108,$G$9:$G$158,0),1),0),IFERROR(INDEX($K$9:$K$158,MATCH($F108,$G$9:$G$158,0),1),0)),0)), IFERROR(MIN($D108-SUM($O108:BR108), INDEX(Tbl_Resource_List[Hours Available per Day], MATCH($C108,Tbl_Resource_List[Resource Name],0),1)-SUMIF($C$8:$C107,$C108,BS$8:BS107)),0),0)</f>
        <v>0</v>
      </c>
      <c r="BT108" s="93">
        <f>IF((BT$7&gt;IFERROR(MAX(IFERROR(INDEX(Tbl_Project_List[Start Date],MATCH($A108,Tbl_Project_List[Project Name],0),1)-1,0),IFERROR(INDEX($K$9:$K$158,MATCH($E108,$G$9:$G$158,0),1),0),IFERROR(INDEX($K$9:$K$158,MATCH($F108,$G$9:$G$158,0),1),0)),0)), IFERROR(MIN($D108-SUM($O108:BS108), INDEX(Tbl_Resource_List[Hours Available per Day], MATCH($C108,Tbl_Resource_List[Resource Name],0),1)-SUMIF($C$8:$C107,$C108,BT$8:BT107)),0),0)</f>
        <v>0</v>
      </c>
      <c r="BU108" s="93">
        <f>IF((BU$7&gt;IFERROR(MAX(IFERROR(INDEX(Tbl_Project_List[Start Date],MATCH($A108,Tbl_Project_List[Project Name],0),1)-1,0),IFERROR(INDEX($K$9:$K$158,MATCH($E108,$G$9:$G$158,0),1),0),IFERROR(INDEX($K$9:$K$158,MATCH($F108,$G$9:$G$158,0),1),0)),0)), IFERROR(MIN($D108-SUM($O108:BT108), INDEX(Tbl_Resource_List[Hours Available per Day], MATCH($C108,Tbl_Resource_List[Resource Name],0),1)-SUMIF($C$8:$C107,$C108,BU$8:BU107)),0),0)</f>
        <v>0</v>
      </c>
      <c r="BV108" s="93">
        <f>IF((BV$7&gt;IFERROR(MAX(IFERROR(INDEX(Tbl_Project_List[Start Date],MATCH($A108,Tbl_Project_List[Project Name],0),1)-1,0),IFERROR(INDEX($K$9:$K$158,MATCH($E108,$G$9:$G$158,0),1),0),IFERROR(INDEX($K$9:$K$158,MATCH($F108,$G$9:$G$158,0),1),0)),0)), IFERROR(MIN($D108-SUM($O108:BU108), INDEX(Tbl_Resource_List[Hours Available per Day], MATCH($C108,Tbl_Resource_List[Resource Name],0),1)-SUMIF($C$8:$C107,$C108,BV$8:BV107)),0),0)</f>
        <v>0</v>
      </c>
      <c r="BW108" s="94">
        <f>IF((BW$7&gt;IFERROR(MAX(IFERROR(INDEX(Tbl_Project_List[Start Date],MATCH($A108,Tbl_Project_List[Project Name],0),1)-1,0),IFERROR(INDEX($K$9:$K$158,MATCH($E108,$G$9:$G$158,0),1),0),IFERROR(INDEX($K$9:$K$158,MATCH($F108,$G$9:$G$158,0),1),0)),0)), IFERROR(MIN($D108-SUM($O108:BV108), INDEX(Tbl_Resource_List[Hours Available per Day], MATCH($C108,Tbl_Resource_List[Resource Name],0),1)-SUMIF($C$8:$C107,$C108,BW$8:BW107)),0),0)</f>
        <v>0</v>
      </c>
      <c r="BX108" s="95"/>
      <c r="BY108" s="95"/>
      <c r="BZ108" s="95"/>
      <c r="CA108" s="95"/>
      <c r="CB108" s="95"/>
      <c r="CC108" s="95"/>
      <c r="CD108" s="95"/>
      <c r="CE108" s="95"/>
      <c r="CF108" s="95"/>
      <c r="CG108" s="95"/>
      <c r="CH108" s="95"/>
      <c r="CI108" s="95"/>
      <c r="CJ108" s="95"/>
      <c r="CK108" s="95"/>
      <c r="CL108" s="95"/>
      <c r="CM108" s="95"/>
      <c r="CN108" s="95"/>
      <c r="CO108" s="95"/>
      <c r="CP108" s="95"/>
      <c r="CQ108" s="95"/>
      <c r="CR108" s="95"/>
      <c r="CS108" s="95"/>
      <c r="CT108" s="95"/>
      <c r="CU108" s="95"/>
      <c r="CV108" s="95"/>
      <c r="CW108" s="95"/>
      <c r="CX108" s="95"/>
      <c r="CY108" s="95"/>
      <c r="CZ108" s="95"/>
      <c r="DA108" s="95"/>
    </row>
    <row r="109" spans="1:105" x14ac:dyDescent="0.25">
      <c r="A109" s="89" t="str">
        <f>IFERROR(IF(ROW(A108)-ROW($A$8)&gt;=COUNTA(Tbl_Task_List[Task Name]),"",INDEX(Tbl_Project_List[],MATCH(SMALL(Tbl_Project_List[[#Data],[Priority]],ROUND(SUMPRODUCT(1/COUNTIF($A$9:A108,$A$9:A108)),0)+((COUNTIF(Tbl_Task_List[[#Data],[Project Name]],A108)=COUNTIF($A$9:$A108,A108))*1)),Tbl_Project_List[[#Data],[Priority]],0),1)),"")</f>
        <v/>
      </c>
      <c r="B109" s="89" t="str">
        <f t="array" ref="B109">IFERROR(INDEX((Tbl_Task_List[[#Data],[Task Name]]), SMALL(IF(A109=(Tbl_Task_List[[#Data],[Project Name]]),ROW(Tbl_Task_List[[#Data],[Project Name]]),""),COUNTIF($A$9:$A109,A109))-ROW(Tbl_Task_List[[#Headers],[Task Name]]),1),"")</f>
        <v/>
      </c>
      <c r="C109" s="90" t="str">
        <f t="array" ref="C109">IFERROR(INDEX((Tbl_Task_List[[#Data],[Resource Name]]), SMALL(IF(A109=(Tbl_Task_List[[#Data],[Project Name]]),ROW(Tbl_Task_List[[#Data],[Project Name]]),""),COUNTIF($A$9:$A109,A109))-ROW(Tbl_Task_List[[#Headers],[Resource Name]]),1),"")</f>
        <v/>
      </c>
      <c r="D109" s="91" t="str">
        <f t="array" ref="D109">IFERROR(INDEX((Tbl_Task_List[[#Data],[Planned Duration (Hours)]]), SMALL(IF(A109=(Tbl_Task_List[[#Data],[Project Name]]),ROW(Tbl_Task_List[[#Data],[Project Name]]),""),COUNTIF($A$9:$A109,A109))-ROW(Tbl_Task_List[[#Headers],[Planned Duration (Hours)]]),1),"")</f>
        <v/>
      </c>
      <c r="E109" s="70" t="str">
        <f t="array" ref="E109">IFERROR(INDEX((Tbl_Task_List[[#Data],[Predecessor 1]]), SMALL(IF(A109=(Tbl_Task_List[[#Data],[Project Name]]),ROW(Tbl_Task_List[[#Data],[Project Name]]),""),COUNTIF($A$9:$A109,A109))-ROW(Tbl_Task_List[[#Headers],[Predecessor 1]]),1),"")</f>
        <v/>
      </c>
      <c r="F109" s="70" t="str">
        <f t="array" ref="F109">IFERROR(INDEX((Tbl_Task_List[[#Data],[Predecessor 2]]), SMALL(IF(A109=(Tbl_Task_List[[#Data],[Project Name]]),ROW(Tbl_Task_List[[#Data],[Project Name]]),""),COUNTIF($A$9:$A109,A109))-ROW(Tbl_Task_List[[#Headers],[Predecessor 2]]),1),"")</f>
        <v/>
      </c>
      <c r="G109" s="70" t="str">
        <f t="shared" si="12"/>
        <v xml:space="preserve"> </v>
      </c>
      <c r="H109" s="75" t="str">
        <f>IFERROR(MAX(INDEX(Tbl_Project_List[Start Date],MATCH($A109,Tbl_Project_List[Project Name],0),1), StartDate, IFERROR(WORKDAY(INDEX($K$9:$K$158,MATCH($E109,$G$9:$G$158,0),1),1,Holidays),0),IFERROR(WORKDAY( INDEX($K$9:$K$158,MATCH($F109,$G$9:$G$158,0),1),1,Holidays),0)),"")</f>
        <v/>
      </c>
      <c r="I109" s="92" t="str">
        <f t="shared" si="9"/>
        <v/>
      </c>
      <c r="J109" s="75" t="str">
        <f t="array" ref="J109">IF(ISNUMBER(D109),IFERROR(INDEX($A$7:$BW$7,1,SMALL(IF(P109:BW109&gt;0,COLUMN(P109:BW109),""),1)),WORKDAY($BW$7,2,Holidays)),"")</f>
        <v/>
      </c>
      <c r="K109" s="75" t="str">
        <f t="array" ref="K109">IF(ISNUMBER(D109),IF(SUM(P109:BW109)=D109,IFERROR(INDEX($A$7:$BW$7,1,LARGE(IF(P109:BW109&gt;0,COLUMN(P109:BW109),""),1)),""),WORKDAY($BW$7,1,Holidays)),"")</f>
        <v/>
      </c>
      <c r="L109" s="92" t="str">
        <f ca="1">IFERROR(COUNTIF(INDIRECT(ADDRESS(ROW($L109),MATCH($J109,$A$7:$BW$7,0),1,1,)):INDIRECT(ADDRESS(ROW($L109),MATCH(MIN($K109,$BW$7),$A$7:$BW$7,0),1,1,)),0),"")</f>
        <v/>
      </c>
      <c r="M109" s="92" t="str">
        <f t="shared" si="10"/>
        <v/>
      </c>
      <c r="N109" s="93" t="str">
        <f t="shared" si="11"/>
        <v/>
      </c>
      <c r="O109" s="86"/>
      <c r="P109" s="93">
        <f>IF((P$7&gt;IFERROR(MAX(IFERROR(INDEX(Tbl_Project_List[Start Date],MATCH($A109,Tbl_Project_List[Project Name],0),1)-1,0),IFERROR(INDEX($K$9:$K$158,MATCH($E109,$G$9:$G$158,0),1),0),IFERROR(INDEX($K$9:$K$158,MATCH($F109,$G$9:$G$158,0),1),0)),0)), IFERROR(MIN($D109-SUM($O109:O109), INDEX(Tbl_Resource_List[Hours Available per Day], MATCH($C109,Tbl_Resource_List[Resource Name],0),1)-SUMIF($C$8:$C108,$C109,P$8:P108)),0),0)</f>
        <v>0</v>
      </c>
      <c r="Q109" s="93">
        <f>IF((Q$7&gt;IFERROR(MAX(IFERROR(INDEX(Tbl_Project_List[Start Date],MATCH($A109,Tbl_Project_List[Project Name],0),1)-1,0),IFERROR(INDEX($K$9:$K$158,MATCH($E109,$G$9:$G$158,0),1),0),IFERROR(INDEX($K$9:$K$158,MATCH($F109,$G$9:$G$158,0),1),0)),0)), IFERROR(MIN($D109-SUM($O109:P109), INDEX(Tbl_Resource_List[Hours Available per Day], MATCH($C109,Tbl_Resource_List[Resource Name],0),1)-SUMIF($C$8:$C108,$C109,Q$8:Q108)),0),0)</f>
        <v>0</v>
      </c>
      <c r="R109" s="93">
        <f>IF((R$7&gt;IFERROR(MAX(IFERROR(INDEX(Tbl_Project_List[Start Date],MATCH($A109,Tbl_Project_List[Project Name],0),1)-1,0),IFERROR(INDEX($K$9:$K$158,MATCH($E109,$G$9:$G$158,0),1),0),IFERROR(INDEX($K$9:$K$158,MATCH($F109,$G$9:$G$158,0),1),0)),0)), IFERROR(MIN($D109-SUM($O109:Q109), INDEX(Tbl_Resource_List[Hours Available per Day], MATCH($C109,Tbl_Resource_List[Resource Name],0),1)-SUMIF($C$8:$C108,$C109,R$8:R108)),0),0)</f>
        <v>0</v>
      </c>
      <c r="S109" s="93">
        <f>IF((S$7&gt;IFERROR(MAX(IFERROR(INDEX(Tbl_Project_List[Start Date],MATCH($A109,Tbl_Project_List[Project Name],0),1)-1,0),IFERROR(INDEX($K$9:$K$158,MATCH($E109,$G$9:$G$158,0),1),0),IFERROR(INDEX($K$9:$K$158,MATCH($F109,$G$9:$G$158,0),1),0)),0)), IFERROR(MIN($D109-SUM($O109:R109), INDEX(Tbl_Resource_List[Hours Available per Day], MATCH($C109,Tbl_Resource_List[Resource Name],0),1)-SUMIF($C$8:$C108,$C109,S$8:S108)),0),0)</f>
        <v>0</v>
      </c>
      <c r="T109" s="93">
        <f>IF((T$7&gt;IFERROR(MAX(IFERROR(INDEX(Tbl_Project_List[Start Date],MATCH($A109,Tbl_Project_List[Project Name],0),1)-1,0),IFERROR(INDEX($K$9:$K$158,MATCH($E109,$G$9:$G$158,0),1),0),IFERROR(INDEX($K$9:$K$158,MATCH($F109,$G$9:$G$158,0),1),0)),0)), IFERROR(MIN($D109-SUM($O109:S109), INDEX(Tbl_Resource_List[Hours Available per Day], MATCH($C109,Tbl_Resource_List[Resource Name],0),1)-SUMIF($C$8:$C108,$C109,T$8:T108)),0),0)</f>
        <v>0</v>
      </c>
      <c r="U109" s="93">
        <f>IF((U$7&gt;IFERROR(MAX(IFERROR(INDEX(Tbl_Project_List[Start Date],MATCH($A109,Tbl_Project_List[Project Name],0),1)-1,0),IFERROR(INDEX($K$9:$K$158,MATCH($E109,$G$9:$G$158,0),1),0),IFERROR(INDEX($K$9:$K$158,MATCH($F109,$G$9:$G$158,0),1),0)),0)), IFERROR(MIN($D109-SUM($O109:T109), INDEX(Tbl_Resource_List[Hours Available per Day], MATCH($C109,Tbl_Resource_List[Resource Name],0),1)-SUMIF($C$8:$C108,$C109,U$8:U108)),0),0)</f>
        <v>0</v>
      </c>
      <c r="V109" s="93">
        <f>IF((V$7&gt;IFERROR(MAX(IFERROR(INDEX(Tbl_Project_List[Start Date],MATCH($A109,Tbl_Project_List[Project Name],0),1)-1,0),IFERROR(INDEX($K$9:$K$158,MATCH($E109,$G$9:$G$158,0),1),0),IFERROR(INDEX($K$9:$K$158,MATCH($F109,$G$9:$G$158,0),1),0)),0)), IFERROR(MIN($D109-SUM($O109:U109), INDEX(Tbl_Resource_List[Hours Available per Day], MATCH($C109,Tbl_Resource_List[Resource Name],0),1)-SUMIF($C$8:$C108,$C109,V$8:V108)),0),0)</f>
        <v>0</v>
      </c>
      <c r="W109" s="93">
        <f>IF((W$7&gt;IFERROR(MAX(IFERROR(INDEX(Tbl_Project_List[Start Date],MATCH($A109,Tbl_Project_List[Project Name],0),1)-1,0),IFERROR(INDEX($K$9:$K$158,MATCH($E109,$G$9:$G$158,0),1),0),IFERROR(INDEX($K$9:$K$158,MATCH($F109,$G$9:$G$158,0),1),0)),0)), IFERROR(MIN($D109-SUM($O109:V109), INDEX(Tbl_Resource_List[Hours Available per Day], MATCH($C109,Tbl_Resource_List[Resource Name],0),1)-SUMIF($C$8:$C108,$C109,W$8:W108)),0),0)</f>
        <v>0</v>
      </c>
      <c r="X109" s="93">
        <f>IF((X$7&gt;IFERROR(MAX(IFERROR(INDEX(Tbl_Project_List[Start Date],MATCH($A109,Tbl_Project_List[Project Name],0),1)-1,0),IFERROR(INDEX($K$9:$K$158,MATCH($E109,$G$9:$G$158,0),1),0),IFERROR(INDEX($K$9:$K$158,MATCH($F109,$G$9:$G$158,0),1),0)),0)), IFERROR(MIN($D109-SUM($O109:W109), INDEX(Tbl_Resource_List[Hours Available per Day], MATCH($C109,Tbl_Resource_List[Resource Name],0),1)-SUMIF($C$8:$C108,$C109,X$8:X108)),0),0)</f>
        <v>0</v>
      </c>
      <c r="Y109" s="93">
        <f>IF((Y$7&gt;IFERROR(MAX(IFERROR(INDEX(Tbl_Project_List[Start Date],MATCH($A109,Tbl_Project_List[Project Name],0),1)-1,0),IFERROR(INDEX($K$9:$K$158,MATCH($E109,$G$9:$G$158,0),1),0),IFERROR(INDEX($K$9:$K$158,MATCH($F109,$G$9:$G$158,0),1),0)),0)), IFERROR(MIN($D109-SUM($O109:X109), INDEX(Tbl_Resource_List[Hours Available per Day], MATCH($C109,Tbl_Resource_List[Resource Name],0),1)-SUMIF($C$8:$C108,$C109,Y$8:Y108)),0),0)</f>
        <v>0</v>
      </c>
      <c r="Z109" s="93">
        <f>IF((Z$7&gt;IFERROR(MAX(IFERROR(INDEX(Tbl_Project_List[Start Date],MATCH($A109,Tbl_Project_List[Project Name],0),1)-1,0),IFERROR(INDEX($K$9:$K$158,MATCH($E109,$G$9:$G$158,0),1),0),IFERROR(INDEX($K$9:$K$158,MATCH($F109,$G$9:$G$158,0),1),0)),0)), IFERROR(MIN($D109-SUM($O109:Y109), INDEX(Tbl_Resource_List[Hours Available per Day], MATCH($C109,Tbl_Resource_List[Resource Name],0),1)-SUMIF($C$8:$C108,$C109,Z$8:Z108)),0),0)</f>
        <v>0</v>
      </c>
      <c r="AA109" s="93">
        <f>IF((AA$7&gt;IFERROR(MAX(IFERROR(INDEX(Tbl_Project_List[Start Date],MATCH($A109,Tbl_Project_List[Project Name],0),1)-1,0),IFERROR(INDEX($K$9:$K$158,MATCH($E109,$G$9:$G$158,0),1),0),IFERROR(INDEX($K$9:$K$158,MATCH($F109,$G$9:$G$158,0),1),0)),0)), IFERROR(MIN($D109-SUM($O109:Z109), INDEX(Tbl_Resource_List[Hours Available per Day], MATCH($C109,Tbl_Resource_List[Resource Name],0),1)-SUMIF($C$8:$C108,$C109,AA$8:AA108)),0),0)</f>
        <v>0</v>
      </c>
      <c r="AB109" s="93">
        <f>IF((AB$7&gt;IFERROR(MAX(IFERROR(INDEX(Tbl_Project_List[Start Date],MATCH($A109,Tbl_Project_List[Project Name],0),1)-1,0),IFERROR(INDEX($K$9:$K$158,MATCH($E109,$G$9:$G$158,0),1),0),IFERROR(INDEX($K$9:$K$158,MATCH($F109,$G$9:$G$158,0),1),0)),0)), IFERROR(MIN($D109-SUM($O109:AA109), INDEX(Tbl_Resource_List[Hours Available per Day], MATCH($C109,Tbl_Resource_List[Resource Name],0),1)-SUMIF($C$8:$C108,$C109,AB$8:AB108)),0),0)</f>
        <v>0</v>
      </c>
      <c r="AC109" s="93">
        <f>IF((AC$7&gt;IFERROR(MAX(IFERROR(INDEX(Tbl_Project_List[Start Date],MATCH($A109,Tbl_Project_List[Project Name],0),1)-1,0),IFERROR(INDEX($K$9:$K$158,MATCH($E109,$G$9:$G$158,0),1),0),IFERROR(INDEX($K$9:$K$158,MATCH($F109,$G$9:$G$158,0),1),0)),0)), IFERROR(MIN($D109-SUM($O109:AB109), INDEX(Tbl_Resource_List[Hours Available per Day], MATCH($C109,Tbl_Resource_List[Resource Name],0),1)-SUMIF($C$8:$C108,$C109,AC$8:AC108)),0),0)</f>
        <v>0</v>
      </c>
      <c r="AD109" s="93">
        <f>IF((AD$7&gt;IFERROR(MAX(IFERROR(INDEX(Tbl_Project_List[Start Date],MATCH($A109,Tbl_Project_List[Project Name],0),1)-1,0),IFERROR(INDEX($K$9:$K$158,MATCH($E109,$G$9:$G$158,0),1),0),IFERROR(INDEX($K$9:$K$158,MATCH($F109,$G$9:$G$158,0),1),0)),0)), IFERROR(MIN($D109-SUM($O109:AC109), INDEX(Tbl_Resource_List[Hours Available per Day], MATCH($C109,Tbl_Resource_List[Resource Name],0),1)-SUMIF($C$8:$C108,$C109,AD$8:AD108)),0),0)</f>
        <v>0</v>
      </c>
      <c r="AE109" s="93">
        <f>IF((AE$7&gt;IFERROR(MAX(IFERROR(INDEX(Tbl_Project_List[Start Date],MATCH($A109,Tbl_Project_List[Project Name],0),1)-1,0),IFERROR(INDEX($K$9:$K$158,MATCH($E109,$G$9:$G$158,0),1),0),IFERROR(INDEX($K$9:$K$158,MATCH($F109,$G$9:$G$158,0),1),0)),0)), IFERROR(MIN($D109-SUM($O109:AD109), INDEX(Tbl_Resource_List[Hours Available per Day], MATCH($C109,Tbl_Resource_List[Resource Name],0),1)-SUMIF($C$8:$C108,$C109,AE$8:AE108)),0),0)</f>
        <v>0</v>
      </c>
      <c r="AF109" s="93">
        <f>IF((AF$7&gt;IFERROR(MAX(IFERROR(INDEX(Tbl_Project_List[Start Date],MATCH($A109,Tbl_Project_List[Project Name],0),1)-1,0),IFERROR(INDEX($K$9:$K$158,MATCH($E109,$G$9:$G$158,0),1),0),IFERROR(INDEX($K$9:$K$158,MATCH($F109,$G$9:$G$158,0),1),0)),0)), IFERROR(MIN($D109-SUM($O109:AE109), INDEX(Tbl_Resource_List[Hours Available per Day], MATCH($C109,Tbl_Resource_List[Resource Name],0),1)-SUMIF($C$8:$C108,$C109,AF$8:AF108)),0),0)</f>
        <v>0</v>
      </c>
      <c r="AG109" s="93">
        <f>IF((AG$7&gt;IFERROR(MAX(IFERROR(INDEX(Tbl_Project_List[Start Date],MATCH($A109,Tbl_Project_List[Project Name],0),1)-1,0),IFERROR(INDEX($K$9:$K$158,MATCH($E109,$G$9:$G$158,0),1),0),IFERROR(INDEX($K$9:$K$158,MATCH($F109,$G$9:$G$158,0),1),0)),0)), IFERROR(MIN($D109-SUM($O109:AF109), INDEX(Tbl_Resource_List[Hours Available per Day], MATCH($C109,Tbl_Resource_List[Resource Name],0),1)-SUMIF($C$8:$C108,$C109,AG$8:AG108)),0),0)</f>
        <v>0</v>
      </c>
      <c r="AH109" s="93">
        <f>IF((AH$7&gt;IFERROR(MAX(IFERROR(INDEX(Tbl_Project_List[Start Date],MATCH($A109,Tbl_Project_List[Project Name],0),1)-1,0),IFERROR(INDEX($K$9:$K$158,MATCH($E109,$G$9:$G$158,0),1),0),IFERROR(INDEX($K$9:$K$158,MATCH($F109,$G$9:$G$158,0),1),0)),0)), IFERROR(MIN($D109-SUM($O109:AG109), INDEX(Tbl_Resource_List[Hours Available per Day], MATCH($C109,Tbl_Resource_List[Resource Name],0),1)-SUMIF($C$8:$C108,$C109,AH$8:AH108)),0),0)</f>
        <v>0</v>
      </c>
      <c r="AI109" s="93">
        <f>IF((AI$7&gt;IFERROR(MAX(IFERROR(INDEX(Tbl_Project_List[Start Date],MATCH($A109,Tbl_Project_List[Project Name],0),1)-1,0),IFERROR(INDEX($K$9:$K$158,MATCH($E109,$G$9:$G$158,0),1),0),IFERROR(INDEX($K$9:$K$158,MATCH($F109,$G$9:$G$158,0),1),0)),0)), IFERROR(MIN($D109-SUM($O109:AH109), INDEX(Tbl_Resource_List[Hours Available per Day], MATCH($C109,Tbl_Resource_List[Resource Name],0),1)-SUMIF($C$8:$C108,$C109,AI$8:AI108)),0),0)</f>
        <v>0</v>
      </c>
      <c r="AJ109" s="93">
        <f>IF((AJ$7&gt;IFERROR(MAX(IFERROR(INDEX(Tbl_Project_List[Start Date],MATCH($A109,Tbl_Project_List[Project Name],0),1)-1,0),IFERROR(INDEX($K$9:$K$158,MATCH($E109,$G$9:$G$158,0),1),0),IFERROR(INDEX($K$9:$K$158,MATCH($F109,$G$9:$G$158,0),1),0)),0)), IFERROR(MIN($D109-SUM($O109:AI109), INDEX(Tbl_Resource_List[Hours Available per Day], MATCH($C109,Tbl_Resource_List[Resource Name],0),1)-SUMIF($C$8:$C108,$C109,AJ$8:AJ108)),0),0)</f>
        <v>0</v>
      </c>
      <c r="AK109" s="93">
        <f>IF((AK$7&gt;IFERROR(MAX(IFERROR(INDEX(Tbl_Project_List[Start Date],MATCH($A109,Tbl_Project_List[Project Name],0),1)-1,0),IFERROR(INDEX($K$9:$K$158,MATCH($E109,$G$9:$G$158,0),1),0),IFERROR(INDEX($K$9:$K$158,MATCH($F109,$G$9:$G$158,0),1),0)),0)), IFERROR(MIN($D109-SUM($O109:AJ109), INDEX(Tbl_Resource_List[Hours Available per Day], MATCH($C109,Tbl_Resource_List[Resource Name],0),1)-SUMIF($C$8:$C108,$C109,AK$8:AK108)),0),0)</f>
        <v>0</v>
      </c>
      <c r="AL109" s="93">
        <f>IF((AL$7&gt;IFERROR(MAX(IFERROR(INDEX(Tbl_Project_List[Start Date],MATCH($A109,Tbl_Project_List[Project Name],0),1)-1,0),IFERROR(INDEX($K$9:$K$158,MATCH($E109,$G$9:$G$158,0),1),0),IFERROR(INDEX($K$9:$K$158,MATCH($F109,$G$9:$G$158,0),1),0)),0)), IFERROR(MIN($D109-SUM($O109:AK109), INDEX(Tbl_Resource_List[Hours Available per Day], MATCH($C109,Tbl_Resource_List[Resource Name],0),1)-SUMIF($C$8:$C108,$C109,AL$8:AL108)),0),0)</f>
        <v>0</v>
      </c>
      <c r="AM109" s="93">
        <f>IF((AM$7&gt;IFERROR(MAX(IFERROR(INDEX(Tbl_Project_List[Start Date],MATCH($A109,Tbl_Project_List[Project Name],0),1)-1,0),IFERROR(INDEX($K$9:$K$158,MATCH($E109,$G$9:$G$158,0),1),0),IFERROR(INDEX($K$9:$K$158,MATCH($F109,$G$9:$G$158,0),1),0)),0)), IFERROR(MIN($D109-SUM($O109:AL109), INDEX(Tbl_Resource_List[Hours Available per Day], MATCH($C109,Tbl_Resource_List[Resource Name],0),1)-SUMIF($C$8:$C108,$C109,AM$8:AM108)),0),0)</f>
        <v>0</v>
      </c>
      <c r="AN109" s="93">
        <f>IF((AN$7&gt;IFERROR(MAX(IFERROR(INDEX(Tbl_Project_List[Start Date],MATCH($A109,Tbl_Project_List[Project Name],0),1)-1,0),IFERROR(INDEX($K$9:$K$158,MATCH($E109,$G$9:$G$158,0),1),0),IFERROR(INDEX($K$9:$K$158,MATCH($F109,$G$9:$G$158,0),1),0)),0)), IFERROR(MIN($D109-SUM($O109:AM109), INDEX(Tbl_Resource_List[Hours Available per Day], MATCH($C109,Tbl_Resource_List[Resource Name],0),1)-SUMIF($C$8:$C108,$C109,AN$8:AN108)),0),0)</f>
        <v>0</v>
      </c>
      <c r="AO109" s="93">
        <f>IF((AO$7&gt;IFERROR(MAX(IFERROR(INDEX(Tbl_Project_List[Start Date],MATCH($A109,Tbl_Project_List[Project Name],0),1)-1,0),IFERROR(INDEX($K$9:$K$158,MATCH($E109,$G$9:$G$158,0),1),0),IFERROR(INDEX($K$9:$K$158,MATCH($F109,$G$9:$G$158,0),1),0)),0)), IFERROR(MIN($D109-SUM($O109:AN109), INDEX(Tbl_Resource_List[Hours Available per Day], MATCH($C109,Tbl_Resource_List[Resource Name],0),1)-SUMIF($C$8:$C108,$C109,AO$8:AO108)),0),0)</f>
        <v>0</v>
      </c>
      <c r="AP109" s="93">
        <f>IF((AP$7&gt;IFERROR(MAX(IFERROR(INDEX(Tbl_Project_List[Start Date],MATCH($A109,Tbl_Project_List[Project Name],0),1)-1,0),IFERROR(INDEX($K$9:$K$158,MATCH($E109,$G$9:$G$158,0),1),0),IFERROR(INDEX($K$9:$K$158,MATCH($F109,$G$9:$G$158,0),1),0)),0)), IFERROR(MIN($D109-SUM($O109:AO109), INDEX(Tbl_Resource_List[Hours Available per Day], MATCH($C109,Tbl_Resource_List[Resource Name],0),1)-SUMIF($C$8:$C108,$C109,AP$8:AP108)),0),0)</f>
        <v>0</v>
      </c>
      <c r="AQ109" s="93">
        <f>IF((AQ$7&gt;IFERROR(MAX(IFERROR(INDEX(Tbl_Project_List[Start Date],MATCH($A109,Tbl_Project_List[Project Name],0),1)-1,0),IFERROR(INDEX($K$9:$K$158,MATCH($E109,$G$9:$G$158,0),1),0),IFERROR(INDEX($K$9:$K$158,MATCH($F109,$G$9:$G$158,0),1),0)),0)), IFERROR(MIN($D109-SUM($O109:AP109), INDEX(Tbl_Resource_List[Hours Available per Day], MATCH($C109,Tbl_Resource_List[Resource Name],0),1)-SUMIF($C$8:$C108,$C109,AQ$8:AQ108)),0),0)</f>
        <v>0</v>
      </c>
      <c r="AR109" s="93">
        <f>IF((AR$7&gt;IFERROR(MAX(IFERROR(INDEX(Tbl_Project_List[Start Date],MATCH($A109,Tbl_Project_List[Project Name],0),1)-1,0),IFERROR(INDEX($K$9:$K$158,MATCH($E109,$G$9:$G$158,0),1),0),IFERROR(INDEX($K$9:$K$158,MATCH($F109,$G$9:$G$158,0),1),0)),0)), IFERROR(MIN($D109-SUM($O109:AQ109), INDEX(Tbl_Resource_List[Hours Available per Day], MATCH($C109,Tbl_Resource_List[Resource Name],0),1)-SUMIF($C$8:$C108,$C109,AR$8:AR108)),0),0)</f>
        <v>0</v>
      </c>
      <c r="AS109" s="93">
        <f>IF((AS$7&gt;IFERROR(MAX(IFERROR(INDEX(Tbl_Project_List[Start Date],MATCH($A109,Tbl_Project_List[Project Name],0),1)-1,0),IFERROR(INDEX($K$9:$K$158,MATCH($E109,$G$9:$G$158,0),1),0),IFERROR(INDEX($K$9:$K$158,MATCH($F109,$G$9:$G$158,0),1),0)),0)), IFERROR(MIN($D109-SUM($O109:AR109), INDEX(Tbl_Resource_List[Hours Available per Day], MATCH($C109,Tbl_Resource_List[Resource Name],0),1)-SUMIF($C$8:$C108,$C109,AS$8:AS108)),0),0)</f>
        <v>0</v>
      </c>
      <c r="AT109" s="93">
        <f>IF((AT$7&gt;IFERROR(MAX(IFERROR(INDEX(Tbl_Project_List[Start Date],MATCH($A109,Tbl_Project_List[Project Name],0),1)-1,0),IFERROR(INDEX($K$9:$K$158,MATCH($E109,$G$9:$G$158,0),1),0),IFERROR(INDEX($K$9:$K$158,MATCH($F109,$G$9:$G$158,0),1),0)),0)), IFERROR(MIN($D109-SUM($O109:AS109), INDEX(Tbl_Resource_List[Hours Available per Day], MATCH($C109,Tbl_Resource_List[Resource Name],0),1)-SUMIF($C$8:$C108,$C109,AT$8:AT108)),0),0)</f>
        <v>0</v>
      </c>
      <c r="AU109" s="93">
        <f>IF((AU$7&gt;IFERROR(MAX(IFERROR(INDEX(Tbl_Project_List[Start Date],MATCH($A109,Tbl_Project_List[Project Name],0),1)-1,0),IFERROR(INDEX($K$9:$K$158,MATCH($E109,$G$9:$G$158,0),1),0),IFERROR(INDEX($K$9:$K$158,MATCH($F109,$G$9:$G$158,0),1),0)),0)), IFERROR(MIN($D109-SUM($O109:AT109), INDEX(Tbl_Resource_List[Hours Available per Day], MATCH($C109,Tbl_Resource_List[Resource Name],0),1)-SUMIF($C$8:$C108,$C109,AU$8:AU108)),0),0)</f>
        <v>0</v>
      </c>
      <c r="AV109" s="93">
        <f>IF((AV$7&gt;IFERROR(MAX(IFERROR(INDEX(Tbl_Project_List[Start Date],MATCH($A109,Tbl_Project_List[Project Name],0),1)-1,0),IFERROR(INDEX($K$9:$K$158,MATCH($E109,$G$9:$G$158,0),1),0),IFERROR(INDEX($K$9:$K$158,MATCH($F109,$G$9:$G$158,0),1),0)),0)), IFERROR(MIN($D109-SUM($O109:AU109), INDEX(Tbl_Resource_List[Hours Available per Day], MATCH($C109,Tbl_Resource_List[Resource Name],0),1)-SUMIF($C$8:$C108,$C109,AV$8:AV108)),0),0)</f>
        <v>0</v>
      </c>
      <c r="AW109" s="93">
        <f>IF((AW$7&gt;IFERROR(MAX(IFERROR(INDEX(Tbl_Project_List[Start Date],MATCH($A109,Tbl_Project_List[Project Name],0),1)-1,0),IFERROR(INDEX($K$9:$K$158,MATCH($E109,$G$9:$G$158,0),1),0),IFERROR(INDEX($K$9:$K$158,MATCH($F109,$G$9:$G$158,0),1),0)),0)), IFERROR(MIN($D109-SUM($O109:AV109), INDEX(Tbl_Resource_List[Hours Available per Day], MATCH($C109,Tbl_Resource_List[Resource Name],0),1)-SUMIF($C$8:$C108,$C109,AW$8:AW108)),0),0)</f>
        <v>0</v>
      </c>
      <c r="AX109" s="93">
        <f>IF((AX$7&gt;IFERROR(MAX(IFERROR(INDEX(Tbl_Project_List[Start Date],MATCH($A109,Tbl_Project_List[Project Name],0),1)-1,0),IFERROR(INDEX($K$9:$K$158,MATCH($E109,$G$9:$G$158,0),1),0),IFERROR(INDEX($K$9:$K$158,MATCH($F109,$G$9:$G$158,0),1),0)),0)), IFERROR(MIN($D109-SUM($O109:AW109), INDEX(Tbl_Resource_List[Hours Available per Day], MATCH($C109,Tbl_Resource_List[Resource Name],0),1)-SUMIF($C$8:$C108,$C109,AX$8:AX108)),0),0)</f>
        <v>0</v>
      </c>
      <c r="AY109" s="93">
        <f>IF((AY$7&gt;IFERROR(MAX(IFERROR(INDEX(Tbl_Project_List[Start Date],MATCH($A109,Tbl_Project_List[Project Name],0),1)-1,0),IFERROR(INDEX($K$9:$K$158,MATCH($E109,$G$9:$G$158,0),1),0),IFERROR(INDEX($K$9:$K$158,MATCH($F109,$G$9:$G$158,0),1),0)),0)), IFERROR(MIN($D109-SUM($O109:AX109), INDEX(Tbl_Resource_List[Hours Available per Day], MATCH($C109,Tbl_Resource_List[Resource Name],0),1)-SUMIF($C$8:$C108,$C109,AY$8:AY108)),0),0)</f>
        <v>0</v>
      </c>
      <c r="AZ109" s="93">
        <f>IF((AZ$7&gt;IFERROR(MAX(IFERROR(INDEX(Tbl_Project_List[Start Date],MATCH($A109,Tbl_Project_List[Project Name],0),1)-1,0),IFERROR(INDEX($K$9:$K$158,MATCH($E109,$G$9:$G$158,0),1),0),IFERROR(INDEX($K$9:$K$158,MATCH($F109,$G$9:$G$158,0),1),0)),0)), IFERROR(MIN($D109-SUM($O109:AY109), INDEX(Tbl_Resource_List[Hours Available per Day], MATCH($C109,Tbl_Resource_List[Resource Name],0),1)-SUMIF($C$8:$C108,$C109,AZ$8:AZ108)),0),0)</f>
        <v>0</v>
      </c>
      <c r="BA109" s="93">
        <f>IF((BA$7&gt;IFERROR(MAX(IFERROR(INDEX(Tbl_Project_List[Start Date],MATCH($A109,Tbl_Project_List[Project Name],0),1)-1,0),IFERROR(INDEX($K$9:$K$158,MATCH($E109,$G$9:$G$158,0),1),0),IFERROR(INDEX($K$9:$K$158,MATCH($F109,$G$9:$G$158,0),1),0)),0)), IFERROR(MIN($D109-SUM($O109:AZ109), INDEX(Tbl_Resource_List[Hours Available per Day], MATCH($C109,Tbl_Resource_List[Resource Name],0),1)-SUMIF($C$8:$C108,$C109,BA$8:BA108)),0),0)</f>
        <v>0</v>
      </c>
      <c r="BB109" s="93">
        <f>IF((BB$7&gt;IFERROR(MAX(IFERROR(INDEX(Tbl_Project_List[Start Date],MATCH($A109,Tbl_Project_List[Project Name],0),1)-1,0),IFERROR(INDEX($K$9:$K$158,MATCH($E109,$G$9:$G$158,0),1),0),IFERROR(INDEX($K$9:$K$158,MATCH($F109,$G$9:$G$158,0),1),0)),0)), IFERROR(MIN($D109-SUM($O109:BA109), INDEX(Tbl_Resource_List[Hours Available per Day], MATCH($C109,Tbl_Resource_List[Resource Name],0),1)-SUMIF($C$8:$C108,$C109,BB$8:BB108)),0),0)</f>
        <v>0</v>
      </c>
      <c r="BC109" s="93">
        <f>IF((BC$7&gt;IFERROR(MAX(IFERROR(INDEX(Tbl_Project_List[Start Date],MATCH($A109,Tbl_Project_List[Project Name],0),1)-1,0),IFERROR(INDEX($K$9:$K$158,MATCH($E109,$G$9:$G$158,0),1),0),IFERROR(INDEX($K$9:$K$158,MATCH($F109,$G$9:$G$158,0),1),0)),0)), IFERROR(MIN($D109-SUM($O109:BB109), INDEX(Tbl_Resource_List[Hours Available per Day], MATCH($C109,Tbl_Resource_List[Resource Name],0),1)-SUMIF($C$8:$C108,$C109,BC$8:BC108)),0),0)</f>
        <v>0</v>
      </c>
      <c r="BD109" s="93">
        <f>IF((BD$7&gt;IFERROR(MAX(IFERROR(INDEX(Tbl_Project_List[Start Date],MATCH($A109,Tbl_Project_List[Project Name],0),1)-1,0),IFERROR(INDEX($K$9:$K$158,MATCH($E109,$G$9:$G$158,0),1),0),IFERROR(INDEX($K$9:$K$158,MATCH($F109,$G$9:$G$158,0),1),0)),0)), IFERROR(MIN($D109-SUM($O109:BC109), INDEX(Tbl_Resource_List[Hours Available per Day], MATCH($C109,Tbl_Resource_List[Resource Name],0),1)-SUMIF($C$8:$C108,$C109,BD$8:BD108)),0),0)</f>
        <v>0</v>
      </c>
      <c r="BE109" s="93">
        <f>IF((BE$7&gt;IFERROR(MAX(IFERROR(INDEX(Tbl_Project_List[Start Date],MATCH($A109,Tbl_Project_List[Project Name],0),1)-1,0),IFERROR(INDEX($K$9:$K$158,MATCH($E109,$G$9:$G$158,0),1),0),IFERROR(INDEX($K$9:$K$158,MATCH($F109,$G$9:$G$158,0),1),0)),0)), IFERROR(MIN($D109-SUM($O109:BD109), INDEX(Tbl_Resource_List[Hours Available per Day], MATCH($C109,Tbl_Resource_List[Resource Name],0),1)-SUMIF($C$8:$C108,$C109,BE$8:BE108)),0),0)</f>
        <v>0</v>
      </c>
      <c r="BF109" s="93">
        <f>IF((BF$7&gt;IFERROR(MAX(IFERROR(INDEX(Tbl_Project_List[Start Date],MATCH($A109,Tbl_Project_List[Project Name],0),1)-1,0),IFERROR(INDEX($K$9:$K$158,MATCH($E109,$G$9:$G$158,0),1),0),IFERROR(INDEX($K$9:$K$158,MATCH($F109,$G$9:$G$158,0),1),0)),0)), IFERROR(MIN($D109-SUM($O109:BE109), INDEX(Tbl_Resource_List[Hours Available per Day], MATCH($C109,Tbl_Resource_List[Resource Name],0),1)-SUMIF($C$8:$C108,$C109,BF$8:BF108)),0),0)</f>
        <v>0</v>
      </c>
      <c r="BG109" s="93">
        <f>IF((BG$7&gt;IFERROR(MAX(IFERROR(INDEX(Tbl_Project_List[Start Date],MATCH($A109,Tbl_Project_List[Project Name],0),1)-1,0),IFERROR(INDEX($K$9:$K$158,MATCH($E109,$G$9:$G$158,0),1),0),IFERROR(INDEX($K$9:$K$158,MATCH($F109,$G$9:$G$158,0),1),0)),0)), IFERROR(MIN($D109-SUM($O109:BF109), INDEX(Tbl_Resource_List[Hours Available per Day], MATCH($C109,Tbl_Resource_List[Resource Name],0),1)-SUMIF($C$8:$C108,$C109,BG$8:BG108)),0),0)</f>
        <v>0</v>
      </c>
      <c r="BH109" s="93">
        <f>IF((BH$7&gt;IFERROR(MAX(IFERROR(INDEX(Tbl_Project_List[Start Date],MATCH($A109,Tbl_Project_List[Project Name],0),1)-1,0),IFERROR(INDEX($K$9:$K$158,MATCH($E109,$G$9:$G$158,0),1),0),IFERROR(INDEX($K$9:$K$158,MATCH($F109,$G$9:$G$158,0),1),0)),0)), IFERROR(MIN($D109-SUM($O109:BG109), INDEX(Tbl_Resource_List[Hours Available per Day], MATCH($C109,Tbl_Resource_List[Resource Name],0),1)-SUMIF($C$8:$C108,$C109,BH$8:BH108)),0),0)</f>
        <v>0</v>
      </c>
      <c r="BI109" s="93">
        <f>IF((BI$7&gt;IFERROR(MAX(IFERROR(INDEX(Tbl_Project_List[Start Date],MATCH($A109,Tbl_Project_List[Project Name],0),1)-1,0),IFERROR(INDEX($K$9:$K$158,MATCH($E109,$G$9:$G$158,0),1),0),IFERROR(INDEX($K$9:$K$158,MATCH($F109,$G$9:$G$158,0),1),0)),0)), IFERROR(MIN($D109-SUM($O109:BH109), INDEX(Tbl_Resource_List[Hours Available per Day], MATCH($C109,Tbl_Resource_List[Resource Name],0),1)-SUMIF($C$8:$C108,$C109,BI$8:BI108)),0),0)</f>
        <v>0</v>
      </c>
      <c r="BJ109" s="93">
        <f>IF((BJ$7&gt;IFERROR(MAX(IFERROR(INDEX(Tbl_Project_List[Start Date],MATCH($A109,Tbl_Project_List[Project Name],0),1)-1,0),IFERROR(INDEX($K$9:$K$158,MATCH($E109,$G$9:$G$158,0),1),0),IFERROR(INDEX($K$9:$K$158,MATCH($F109,$G$9:$G$158,0),1),0)),0)), IFERROR(MIN($D109-SUM($O109:BI109), INDEX(Tbl_Resource_List[Hours Available per Day], MATCH($C109,Tbl_Resource_List[Resource Name],0),1)-SUMIF($C$8:$C108,$C109,BJ$8:BJ108)),0),0)</f>
        <v>0</v>
      </c>
      <c r="BK109" s="93">
        <f>IF((BK$7&gt;IFERROR(MAX(IFERROR(INDEX(Tbl_Project_List[Start Date],MATCH($A109,Tbl_Project_List[Project Name],0),1)-1,0),IFERROR(INDEX($K$9:$K$158,MATCH($E109,$G$9:$G$158,0),1),0),IFERROR(INDEX($K$9:$K$158,MATCH($F109,$G$9:$G$158,0),1),0)),0)), IFERROR(MIN($D109-SUM($O109:BJ109), INDEX(Tbl_Resource_List[Hours Available per Day], MATCH($C109,Tbl_Resource_List[Resource Name],0),1)-SUMIF($C$8:$C108,$C109,BK$8:BK108)),0),0)</f>
        <v>0</v>
      </c>
      <c r="BL109" s="93">
        <f>IF((BL$7&gt;IFERROR(MAX(IFERROR(INDEX(Tbl_Project_List[Start Date],MATCH($A109,Tbl_Project_List[Project Name],0),1)-1,0),IFERROR(INDEX($K$9:$K$158,MATCH($E109,$G$9:$G$158,0),1),0),IFERROR(INDEX($K$9:$K$158,MATCH($F109,$G$9:$G$158,0),1),0)),0)), IFERROR(MIN($D109-SUM($O109:BK109), INDEX(Tbl_Resource_List[Hours Available per Day], MATCH($C109,Tbl_Resource_List[Resource Name],0),1)-SUMIF($C$8:$C108,$C109,BL$8:BL108)),0),0)</f>
        <v>0</v>
      </c>
      <c r="BM109" s="93">
        <f>IF((BM$7&gt;IFERROR(MAX(IFERROR(INDEX(Tbl_Project_List[Start Date],MATCH($A109,Tbl_Project_List[Project Name],0),1)-1,0),IFERROR(INDEX($K$9:$K$158,MATCH($E109,$G$9:$G$158,0),1),0),IFERROR(INDEX($K$9:$K$158,MATCH($F109,$G$9:$G$158,0),1),0)),0)), IFERROR(MIN($D109-SUM($O109:BL109), INDEX(Tbl_Resource_List[Hours Available per Day], MATCH($C109,Tbl_Resource_List[Resource Name],0),1)-SUMIF($C$8:$C108,$C109,BM$8:BM108)),0),0)</f>
        <v>0</v>
      </c>
      <c r="BN109" s="93">
        <f>IF((BN$7&gt;IFERROR(MAX(IFERROR(INDEX(Tbl_Project_List[Start Date],MATCH($A109,Tbl_Project_List[Project Name],0),1)-1,0),IFERROR(INDEX($K$9:$K$158,MATCH($E109,$G$9:$G$158,0),1),0),IFERROR(INDEX($K$9:$K$158,MATCH($F109,$G$9:$G$158,0),1),0)),0)), IFERROR(MIN($D109-SUM($O109:BM109), INDEX(Tbl_Resource_List[Hours Available per Day], MATCH($C109,Tbl_Resource_List[Resource Name],0),1)-SUMIF($C$8:$C108,$C109,BN$8:BN108)),0),0)</f>
        <v>0</v>
      </c>
      <c r="BO109" s="93">
        <f>IF((BO$7&gt;IFERROR(MAX(IFERROR(INDEX(Tbl_Project_List[Start Date],MATCH($A109,Tbl_Project_List[Project Name],0),1)-1,0),IFERROR(INDEX($K$9:$K$158,MATCH($E109,$G$9:$G$158,0),1),0),IFERROR(INDEX($K$9:$K$158,MATCH($F109,$G$9:$G$158,0),1),0)),0)), IFERROR(MIN($D109-SUM($O109:BN109), INDEX(Tbl_Resource_List[Hours Available per Day], MATCH($C109,Tbl_Resource_List[Resource Name],0),1)-SUMIF($C$8:$C108,$C109,BO$8:BO108)),0),0)</f>
        <v>0</v>
      </c>
      <c r="BP109" s="93">
        <f>IF((BP$7&gt;IFERROR(MAX(IFERROR(INDEX(Tbl_Project_List[Start Date],MATCH($A109,Tbl_Project_List[Project Name],0),1)-1,0),IFERROR(INDEX($K$9:$K$158,MATCH($E109,$G$9:$G$158,0),1),0),IFERROR(INDEX($K$9:$K$158,MATCH($F109,$G$9:$G$158,0),1),0)),0)), IFERROR(MIN($D109-SUM($O109:BO109), INDEX(Tbl_Resource_List[Hours Available per Day], MATCH($C109,Tbl_Resource_List[Resource Name],0),1)-SUMIF($C$8:$C108,$C109,BP$8:BP108)),0),0)</f>
        <v>0</v>
      </c>
      <c r="BQ109" s="93">
        <f>IF((BQ$7&gt;IFERROR(MAX(IFERROR(INDEX(Tbl_Project_List[Start Date],MATCH($A109,Tbl_Project_List[Project Name],0),1)-1,0),IFERROR(INDEX($K$9:$K$158,MATCH($E109,$G$9:$G$158,0),1),0),IFERROR(INDEX($K$9:$K$158,MATCH($F109,$G$9:$G$158,0),1),0)),0)), IFERROR(MIN($D109-SUM($O109:BP109), INDEX(Tbl_Resource_List[Hours Available per Day], MATCH($C109,Tbl_Resource_List[Resource Name],0),1)-SUMIF($C$8:$C108,$C109,BQ$8:BQ108)),0),0)</f>
        <v>0</v>
      </c>
      <c r="BR109" s="93">
        <f>IF((BR$7&gt;IFERROR(MAX(IFERROR(INDEX(Tbl_Project_List[Start Date],MATCH($A109,Tbl_Project_List[Project Name],0),1)-1,0),IFERROR(INDEX($K$9:$K$158,MATCH($E109,$G$9:$G$158,0),1),0),IFERROR(INDEX($K$9:$K$158,MATCH($F109,$G$9:$G$158,0),1),0)),0)), IFERROR(MIN($D109-SUM($O109:BQ109), INDEX(Tbl_Resource_List[Hours Available per Day], MATCH($C109,Tbl_Resource_List[Resource Name],0),1)-SUMIF($C$8:$C108,$C109,BR$8:BR108)),0),0)</f>
        <v>0</v>
      </c>
      <c r="BS109" s="93">
        <f>IF((BS$7&gt;IFERROR(MAX(IFERROR(INDEX(Tbl_Project_List[Start Date],MATCH($A109,Tbl_Project_List[Project Name],0),1)-1,0),IFERROR(INDEX($K$9:$K$158,MATCH($E109,$G$9:$G$158,0),1),0),IFERROR(INDEX($K$9:$K$158,MATCH($F109,$G$9:$G$158,0),1),0)),0)), IFERROR(MIN($D109-SUM($O109:BR109), INDEX(Tbl_Resource_List[Hours Available per Day], MATCH($C109,Tbl_Resource_List[Resource Name],0),1)-SUMIF($C$8:$C108,$C109,BS$8:BS108)),0),0)</f>
        <v>0</v>
      </c>
      <c r="BT109" s="93">
        <f>IF((BT$7&gt;IFERROR(MAX(IFERROR(INDEX(Tbl_Project_List[Start Date],MATCH($A109,Tbl_Project_List[Project Name],0),1)-1,0),IFERROR(INDEX($K$9:$K$158,MATCH($E109,$G$9:$G$158,0),1),0),IFERROR(INDEX($K$9:$K$158,MATCH($F109,$G$9:$G$158,0),1),0)),0)), IFERROR(MIN($D109-SUM($O109:BS109), INDEX(Tbl_Resource_List[Hours Available per Day], MATCH($C109,Tbl_Resource_List[Resource Name],0),1)-SUMIF($C$8:$C108,$C109,BT$8:BT108)),0),0)</f>
        <v>0</v>
      </c>
      <c r="BU109" s="93">
        <f>IF((BU$7&gt;IFERROR(MAX(IFERROR(INDEX(Tbl_Project_List[Start Date],MATCH($A109,Tbl_Project_List[Project Name],0),1)-1,0),IFERROR(INDEX($K$9:$K$158,MATCH($E109,$G$9:$G$158,0),1),0),IFERROR(INDEX($K$9:$K$158,MATCH($F109,$G$9:$G$158,0),1),0)),0)), IFERROR(MIN($D109-SUM($O109:BT109), INDEX(Tbl_Resource_List[Hours Available per Day], MATCH($C109,Tbl_Resource_List[Resource Name],0),1)-SUMIF($C$8:$C108,$C109,BU$8:BU108)),0),0)</f>
        <v>0</v>
      </c>
      <c r="BV109" s="93">
        <f>IF((BV$7&gt;IFERROR(MAX(IFERROR(INDEX(Tbl_Project_List[Start Date],MATCH($A109,Tbl_Project_List[Project Name],0),1)-1,0),IFERROR(INDEX($K$9:$K$158,MATCH($E109,$G$9:$G$158,0),1),0),IFERROR(INDEX($K$9:$K$158,MATCH($F109,$G$9:$G$158,0),1),0)),0)), IFERROR(MIN($D109-SUM($O109:BU109), INDEX(Tbl_Resource_List[Hours Available per Day], MATCH($C109,Tbl_Resource_List[Resource Name],0),1)-SUMIF($C$8:$C108,$C109,BV$8:BV108)),0),0)</f>
        <v>0</v>
      </c>
      <c r="BW109" s="94">
        <f>IF((BW$7&gt;IFERROR(MAX(IFERROR(INDEX(Tbl_Project_List[Start Date],MATCH($A109,Tbl_Project_List[Project Name],0),1)-1,0),IFERROR(INDEX($K$9:$K$158,MATCH($E109,$G$9:$G$158,0),1),0),IFERROR(INDEX($K$9:$K$158,MATCH($F109,$G$9:$G$158,0),1),0)),0)), IFERROR(MIN($D109-SUM($O109:BV109), INDEX(Tbl_Resource_List[Hours Available per Day], MATCH($C109,Tbl_Resource_List[Resource Name],0),1)-SUMIF($C$8:$C108,$C109,BW$8:BW108)),0),0)</f>
        <v>0</v>
      </c>
      <c r="BX109" s="95"/>
      <c r="BY109" s="95"/>
      <c r="BZ109" s="95"/>
      <c r="CA109" s="95"/>
      <c r="CB109" s="95"/>
      <c r="CC109" s="95"/>
      <c r="CD109" s="95"/>
      <c r="CE109" s="95"/>
      <c r="CF109" s="95"/>
      <c r="CG109" s="95"/>
      <c r="CH109" s="95"/>
      <c r="CI109" s="95"/>
      <c r="CJ109" s="95"/>
      <c r="CK109" s="95"/>
      <c r="CL109" s="95"/>
      <c r="CM109" s="95"/>
      <c r="CN109" s="95"/>
      <c r="CO109" s="95"/>
      <c r="CP109" s="95"/>
      <c r="CQ109" s="95"/>
      <c r="CR109" s="95"/>
      <c r="CS109" s="95"/>
      <c r="CT109" s="95"/>
      <c r="CU109" s="95"/>
      <c r="CV109" s="95"/>
      <c r="CW109" s="95"/>
      <c r="CX109" s="95"/>
      <c r="CY109" s="95"/>
      <c r="CZ109" s="95"/>
      <c r="DA109" s="95"/>
    </row>
    <row r="110" spans="1:105" x14ac:dyDescent="0.25">
      <c r="A110" s="89" t="str">
        <f>IFERROR(IF(ROW(A109)-ROW($A$8)&gt;=COUNTA(Tbl_Task_List[Task Name]),"",INDEX(Tbl_Project_List[],MATCH(SMALL(Tbl_Project_List[[#Data],[Priority]],ROUND(SUMPRODUCT(1/COUNTIF($A$9:A109,$A$9:A109)),0)+((COUNTIF(Tbl_Task_List[[#Data],[Project Name]],A109)=COUNTIF($A$9:$A109,A109))*1)),Tbl_Project_List[[#Data],[Priority]],0),1)),"")</f>
        <v/>
      </c>
      <c r="B110" s="89" t="str">
        <f t="array" ref="B110">IFERROR(INDEX((Tbl_Task_List[[#Data],[Task Name]]), SMALL(IF(A110=(Tbl_Task_List[[#Data],[Project Name]]),ROW(Tbl_Task_List[[#Data],[Project Name]]),""),COUNTIF($A$9:$A110,A110))-ROW(Tbl_Task_List[[#Headers],[Task Name]]),1),"")</f>
        <v/>
      </c>
      <c r="C110" s="90" t="str">
        <f t="array" ref="C110">IFERROR(INDEX((Tbl_Task_List[[#Data],[Resource Name]]), SMALL(IF(A110=(Tbl_Task_List[[#Data],[Project Name]]),ROW(Tbl_Task_List[[#Data],[Project Name]]),""),COUNTIF($A$9:$A110,A110))-ROW(Tbl_Task_List[[#Headers],[Resource Name]]),1),"")</f>
        <v/>
      </c>
      <c r="D110" s="91" t="str">
        <f t="array" ref="D110">IFERROR(INDEX((Tbl_Task_List[[#Data],[Planned Duration (Hours)]]), SMALL(IF(A110=(Tbl_Task_List[[#Data],[Project Name]]),ROW(Tbl_Task_List[[#Data],[Project Name]]),""),COUNTIF($A$9:$A110,A110))-ROW(Tbl_Task_List[[#Headers],[Planned Duration (Hours)]]),1),"")</f>
        <v/>
      </c>
      <c r="E110" s="70" t="str">
        <f t="array" ref="E110">IFERROR(INDEX((Tbl_Task_List[[#Data],[Predecessor 1]]), SMALL(IF(A110=(Tbl_Task_List[[#Data],[Project Name]]),ROW(Tbl_Task_List[[#Data],[Project Name]]),""),COUNTIF($A$9:$A110,A110))-ROW(Tbl_Task_List[[#Headers],[Predecessor 1]]),1),"")</f>
        <v/>
      </c>
      <c r="F110" s="70" t="str">
        <f t="array" ref="F110">IFERROR(INDEX((Tbl_Task_List[[#Data],[Predecessor 2]]), SMALL(IF(A110=(Tbl_Task_List[[#Data],[Project Name]]),ROW(Tbl_Task_List[[#Data],[Project Name]]),""),COUNTIF($A$9:$A110,A110))-ROW(Tbl_Task_List[[#Headers],[Predecessor 2]]),1),"")</f>
        <v/>
      </c>
      <c r="G110" s="70" t="str">
        <f t="shared" si="12"/>
        <v xml:space="preserve"> </v>
      </c>
      <c r="H110" s="75" t="str">
        <f>IFERROR(MAX(INDEX(Tbl_Project_List[Start Date],MATCH($A110,Tbl_Project_List[Project Name],0),1), StartDate, IFERROR(WORKDAY(INDEX($K$9:$K$158,MATCH($E110,$G$9:$G$158,0),1),1,Holidays),0),IFERROR(WORKDAY( INDEX($K$9:$K$158,MATCH($F110,$G$9:$G$158,0),1),1,Holidays),0)),"")</f>
        <v/>
      </c>
      <c r="I110" s="92" t="str">
        <f t="shared" si="9"/>
        <v/>
      </c>
      <c r="J110" s="75" t="str">
        <f t="array" ref="J110">IF(ISNUMBER(D110),IFERROR(INDEX($A$7:$BW$7,1,SMALL(IF(P110:BW110&gt;0,COLUMN(P110:BW110),""),1)),WORKDAY($BW$7,2,Holidays)),"")</f>
        <v/>
      </c>
      <c r="K110" s="75" t="str">
        <f t="array" ref="K110">IF(ISNUMBER(D110),IF(SUM(P110:BW110)=D110,IFERROR(INDEX($A$7:$BW$7,1,LARGE(IF(P110:BW110&gt;0,COLUMN(P110:BW110),""),1)),""),WORKDAY($BW$7,1,Holidays)),"")</f>
        <v/>
      </c>
      <c r="L110" s="92" t="str">
        <f ca="1">IFERROR(COUNTIF(INDIRECT(ADDRESS(ROW($L110),MATCH($J110,$A$7:$BW$7,0),1,1,)):INDIRECT(ADDRESS(ROW($L110),MATCH(MIN($K110,$BW$7),$A$7:$BW$7,0),1,1,)),0),"")</f>
        <v/>
      </c>
      <c r="M110" s="92" t="str">
        <f t="shared" si="10"/>
        <v/>
      </c>
      <c r="N110" s="93" t="str">
        <f t="shared" si="11"/>
        <v/>
      </c>
      <c r="O110" s="86"/>
      <c r="P110" s="93">
        <f>IF((P$7&gt;IFERROR(MAX(IFERROR(INDEX(Tbl_Project_List[Start Date],MATCH($A110,Tbl_Project_List[Project Name],0),1)-1,0),IFERROR(INDEX($K$9:$K$158,MATCH($E110,$G$9:$G$158,0),1),0),IFERROR(INDEX($K$9:$K$158,MATCH($F110,$G$9:$G$158,0),1),0)),0)), IFERROR(MIN($D110-SUM($O110:O110), INDEX(Tbl_Resource_List[Hours Available per Day], MATCH($C110,Tbl_Resource_List[Resource Name],0),1)-SUMIF($C$8:$C109,$C110,P$8:P109)),0),0)</f>
        <v>0</v>
      </c>
      <c r="Q110" s="93">
        <f>IF((Q$7&gt;IFERROR(MAX(IFERROR(INDEX(Tbl_Project_List[Start Date],MATCH($A110,Tbl_Project_List[Project Name],0),1)-1,0),IFERROR(INDEX($K$9:$K$158,MATCH($E110,$G$9:$G$158,0),1),0),IFERROR(INDEX($K$9:$K$158,MATCH($F110,$G$9:$G$158,0),1),0)),0)), IFERROR(MIN($D110-SUM($O110:P110), INDEX(Tbl_Resource_List[Hours Available per Day], MATCH($C110,Tbl_Resource_List[Resource Name],0),1)-SUMIF($C$8:$C109,$C110,Q$8:Q109)),0),0)</f>
        <v>0</v>
      </c>
      <c r="R110" s="93">
        <f>IF((R$7&gt;IFERROR(MAX(IFERROR(INDEX(Tbl_Project_List[Start Date],MATCH($A110,Tbl_Project_List[Project Name],0),1)-1,0),IFERROR(INDEX($K$9:$K$158,MATCH($E110,$G$9:$G$158,0),1),0),IFERROR(INDEX($K$9:$K$158,MATCH($F110,$G$9:$G$158,0),1),0)),0)), IFERROR(MIN($D110-SUM($O110:Q110), INDEX(Tbl_Resource_List[Hours Available per Day], MATCH($C110,Tbl_Resource_List[Resource Name],0),1)-SUMIF($C$8:$C109,$C110,R$8:R109)),0),0)</f>
        <v>0</v>
      </c>
      <c r="S110" s="93">
        <f>IF((S$7&gt;IFERROR(MAX(IFERROR(INDEX(Tbl_Project_List[Start Date],MATCH($A110,Tbl_Project_List[Project Name],0),1)-1,0),IFERROR(INDEX($K$9:$K$158,MATCH($E110,$G$9:$G$158,0),1),0),IFERROR(INDEX($K$9:$K$158,MATCH($F110,$G$9:$G$158,0),1),0)),0)), IFERROR(MIN($D110-SUM($O110:R110), INDEX(Tbl_Resource_List[Hours Available per Day], MATCH($C110,Tbl_Resource_List[Resource Name],0),1)-SUMIF($C$8:$C109,$C110,S$8:S109)),0),0)</f>
        <v>0</v>
      </c>
      <c r="T110" s="93">
        <f>IF((T$7&gt;IFERROR(MAX(IFERROR(INDEX(Tbl_Project_List[Start Date],MATCH($A110,Tbl_Project_List[Project Name],0),1)-1,0),IFERROR(INDEX($K$9:$K$158,MATCH($E110,$G$9:$G$158,0),1),0),IFERROR(INDEX($K$9:$K$158,MATCH($F110,$G$9:$G$158,0),1),0)),0)), IFERROR(MIN($D110-SUM($O110:S110), INDEX(Tbl_Resource_List[Hours Available per Day], MATCH($C110,Tbl_Resource_List[Resource Name],0),1)-SUMIF($C$8:$C109,$C110,T$8:T109)),0),0)</f>
        <v>0</v>
      </c>
      <c r="U110" s="93">
        <f>IF((U$7&gt;IFERROR(MAX(IFERROR(INDEX(Tbl_Project_List[Start Date],MATCH($A110,Tbl_Project_List[Project Name],0),1)-1,0),IFERROR(INDEX($K$9:$K$158,MATCH($E110,$G$9:$G$158,0),1),0),IFERROR(INDEX($K$9:$K$158,MATCH($F110,$G$9:$G$158,0),1),0)),0)), IFERROR(MIN($D110-SUM($O110:T110), INDEX(Tbl_Resource_List[Hours Available per Day], MATCH($C110,Tbl_Resource_List[Resource Name],0),1)-SUMIF($C$8:$C109,$C110,U$8:U109)),0),0)</f>
        <v>0</v>
      </c>
      <c r="V110" s="93">
        <f>IF((V$7&gt;IFERROR(MAX(IFERROR(INDEX(Tbl_Project_List[Start Date],MATCH($A110,Tbl_Project_List[Project Name],0),1)-1,0),IFERROR(INDEX($K$9:$K$158,MATCH($E110,$G$9:$G$158,0),1),0),IFERROR(INDEX($K$9:$K$158,MATCH($F110,$G$9:$G$158,0),1),0)),0)), IFERROR(MIN($D110-SUM($O110:U110), INDEX(Tbl_Resource_List[Hours Available per Day], MATCH($C110,Tbl_Resource_List[Resource Name],0),1)-SUMIF($C$8:$C109,$C110,V$8:V109)),0),0)</f>
        <v>0</v>
      </c>
      <c r="W110" s="93">
        <f>IF((W$7&gt;IFERROR(MAX(IFERROR(INDEX(Tbl_Project_List[Start Date],MATCH($A110,Tbl_Project_List[Project Name],0),1)-1,0),IFERROR(INDEX($K$9:$K$158,MATCH($E110,$G$9:$G$158,0),1),0),IFERROR(INDEX($K$9:$K$158,MATCH($F110,$G$9:$G$158,0),1),0)),0)), IFERROR(MIN($D110-SUM($O110:V110), INDEX(Tbl_Resource_List[Hours Available per Day], MATCH($C110,Tbl_Resource_List[Resource Name],0),1)-SUMIF($C$8:$C109,$C110,W$8:W109)),0),0)</f>
        <v>0</v>
      </c>
      <c r="X110" s="93">
        <f>IF((X$7&gt;IFERROR(MAX(IFERROR(INDEX(Tbl_Project_List[Start Date],MATCH($A110,Tbl_Project_List[Project Name],0),1)-1,0),IFERROR(INDEX($K$9:$K$158,MATCH($E110,$G$9:$G$158,0),1),0),IFERROR(INDEX($K$9:$K$158,MATCH($F110,$G$9:$G$158,0),1),0)),0)), IFERROR(MIN($D110-SUM($O110:W110), INDEX(Tbl_Resource_List[Hours Available per Day], MATCH($C110,Tbl_Resource_List[Resource Name],0),1)-SUMIF($C$8:$C109,$C110,X$8:X109)),0),0)</f>
        <v>0</v>
      </c>
      <c r="Y110" s="93">
        <f>IF((Y$7&gt;IFERROR(MAX(IFERROR(INDEX(Tbl_Project_List[Start Date],MATCH($A110,Tbl_Project_List[Project Name],0),1)-1,0),IFERROR(INDEX($K$9:$K$158,MATCH($E110,$G$9:$G$158,0),1),0),IFERROR(INDEX($K$9:$K$158,MATCH($F110,$G$9:$G$158,0),1),0)),0)), IFERROR(MIN($D110-SUM($O110:X110), INDEX(Tbl_Resource_List[Hours Available per Day], MATCH($C110,Tbl_Resource_List[Resource Name],0),1)-SUMIF($C$8:$C109,$C110,Y$8:Y109)),0),0)</f>
        <v>0</v>
      </c>
      <c r="Z110" s="93">
        <f>IF((Z$7&gt;IFERROR(MAX(IFERROR(INDEX(Tbl_Project_List[Start Date],MATCH($A110,Tbl_Project_List[Project Name],0),1)-1,0),IFERROR(INDEX($K$9:$K$158,MATCH($E110,$G$9:$G$158,0),1),0),IFERROR(INDEX($K$9:$K$158,MATCH($F110,$G$9:$G$158,0),1),0)),0)), IFERROR(MIN($D110-SUM($O110:Y110), INDEX(Tbl_Resource_List[Hours Available per Day], MATCH($C110,Tbl_Resource_List[Resource Name],0),1)-SUMIF($C$8:$C109,$C110,Z$8:Z109)),0),0)</f>
        <v>0</v>
      </c>
      <c r="AA110" s="93">
        <f>IF((AA$7&gt;IFERROR(MAX(IFERROR(INDEX(Tbl_Project_List[Start Date],MATCH($A110,Tbl_Project_List[Project Name],0),1)-1,0),IFERROR(INDEX($K$9:$K$158,MATCH($E110,$G$9:$G$158,0),1),0),IFERROR(INDEX($K$9:$K$158,MATCH($F110,$G$9:$G$158,0),1),0)),0)), IFERROR(MIN($D110-SUM($O110:Z110), INDEX(Tbl_Resource_List[Hours Available per Day], MATCH($C110,Tbl_Resource_List[Resource Name],0),1)-SUMIF($C$8:$C109,$C110,AA$8:AA109)),0),0)</f>
        <v>0</v>
      </c>
      <c r="AB110" s="93">
        <f>IF((AB$7&gt;IFERROR(MAX(IFERROR(INDEX(Tbl_Project_List[Start Date],MATCH($A110,Tbl_Project_List[Project Name],0),1)-1,0),IFERROR(INDEX($K$9:$K$158,MATCH($E110,$G$9:$G$158,0),1),0),IFERROR(INDEX($K$9:$K$158,MATCH($F110,$G$9:$G$158,0),1),0)),0)), IFERROR(MIN($D110-SUM($O110:AA110), INDEX(Tbl_Resource_List[Hours Available per Day], MATCH($C110,Tbl_Resource_List[Resource Name],0),1)-SUMIF($C$8:$C109,$C110,AB$8:AB109)),0),0)</f>
        <v>0</v>
      </c>
      <c r="AC110" s="93">
        <f>IF((AC$7&gt;IFERROR(MAX(IFERROR(INDEX(Tbl_Project_List[Start Date],MATCH($A110,Tbl_Project_List[Project Name],0),1)-1,0),IFERROR(INDEX($K$9:$K$158,MATCH($E110,$G$9:$G$158,0),1),0),IFERROR(INDEX($K$9:$K$158,MATCH($F110,$G$9:$G$158,0),1),0)),0)), IFERROR(MIN($D110-SUM($O110:AB110), INDEX(Tbl_Resource_List[Hours Available per Day], MATCH($C110,Tbl_Resource_List[Resource Name],0),1)-SUMIF($C$8:$C109,$C110,AC$8:AC109)),0),0)</f>
        <v>0</v>
      </c>
      <c r="AD110" s="93">
        <f>IF((AD$7&gt;IFERROR(MAX(IFERROR(INDEX(Tbl_Project_List[Start Date],MATCH($A110,Tbl_Project_List[Project Name],0),1)-1,0),IFERROR(INDEX($K$9:$K$158,MATCH($E110,$G$9:$G$158,0),1),0),IFERROR(INDEX($K$9:$K$158,MATCH($F110,$G$9:$G$158,0),1),0)),0)), IFERROR(MIN($D110-SUM($O110:AC110), INDEX(Tbl_Resource_List[Hours Available per Day], MATCH($C110,Tbl_Resource_List[Resource Name],0),1)-SUMIF($C$8:$C109,$C110,AD$8:AD109)),0),0)</f>
        <v>0</v>
      </c>
      <c r="AE110" s="93">
        <f>IF((AE$7&gt;IFERROR(MAX(IFERROR(INDEX(Tbl_Project_List[Start Date],MATCH($A110,Tbl_Project_List[Project Name],0),1)-1,0),IFERROR(INDEX($K$9:$K$158,MATCH($E110,$G$9:$G$158,0),1),0),IFERROR(INDEX($K$9:$K$158,MATCH($F110,$G$9:$G$158,0),1),0)),0)), IFERROR(MIN($D110-SUM($O110:AD110), INDEX(Tbl_Resource_List[Hours Available per Day], MATCH($C110,Tbl_Resource_List[Resource Name],0),1)-SUMIF($C$8:$C109,$C110,AE$8:AE109)),0),0)</f>
        <v>0</v>
      </c>
      <c r="AF110" s="93">
        <f>IF((AF$7&gt;IFERROR(MAX(IFERROR(INDEX(Tbl_Project_List[Start Date],MATCH($A110,Tbl_Project_List[Project Name],0),1)-1,0),IFERROR(INDEX($K$9:$K$158,MATCH($E110,$G$9:$G$158,0),1),0),IFERROR(INDEX($K$9:$K$158,MATCH($F110,$G$9:$G$158,0),1),0)),0)), IFERROR(MIN($D110-SUM($O110:AE110), INDEX(Tbl_Resource_List[Hours Available per Day], MATCH($C110,Tbl_Resource_List[Resource Name],0),1)-SUMIF($C$8:$C109,$C110,AF$8:AF109)),0),0)</f>
        <v>0</v>
      </c>
      <c r="AG110" s="93">
        <f>IF((AG$7&gt;IFERROR(MAX(IFERROR(INDEX(Tbl_Project_List[Start Date],MATCH($A110,Tbl_Project_List[Project Name],0),1)-1,0),IFERROR(INDEX($K$9:$K$158,MATCH($E110,$G$9:$G$158,0),1),0),IFERROR(INDEX($K$9:$K$158,MATCH($F110,$G$9:$G$158,0),1),0)),0)), IFERROR(MIN($D110-SUM($O110:AF110), INDEX(Tbl_Resource_List[Hours Available per Day], MATCH($C110,Tbl_Resource_List[Resource Name],0),1)-SUMIF($C$8:$C109,$C110,AG$8:AG109)),0),0)</f>
        <v>0</v>
      </c>
      <c r="AH110" s="93">
        <f>IF((AH$7&gt;IFERROR(MAX(IFERROR(INDEX(Tbl_Project_List[Start Date],MATCH($A110,Tbl_Project_List[Project Name],0),1)-1,0),IFERROR(INDEX($K$9:$K$158,MATCH($E110,$G$9:$G$158,0),1),0),IFERROR(INDEX($K$9:$K$158,MATCH($F110,$G$9:$G$158,0),1),0)),0)), IFERROR(MIN($D110-SUM($O110:AG110), INDEX(Tbl_Resource_List[Hours Available per Day], MATCH($C110,Tbl_Resource_List[Resource Name],0),1)-SUMIF($C$8:$C109,$C110,AH$8:AH109)),0),0)</f>
        <v>0</v>
      </c>
      <c r="AI110" s="93">
        <f>IF((AI$7&gt;IFERROR(MAX(IFERROR(INDEX(Tbl_Project_List[Start Date],MATCH($A110,Tbl_Project_List[Project Name],0),1)-1,0),IFERROR(INDEX($K$9:$K$158,MATCH($E110,$G$9:$G$158,0),1),0),IFERROR(INDEX($K$9:$K$158,MATCH($F110,$G$9:$G$158,0),1),0)),0)), IFERROR(MIN($D110-SUM($O110:AH110), INDEX(Tbl_Resource_List[Hours Available per Day], MATCH($C110,Tbl_Resource_List[Resource Name],0),1)-SUMIF($C$8:$C109,$C110,AI$8:AI109)),0),0)</f>
        <v>0</v>
      </c>
      <c r="AJ110" s="93">
        <f>IF((AJ$7&gt;IFERROR(MAX(IFERROR(INDEX(Tbl_Project_List[Start Date],MATCH($A110,Tbl_Project_List[Project Name],0),1)-1,0),IFERROR(INDEX($K$9:$K$158,MATCH($E110,$G$9:$G$158,0),1),0),IFERROR(INDEX($K$9:$K$158,MATCH($F110,$G$9:$G$158,0),1),0)),0)), IFERROR(MIN($D110-SUM($O110:AI110), INDEX(Tbl_Resource_List[Hours Available per Day], MATCH($C110,Tbl_Resource_List[Resource Name],0),1)-SUMIF($C$8:$C109,$C110,AJ$8:AJ109)),0),0)</f>
        <v>0</v>
      </c>
      <c r="AK110" s="93">
        <f>IF((AK$7&gt;IFERROR(MAX(IFERROR(INDEX(Tbl_Project_List[Start Date],MATCH($A110,Tbl_Project_List[Project Name],0),1)-1,0),IFERROR(INDEX($K$9:$K$158,MATCH($E110,$G$9:$G$158,0),1),0),IFERROR(INDEX($K$9:$K$158,MATCH($F110,$G$9:$G$158,0),1),0)),0)), IFERROR(MIN($D110-SUM($O110:AJ110), INDEX(Tbl_Resource_List[Hours Available per Day], MATCH($C110,Tbl_Resource_List[Resource Name],0),1)-SUMIF($C$8:$C109,$C110,AK$8:AK109)),0),0)</f>
        <v>0</v>
      </c>
      <c r="AL110" s="93">
        <f>IF((AL$7&gt;IFERROR(MAX(IFERROR(INDEX(Tbl_Project_List[Start Date],MATCH($A110,Tbl_Project_List[Project Name],0),1)-1,0),IFERROR(INDEX($K$9:$K$158,MATCH($E110,$G$9:$G$158,0),1),0),IFERROR(INDEX($K$9:$K$158,MATCH($F110,$G$9:$G$158,0),1),0)),0)), IFERROR(MIN($D110-SUM($O110:AK110), INDEX(Tbl_Resource_List[Hours Available per Day], MATCH($C110,Tbl_Resource_List[Resource Name],0),1)-SUMIF($C$8:$C109,$C110,AL$8:AL109)),0),0)</f>
        <v>0</v>
      </c>
      <c r="AM110" s="93">
        <f>IF((AM$7&gt;IFERROR(MAX(IFERROR(INDEX(Tbl_Project_List[Start Date],MATCH($A110,Tbl_Project_List[Project Name],0),1)-1,0),IFERROR(INDEX($K$9:$K$158,MATCH($E110,$G$9:$G$158,0),1),0),IFERROR(INDEX($K$9:$K$158,MATCH($F110,$G$9:$G$158,0),1),0)),0)), IFERROR(MIN($D110-SUM($O110:AL110), INDEX(Tbl_Resource_List[Hours Available per Day], MATCH($C110,Tbl_Resource_List[Resource Name],0),1)-SUMIF($C$8:$C109,$C110,AM$8:AM109)),0),0)</f>
        <v>0</v>
      </c>
      <c r="AN110" s="93">
        <f>IF((AN$7&gt;IFERROR(MAX(IFERROR(INDEX(Tbl_Project_List[Start Date],MATCH($A110,Tbl_Project_List[Project Name],0),1)-1,0),IFERROR(INDEX($K$9:$K$158,MATCH($E110,$G$9:$G$158,0),1),0),IFERROR(INDEX($K$9:$K$158,MATCH($F110,$G$9:$G$158,0),1),0)),0)), IFERROR(MIN($D110-SUM($O110:AM110), INDEX(Tbl_Resource_List[Hours Available per Day], MATCH($C110,Tbl_Resource_List[Resource Name],0),1)-SUMIF($C$8:$C109,$C110,AN$8:AN109)),0),0)</f>
        <v>0</v>
      </c>
      <c r="AO110" s="93">
        <f>IF((AO$7&gt;IFERROR(MAX(IFERROR(INDEX(Tbl_Project_List[Start Date],MATCH($A110,Tbl_Project_List[Project Name],0),1)-1,0),IFERROR(INDEX($K$9:$K$158,MATCH($E110,$G$9:$G$158,0),1),0),IFERROR(INDEX($K$9:$K$158,MATCH($F110,$G$9:$G$158,0),1),0)),0)), IFERROR(MIN($D110-SUM($O110:AN110), INDEX(Tbl_Resource_List[Hours Available per Day], MATCH($C110,Tbl_Resource_List[Resource Name],0),1)-SUMIF($C$8:$C109,$C110,AO$8:AO109)),0),0)</f>
        <v>0</v>
      </c>
      <c r="AP110" s="93">
        <f>IF((AP$7&gt;IFERROR(MAX(IFERROR(INDEX(Tbl_Project_List[Start Date],MATCH($A110,Tbl_Project_List[Project Name],0),1)-1,0),IFERROR(INDEX($K$9:$K$158,MATCH($E110,$G$9:$G$158,0),1),0),IFERROR(INDEX($K$9:$K$158,MATCH($F110,$G$9:$G$158,0),1),0)),0)), IFERROR(MIN($D110-SUM($O110:AO110), INDEX(Tbl_Resource_List[Hours Available per Day], MATCH($C110,Tbl_Resource_List[Resource Name],0),1)-SUMIF($C$8:$C109,$C110,AP$8:AP109)),0),0)</f>
        <v>0</v>
      </c>
      <c r="AQ110" s="93">
        <f>IF((AQ$7&gt;IFERROR(MAX(IFERROR(INDEX(Tbl_Project_List[Start Date],MATCH($A110,Tbl_Project_List[Project Name],0),1)-1,0),IFERROR(INDEX($K$9:$K$158,MATCH($E110,$G$9:$G$158,0),1),0),IFERROR(INDEX($K$9:$K$158,MATCH($F110,$G$9:$G$158,0),1),0)),0)), IFERROR(MIN($D110-SUM($O110:AP110), INDEX(Tbl_Resource_List[Hours Available per Day], MATCH($C110,Tbl_Resource_List[Resource Name],0),1)-SUMIF($C$8:$C109,$C110,AQ$8:AQ109)),0),0)</f>
        <v>0</v>
      </c>
      <c r="AR110" s="93">
        <f>IF((AR$7&gt;IFERROR(MAX(IFERROR(INDEX(Tbl_Project_List[Start Date],MATCH($A110,Tbl_Project_List[Project Name],0),1)-1,0),IFERROR(INDEX($K$9:$K$158,MATCH($E110,$G$9:$G$158,0),1),0),IFERROR(INDEX($K$9:$K$158,MATCH($F110,$G$9:$G$158,0),1),0)),0)), IFERROR(MIN($D110-SUM($O110:AQ110), INDEX(Tbl_Resource_List[Hours Available per Day], MATCH($C110,Tbl_Resource_List[Resource Name],0),1)-SUMIF($C$8:$C109,$C110,AR$8:AR109)),0),0)</f>
        <v>0</v>
      </c>
      <c r="AS110" s="93">
        <f>IF((AS$7&gt;IFERROR(MAX(IFERROR(INDEX(Tbl_Project_List[Start Date],MATCH($A110,Tbl_Project_List[Project Name],0),1)-1,0),IFERROR(INDEX($K$9:$K$158,MATCH($E110,$G$9:$G$158,0),1),0),IFERROR(INDEX($K$9:$K$158,MATCH($F110,$G$9:$G$158,0),1),0)),0)), IFERROR(MIN($D110-SUM($O110:AR110), INDEX(Tbl_Resource_List[Hours Available per Day], MATCH($C110,Tbl_Resource_List[Resource Name],0),1)-SUMIF($C$8:$C109,$C110,AS$8:AS109)),0),0)</f>
        <v>0</v>
      </c>
      <c r="AT110" s="93">
        <f>IF((AT$7&gt;IFERROR(MAX(IFERROR(INDEX(Tbl_Project_List[Start Date],MATCH($A110,Tbl_Project_List[Project Name],0),1)-1,0),IFERROR(INDEX($K$9:$K$158,MATCH($E110,$G$9:$G$158,0),1),0),IFERROR(INDEX($K$9:$K$158,MATCH($F110,$G$9:$G$158,0),1),0)),0)), IFERROR(MIN($D110-SUM($O110:AS110), INDEX(Tbl_Resource_List[Hours Available per Day], MATCH($C110,Tbl_Resource_List[Resource Name],0),1)-SUMIF($C$8:$C109,$C110,AT$8:AT109)),0),0)</f>
        <v>0</v>
      </c>
      <c r="AU110" s="93">
        <f>IF((AU$7&gt;IFERROR(MAX(IFERROR(INDEX(Tbl_Project_List[Start Date],MATCH($A110,Tbl_Project_List[Project Name],0),1)-1,0),IFERROR(INDEX($K$9:$K$158,MATCH($E110,$G$9:$G$158,0),1),0),IFERROR(INDEX($K$9:$K$158,MATCH($F110,$G$9:$G$158,0),1),0)),0)), IFERROR(MIN($D110-SUM($O110:AT110), INDEX(Tbl_Resource_List[Hours Available per Day], MATCH($C110,Tbl_Resource_List[Resource Name],0),1)-SUMIF($C$8:$C109,$C110,AU$8:AU109)),0),0)</f>
        <v>0</v>
      </c>
      <c r="AV110" s="93">
        <f>IF((AV$7&gt;IFERROR(MAX(IFERROR(INDEX(Tbl_Project_List[Start Date],MATCH($A110,Tbl_Project_List[Project Name],0),1)-1,0),IFERROR(INDEX($K$9:$K$158,MATCH($E110,$G$9:$G$158,0),1),0),IFERROR(INDEX($K$9:$K$158,MATCH($F110,$G$9:$G$158,0),1),0)),0)), IFERROR(MIN($D110-SUM($O110:AU110), INDEX(Tbl_Resource_List[Hours Available per Day], MATCH($C110,Tbl_Resource_List[Resource Name],0),1)-SUMIF($C$8:$C109,$C110,AV$8:AV109)),0),0)</f>
        <v>0</v>
      </c>
      <c r="AW110" s="93">
        <f>IF((AW$7&gt;IFERROR(MAX(IFERROR(INDEX(Tbl_Project_List[Start Date],MATCH($A110,Tbl_Project_List[Project Name],0),1)-1,0),IFERROR(INDEX($K$9:$K$158,MATCH($E110,$G$9:$G$158,0),1),0),IFERROR(INDEX($K$9:$K$158,MATCH($F110,$G$9:$G$158,0),1),0)),0)), IFERROR(MIN($D110-SUM($O110:AV110), INDEX(Tbl_Resource_List[Hours Available per Day], MATCH($C110,Tbl_Resource_List[Resource Name],0),1)-SUMIF($C$8:$C109,$C110,AW$8:AW109)),0),0)</f>
        <v>0</v>
      </c>
      <c r="AX110" s="93">
        <f>IF((AX$7&gt;IFERROR(MAX(IFERROR(INDEX(Tbl_Project_List[Start Date],MATCH($A110,Tbl_Project_List[Project Name],0),1)-1,0),IFERROR(INDEX($K$9:$K$158,MATCH($E110,$G$9:$G$158,0),1),0),IFERROR(INDEX($K$9:$K$158,MATCH($F110,$G$9:$G$158,0),1),0)),0)), IFERROR(MIN($D110-SUM($O110:AW110), INDEX(Tbl_Resource_List[Hours Available per Day], MATCH($C110,Tbl_Resource_List[Resource Name],0),1)-SUMIF($C$8:$C109,$C110,AX$8:AX109)),0),0)</f>
        <v>0</v>
      </c>
      <c r="AY110" s="93">
        <f>IF((AY$7&gt;IFERROR(MAX(IFERROR(INDEX(Tbl_Project_List[Start Date],MATCH($A110,Tbl_Project_List[Project Name],0),1)-1,0),IFERROR(INDEX($K$9:$K$158,MATCH($E110,$G$9:$G$158,0),1),0),IFERROR(INDEX($K$9:$K$158,MATCH($F110,$G$9:$G$158,0),1),0)),0)), IFERROR(MIN($D110-SUM($O110:AX110), INDEX(Tbl_Resource_List[Hours Available per Day], MATCH($C110,Tbl_Resource_List[Resource Name],0),1)-SUMIF($C$8:$C109,$C110,AY$8:AY109)),0),0)</f>
        <v>0</v>
      </c>
      <c r="AZ110" s="93">
        <f>IF((AZ$7&gt;IFERROR(MAX(IFERROR(INDEX(Tbl_Project_List[Start Date],MATCH($A110,Tbl_Project_List[Project Name],0),1)-1,0),IFERROR(INDEX($K$9:$K$158,MATCH($E110,$G$9:$G$158,0),1),0),IFERROR(INDEX($K$9:$K$158,MATCH($F110,$G$9:$G$158,0),1),0)),0)), IFERROR(MIN($D110-SUM($O110:AY110), INDEX(Tbl_Resource_List[Hours Available per Day], MATCH($C110,Tbl_Resource_List[Resource Name],0),1)-SUMIF($C$8:$C109,$C110,AZ$8:AZ109)),0),0)</f>
        <v>0</v>
      </c>
      <c r="BA110" s="93">
        <f>IF((BA$7&gt;IFERROR(MAX(IFERROR(INDEX(Tbl_Project_List[Start Date],MATCH($A110,Tbl_Project_List[Project Name],0),1)-1,0),IFERROR(INDEX($K$9:$K$158,MATCH($E110,$G$9:$G$158,0),1),0),IFERROR(INDEX($K$9:$K$158,MATCH($F110,$G$9:$G$158,0),1),0)),0)), IFERROR(MIN($D110-SUM($O110:AZ110), INDEX(Tbl_Resource_List[Hours Available per Day], MATCH($C110,Tbl_Resource_List[Resource Name],0),1)-SUMIF($C$8:$C109,$C110,BA$8:BA109)),0),0)</f>
        <v>0</v>
      </c>
      <c r="BB110" s="93">
        <f>IF((BB$7&gt;IFERROR(MAX(IFERROR(INDEX(Tbl_Project_List[Start Date],MATCH($A110,Tbl_Project_List[Project Name],0),1)-1,0),IFERROR(INDEX($K$9:$K$158,MATCH($E110,$G$9:$G$158,0),1),0),IFERROR(INDEX($K$9:$K$158,MATCH($F110,$G$9:$G$158,0),1),0)),0)), IFERROR(MIN($D110-SUM($O110:BA110), INDEX(Tbl_Resource_List[Hours Available per Day], MATCH($C110,Tbl_Resource_List[Resource Name],0),1)-SUMIF($C$8:$C109,$C110,BB$8:BB109)),0),0)</f>
        <v>0</v>
      </c>
      <c r="BC110" s="93">
        <f>IF((BC$7&gt;IFERROR(MAX(IFERROR(INDEX(Tbl_Project_List[Start Date],MATCH($A110,Tbl_Project_List[Project Name],0),1)-1,0),IFERROR(INDEX($K$9:$K$158,MATCH($E110,$G$9:$G$158,0),1),0),IFERROR(INDEX($K$9:$K$158,MATCH($F110,$G$9:$G$158,0),1),0)),0)), IFERROR(MIN($D110-SUM($O110:BB110), INDEX(Tbl_Resource_List[Hours Available per Day], MATCH($C110,Tbl_Resource_List[Resource Name],0),1)-SUMIF($C$8:$C109,$C110,BC$8:BC109)),0),0)</f>
        <v>0</v>
      </c>
      <c r="BD110" s="93">
        <f>IF((BD$7&gt;IFERROR(MAX(IFERROR(INDEX(Tbl_Project_List[Start Date],MATCH($A110,Tbl_Project_List[Project Name],0),1)-1,0),IFERROR(INDEX($K$9:$K$158,MATCH($E110,$G$9:$G$158,0),1),0),IFERROR(INDEX($K$9:$K$158,MATCH($F110,$G$9:$G$158,0),1),0)),0)), IFERROR(MIN($D110-SUM($O110:BC110), INDEX(Tbl_Resource_List[Hours Available per Day], MATCH($C110,Tbl_Resource_List[Resource Name],0),1)-SUMIF($C$8:$C109,$C110,BD$8:BD109)),0),0)</f>
        <v>0</v>
      </c>
      <c r="BE110" s="93">
        <f>IF((BE$7&gt;IFERROR(MAX(IFERROR(INDEX(Tbl_Project_List[Start Date],MATCH($A110,Tbl_Project_List[Project Name],0),1)-1,0),IFERROR(INDEX($K$9:$K$158,MATCH($E110,$G$9:$G$158,0),1),0),IFERROR(INDEX($K$9:$K$158,MATCH($F110,$G$9:$G$158,0),1),0)),0)), IFERROR(MIN($D110-SUM($O110:BD110), INDEX(Tbl_Resource_List[Hours Available per Day], MATCH($C110,Tbl_Resource_List[Resource Name],0),1)-SUMIF($C$8:$C109,$C110,BE$8:BE109)),0),0)</f>
        <v>0</v>
      </c>
      <c r="BF110" s="93">
        <f>IF((BF$7&gt;IFERROR(MAX(IFERROR(INDEX(Tbl_Project_List[Start Date],MATCH($A110,Tbl_Project_List[Project Name],0),1)-1,0),IFERROR(INDEX($K$9:$K$158,MATCH($E110,$G$9:$G$158,0),1),0),IFERROR(INDEX($K$9:$K$158,MATCH($F110,$G$9:$G$158,0),1),0)),0)), IFERROR(MIN($D110-SUM($O110:BE110), INDEX(Tbl_Resource_List[Hours Available per Day], MATCH($C110,Tbl_Resource_List[Resource Name],0),1)-SUMIF($C$8:$C109,$C110,BF$8:BF109)),0),0)</f>
        <v>0</v>
      </c>
      <c r="BG110" s="93">
        <f>IF((BG$7&gt;IFERROR(MAX(IFERROR(INDEX(Tbl_Project_List[Start Date],MATCH($A110,Tbl_Project_List[Project Name],0),1)-1,0),IFERROR(INDEX($K$9:$K$158,MATCH($E110,$G$9:$G$158,0),1),0),IFERROR(INDEX($K$9:$K$158,MATCH($F110,$G$9:$G$158,0),1),0)),0)), IFERROR(MIN($D110-SUM($O110:BF110), INDEX(Tbl_Resource_List[Hours Available per Day], MATCH($C110,Tbl_Resource_List[Resource Name],0),1)-SUMIF($C$8:$C109,$C110,BG$8:BG109)),0),0)</f>
        <v>0</v>
      </c>
      <c r="BH110" s="93">
        <f>IF((BH$7&gt;IFERROR(MAX(IFERROR(INDEX(Tbl_Project_List[Start Date],MATCH($A110,Tbl_Project_List[Project Name],0),1)-1,0),IFERROR(INDEX($K$9:$K$158,MATCH($E110,$G$9:$G$158,0),1),0),IFERROR(INDEX($K$9:$K$158,MATCH($F110,$G$9:$G$158,0),1),0)),0)), IFERROR(MIN($D110-SUM($O110:BG110), INDEX(Tbl_Resource_List[Hours Available per Day], MATCH($C110,Tbl_Resource_List[Resource Name],0),1)-SUMIF($C$8:$C109,$C110,BH$8:BH109)),0),0)</f>
        <v>0</v>
      </c>
      <c r="BI110" s="93">
        <f>IF((BI$7&gt;IFERROR(MAX(IFERROR(INDEX(Tbl_Project_List[Start Date],MATCH($A110,Tbl_Project_List[Project Name],0),1)-1,0),IFERROR(INDEX($K$9:$K$158,MATCH($E110,$G$9:$G$158,0),1),0),IFERROR(INDEX($K$9:$K$158,MATCH($F110,$G$9:$G$158,0),1),0)),0)), IFERROR(MIN($D110-SUM($O110:BH110), INDEX(Tbl_Resource_List[Hours Available per Day], MATCH($C110,Tbl_Resource_List[Resource Name],0),1)-SUMIF($C$8:$C109,$C110,BI$8:BI109)),0),0)</f>
        <v>0</v>
      </c>
      <c r="BJ110" s="93">
        <f>IF((BJ$7&gt;IFERROR(MAX(IFERROR(INDEX(Tbl_Project_List[Start Date],MATCH($A110,Tbl_Project_List[Project Name],0),1)-1,0),IFERROR(INDEX($K$9:$K$158,MATCH($E110,$G$9:$G$158,0),1),0),IFERROR(INDEX($K$9:$K$158,MATCH($F110,$G$9:$G$158,0),1),0)),0)), IFERROR(MIN($D110-SUM($O110:BI110), INDEX(Tbl_Resource_List[Hours Available per Day], MATCH($C110,Tbl_Resource_List[Resource Name],0),1)-SUMIF($C$8:$C109,$C110,BJ$8:BJ109)),0),0)</f>
        <v>0</v>
      </c>
      <c r="BK110" s="93">
        <f>IF((BK$7&gt;IFERROR(MAX(IFERROR(INDEX(Tbl_Project_List[Start Date],MATCH($A110,Tbl_Project_List[Project Name],0),1)-1,0),IFERROR(INDEX($K$9:$K$158,MATCH($E110,$G$9:$G$158,0),1),0),IFERROR(INDEX($K$9:$K$158,MATCH($F110,$G$9:$G$158,0),1),0)),0)), IFERROR(MIN($D110-SUM($O110:BJ110), INDEX(Tbl_Resource_List[Hours Available per Day], MATCH($C110,Tbl_Resource_List[Resource Name],0),1)-SUMIF($C$8:$C109,$C110,BK$8:BK109)),0),0)</f>
        <v>0</v>
      </c>
      <c r="BL110" s="93">
        <f>IF((BL$7&gt;IFERROR(MAX(IFERROR(INDEX(Tbl_Project_List[Start Date],MATCH($A110,Tbl_Project_List[Project Name],0),1)-1,0),IFERROR(INDEX($K$9:$K$158,MATCH($E110,$G$9:$G$158,0),1),0),IFERROR(INDEX($K$9:$K$158,MATCH($F110,$G$9:$G$158,0),1),0)),0)), IFERROR(MIN($D110-SUM($O110:BK110), INDEX(Tbl_Resource_List[Hours Available per Day], MATCH($C110,Tbl_Resource_List[Resource Name],0),1)-SUMIF($C$8:$C109,$C110,BL$8:BL109)),0),0)</f>
        <v>0</v>
      </c>
      <c r="BM110" s="93">
        <f>IF((BM$7&gt;IFERROR(MAX(IFERROR(INDEX(Tbl_Project_List[Start Date],MATCH($A110,Tbl_Project_List[Project Name],0),1)-1,0),IFERROR(INDEX($K$9:$K$158,MATCH($E110,$G$9:$G$158,0),1),0),IFERROR(INDEX($K$9:$K$158,MATCH($F110,$G$9:$G$158,0),1),0)),0)), IFERROR(MIN($D110-SUM($O110:BL110), INDEX(Tbl_Resource_List[Hours Available per Day], MATCH($C110,Tbl_Resource_List[Resource Name],0),1)-SUMIF($C$8:$C109,$C110,BM$8:BM109)),0),0)</f>
        <v>0</v>
      </c>
      <c r="BN110" s="93">
        <f>IF((BN$7&gt;IFERROR(MAX(IFERROR(INDEX(Tbl_Project_List[Start Date],MATCH($A110,Tbl_Project_List[Project Name],0),1)-1,0),IFERROR(INDEX($K$9:$K$158,MATCH($E110,$G$9:$G$158,0),1),0),IFERROR(INDEX($K$9:$K$158,MATCH($F110,$G$9:$G$158,0),1),0)),0)), IFERROR(MIN($D110-SUM($O110:BM110), INDEX(Tbl_Resource_List[Hours Available per Day], MATCH($C110,Tbl_Resource_List[Resource Name],0),1)-SUMIF($C$8:$C109,$C110,BN$8:BN109)),0),0)</f>
        <v>0</v>
      </c>
      <c r="BO110" s="93">
        <f>IF((BO$7&gt;IFERROR(MAX(IFERROR(INDEX(Tbl_Project_List[Start Date],MATCH($A110,Tbl_Project_List[Project Name],0),1)-1,0),IFERROR(INDEX($K$9:$K$158,MATCH($E110,$G$9:$G$158,0),1),0),IFERROR(INDEX($K$9:$K$158,MATCH($F110,$G$9:$G$158,0),1),0)),0)), IFERROR(MIN($D110-SUM($O110:BN110), INDEX(Tbl_Resource_List[Hours Available per Day], MATCH($C110,Tbl_Resource_List[Resource Name],0),1)-SUMIF($C$8:$C109,$C110,BO$8:BO109)),0),0)</f>
        <v>0</v>
      </c>
      <c r="BP110" s="93">
        <f>IF((BP$7&gt;IFERROR(MAX(IFERROR(INDEX(Tbl_Project_List[Start Date],MATCH($A110,Tbl_Project_List[Project Name],0),1)-1,0),IFERROR(INDEX($K$9:$K$158,MATCH($E110,$G$9:$G$158,0),1),0),IFERROR(INDEX($K$9:$K$158,MATCH($F110,$G$9:$G$158,0),1),0)),0)), IFERROR(MIN($D110-SUM($O110:BO110), INDEX(Tbl_Resource_List[Hours Available per Day], MATCH($C110,Tbl_Resource_List[Resource Name],0),1)-SUMIF($C$8:$C109,$C110,BP$8:BP109)),0),0)</f>
        <v>0</v>
      </c>
      <c r="BQ110" s="93">
        <f>IF((BQ$7&gt;IFERROR(MAX(IFERROR(INDEX(Tbl_Project_List[Start Date],MATCH($A110,Tbl_Project_List[Project Name],0),1)-1,0),IFERROR(INDEX($K$9:$K$158,MATCH($E110,$G$9:$G$158,0),1),0),IFERROR(INDEX($K$9:$K$158,MATCH($F110,$G$9:$G$158,0),1),0)),0)), IFERROR(MIN($D110-SUM($O110:BP110), INDEX(Tbl_Resource_List[Hours Available per Day], MATCH($C110,Tbl_Resource_List[Resource Name],0),1)-SUMIF($C$8:$C109,$C110,BQ$8:BQ109)),0),0)</f>
        <v>0</v>
      </c>
      <c r="BR110" s="93">
        <f>IF((BR$7&gt;IFERROR(MAX(IFERROR(INDEX(Tbl_Project_List[Start Date],MATCH($A110,Tbl_Project_List[Project Name],0),1)-1,0),IFERROR(INDEX($K$9:$K$158,MATCH($E110,$G$9:$G$158,0),1),0),IFERROR(INDEX($K$9:$K$158,MATCH($F110,$G$9:$G$158,0),1),0)),0)), IFERROR(MIN($D110-SUM($O110:BQ110), INDEX(Tbl_Resource_List[Hours Available per Day], MATCH($C110,Tbl_Resource_List[Resource Name],0),1)-SUMIF($C$8:$C109,$C110,BR$8:BR109)),0),0)</f>
        <v>0</v>
      </c>
      <c r="BS110" s="93">
        <f>IF((BS$7&gt;IFERROR(MAX(IFERROR(INDEX(Tbl_Project_List[Start Date],MATCH($A110,Tbl_Project_List[Project Name],0),1)-1,0),IFERROR(INDEX($K$9:$K$158,MATCH($E110,$G$9:$G$158,0),1),0),IFERROR(INDEX($K$9:$K$158,MATCH($F110,$G$9:$G$158,0),1),0)),0)), IFERROR(MIN($D110-SUM($O110:BR110), INDEX(Tbl_Resource_List[Hours Available per Day], MATCH($C110,Tbl_Resource_List[Resource Name],0),1)-SUMIF($C$8:$C109,$C110,BS$8:BS109)),0),0)</f>
        <v>0</v>
      </c>
      <c r="BT110" s="93">
        <f>IF((BT$7&gt;IFERROR(MAX(IFERROR(INDEX(Tbl_Project_List[Start Date],MATCH($A110,Tbl_Project_List[Project Name],0),1)-1,0),IFERROR(INDEX($K$9:$K$158,MATCH($E110,$G$9:$G$158,0),1),0),IFERROR(INDEX($K$9:$K$158,MATCH($F110,$G$9:$G$158,0),1),0)),0)), IFERROR(MIN($D110-SUM($O110:BS110), INDEX(Tbl_Resource_List[Hours Available per Day], MATCH($C110,Tbl_Resource_List[Resource Name],0),1)-SUMIF($C$8:$C109,$C110,BT$8:BT109)),0),0)</f>
        <v>0</v>
      </c>
      <c r="BU110" s="93">
        <f>IF((BU$7&gt;IFERROR(MAX(IFERROR(INDEX(Tbl_Project_List[Start Date],MATCH($A110,Tbl_Project_List[Project Name],0),1)-1,0),IFERROR(INDEX($K$9:$K$158,MATCH($E110,$G$9:$G$158,0),1),0),IFERROR(INDEX($K$9:$K$158,MATCH($F110,$G$9:$G$158,0),1),0)),0)), IFERROR(MIN($D110-SUM($O110:BT110), INDEX(Tbl_Resource_List[Hours Available per Day], MATCH($C110,Tbl_Resource_List[Resource Name],0),1)-SUMIF($C$8:$C109,$C110,BU$8:BU109)),0),0)</f>
        <v>0</v>
      </c>
      <c r="BV110" s="93">
        <f>IF((BV$7&gt;IFERROR(MAX(IFERROR(INDEX(Tbl_Project_List[Start Date],MATCH($A110,Tbl_Project_List[Project Name],0),1)-1,0),IFERROR(INDEX($K$9:$K$158,MATCH($E110,$G$9:$G$158,0),1),0),IFERROR(INDEX($K$9:$K$158,MATCH($F110,$G$9:$G$158,0),1),0)),0)), IFERROR(MIN($D110-SUM($O110:BU110), INDEX(Tbl_Resource_List[Hours Available per Day], MATCH($C110,Tbl_Resource_List[Resource Name],0),1)-SUMIF($C$8:$C109,$C110,BV$8:BV109)),0),0)</f>
        <v>0</v>
      </c>
      <c r="BW110" s="94">
        <f>IF((BW$7&gt;IFERROR(MAX(IFERROR(INDEX(Tbl_Project_List[Start Date],MATCH($A110,Tbl_Project_List[Project Name],0),1)-1,0),IFERROR(INDEX($K$9:$K$158,MATCH($E110,$G$9:$G$158,0),1),0),IFERROR(INDEX($K$9:$K$158,MATCH($F110,$G$9:$G$158,0),1),0)),0)), IFERROR(MIN($D110-SUM($O110:BV110), INDEX(Tbl_Resource_List[Hours Available per Day], MATCH($C110,Tbl_Resource_List[Resource Name],0),1)-SUMIF($C$8:$C109,$C110,BW$8:BW109)),0),0)</f>
        <v>0</v>
      </c>
      <c r="BX110" s="95"/>
      <c r="BY110" s="95"/>
      <c r="BZ110" s="95"/>
      <c r="CA110" s="95"/>
      <c r="CB110" s="95"/>
      <c r="CC110" s="95"/>
      <c r="CD110" s="95"/>
      <c r="CE110" s="95"/>
      <c r="CF110" s="95"/>
      <c r="CG110" s="95"/>
      <c r="CH110" s="95"/>
      <c r="CI110" s="95"/>
      <c r="CJ110" s="95"/>
      <c r="CK110" s="95"/>
      <c r="CL110" s="95"/>
      <c r="CM110" s="95"/>
      <c r="CN110" s="95"/>
      <c r="CO110" s="95"/>
      <c r="CP110" s="95"/>
      <c r="CQ110" s="95"/>
      <c r="CR110" s="95"/>
      <c r="CS110" s="95"/>
      <c r="CT110" s="95"/>
      <c r="CU110" s="95"/>
      <c r="CV110" s="95"/>
      <c r="CW110" s="95"/>
      <c r="CX110" s="95"/>
      <c r="CY110" s="95"/>
      <c r="CZ110" s="95"/>
      <c r="DA110" s="95"/>
    </row>
    <row r="111" spans="1:105" x14ac:dyDescent="0.25">
      <c r="A111" s="89" t="str">
        <f>IFERROR(IF(ROW(A110)-ROW($A$8)&gt;=COUNTA(Tbl_Task_List[Task Name]),"",INDEX(Tbl_Project_List[],MATCH(SMALL(Tbl_Project_List[[#Data],[Priority]],ROUND(SUMPRODUCT(1/COUNTIF($A$9:A110,$A$9:A110)),0)+((COUNTIF(Tbl_Task_List[[#Data],[Project Name]],A110)=COUNTIF($A$9:$A110,A110))*1)),Tbl_Project_List[[#Data],[Priority]],0),1)),"")</f>
        <v/>
      </c>
      <c r="B111" s="89" t="str">
        <f t="array" ref="B111">IFERROR(INDEX((Tbl_Task_List[[#Data],[Task Name]]), SMALL(IF(A111=(Tbl_Task_List[[#Data],[Project Name]]),ROW(Tbl_Task_List[[#Data],[Project Name]]),""),COUNTIF($A$9:$A111,A111))-ROW(Tbl_Task_List[[#Headers],[Task Name]]),1),"")</f>
        <v/>
      </c>
      <c r="C111" s="90" t="str">
        <f t="array" ref="C111">IFERROR(INDEX((Tbl_Task_List[[#Data],[Resource Name]]), SMALL(IF(A111=(Tbl_Task_List[[#Data],[Project Name]]),ROW(Tbl_Task_List[[#Data],[Project Name]]),""),COUNTIF($A$9:$A111,A111))-ROW(Tbl_Task_List[[#Headers],[Resource Name]]),1),"")</f>
        <v/>
      </c>
      <c r="D111" s="91" t="str">
        <f t="array" ref="D111">IFERROR(INDEX((Tbl_Task_List[[#Data],[Planned Duration (Hours)]]), SMALL(IF(A111=(Tbl_Task_List[[#Data],[Project Name]]),ROW(Tbl_Task_List[[#Data],[Project Name]]),""),COUNTIF($A$9:$A111,A111))-ROW(Tbl_Task_List[[#Headers],[Planned Duration (Hours)]]),1),"")</f>
        <v/>
      </c>
      <c r="E111" s="70" t="str">
        <f t="array" ref="E111">IFERROR(INDEX((Tbl_Task_List[[#Data],[Predecessor 1]]), SMALL(IF(A111=(Tbl_Task_List[[#Data],[Project Name]]),ROW(Tbl_Task_List[[#Data],[Project Name]]),""),COUNTIF($A$9:$A111,A111))-ROW(Tbl_Task_List[[#Headers],[Predecessor 1]]),1),"")</f>
        <v/>
      </c>
      <c r="F111" s="70" t="str">
        <f t="array" ref="F111">IFERROR(INDEX((Tbl_Task_List[[#Data],[Predecessor 2]]), SMALL(IF(A111=(Tbl_Task_List[[#Data],[Project Name]]),ROW(Tbl_Task_List[[#Data],[Project Name]]),""),COUNTIF($A$9:$A111,A111))-ROW(Tbl_Task_List[[#Headers],[Predecessor 2]]),1),"")</f>
        <v/>
      </c>
      <c r="G111" s="70" t="str">
        <f t="shared" si="12"/>
        <v xml:space="preserve"> </v>
      </c>
      <c r="H111" s="75" t="str">
        <f>IFERROR(MAX(INDEX(Tbl_Project_List[Start Date],MATCH($A111,Tbl_Project_List[Project Name],0),1), StartDate, IFERROR(WORKDAY(INDEX($K$9:$K$158,MATCH($E111,$G$9:$G$158,0),1),1,Holidays),0),IFERROR(WORKDAY( INDEX($K$9:$K$158,MATCH($F111,$G$9:$G$158,0),1),1,Holidays),0)),"")</f>
        <v/>
      </c>
      <c r="I111" s="92" t="str">
        <f t="shared" si="9"/>
        <v/>
      </c>
      <c r="J111" s="75" t="str">
        <f t="array" ref="J111">IF(ISNUMBER(D111),IFERROR(INDEX($A$7:$BW$7,1,SMALL(IF(P111:BW111&gt;0,COLUMN(P111:BW111),""),1)),WORKDAY($BW$7,2,Holidays)),"")</f>
        <v/>
      </c>
      <c r="K111" s="75" t="str">
        <f t="array" ref="K111">IF(ISNUMBER(D111),IF(SUM(P111:BW111)=D111,IFERROR(INDEX($A$7:$BW$7,1,LARGE(IF(P111:BW111&gt;0,COLUMN(P111:BW111),""),1)),""),WORKDAY($BW$7,1,Holidays)),"")</f>
        <v/>
      </c>
      <c r="L111" s="92" t="str">
        <f ca="1">IFERROR(COUNTIF(INDIRECT(ADDRESS(ROW($L111),MATCH($J111,$A$7:$BW$7,0),1,1,)):INDIRECT(ADDRESS(ROW($L111),MATCH(MIN($K111,$BW$7),$A$7:$BW$7,0),1,1,)),0),"")</f>
        <v/>
      </c>
      <c r="M111" s="92" t="str">
        <f t="shared" si="10"/>
        <v/>
      </c>
      <c r="N111" s="93" t="str">
        <f t="shared" si="11"/>
        <v/>
      </c>
      <c r="O111" s="86"/>
      <c r="P111" s="93">
        <f>IF((P$7&gt;IFERROR(MAX(IFERROR(INDEX(Tbl_Project_List[Start Date],MATCH($A111,Tbl_Project_List[Project Name],0),1)-1,0),IFERROR(INDEX($K$9:$K$158,MATCH($E111,$G$9:$G$158,0),1),0),IFERROR(INDEX($K$9:$K$158,MATCH($F111,$G$9:$G$158,0),1),0)),0)), IFERROR(MIN($D111-SUM($O111:O111), INDEX(Tbl_Resource_List[Hours Available per Day], MATCH($C111,Tbl_Resource_List[Resource Name],0),1)-SUMIF($C$8:$C110,$C111,P$8:P110)),0),0)</f>
        <v>0</v>
      </c>
      <c r="Q111" s="93">
        <f>IF((Q$7&gt;IFERROR(MAX(IFERROR(INDEX(Tbl_Project_List[Start Date],MATCH($A111,Tbl_Project_List[Project Name],0),1)-1,0),IFERROR(INDEX($K$9:$K$158,MATCH($E111,$G$9:$G$158,0),1),0),IFERROR(INDEX($K$9:$K$158,MATCH($F111,$G$9:$G$158,0),1),0)),0)), IFERROR(MIN($D111-SUM($O111:P111), INDEX(Tbl_Resource_List[Hours Available per Day], MATCH($C111,Tbl_Resource_List[Resource Name],0),1)-SUMIF($C$8:$C110,$C111,Q$8:Q110)),0),0)</f>
        <v>0</v>
      </c>
      <c r="R111" s="93">
        <f>IF((R$7&gt;IFERROR(MAX(IFERROR(INDEX(Tbl_Project_List[Start Date],MATCH($A111,Tbl_Project_List[Project Name],0),1)-1,0),IFERROR(INDEX($K$9:$K$158,MATCH($E111,$G$9:$G$158,0),1),0),IFERROR(INDEX($K$9:$K$158,MATCH($F111,$G$9:$G$158,0),1),0)),0)), IFERROR(MIN($D111-SUM($O111:Q111), INDEX(Tbl_Resource_List[Hours Available per Day], MATCH($C111,Tbl_Resource_List[Resource Name],0),1)-SUMIF($C$8:$C110,$C111,R$8:R110)),0),0)</f>
        <v>0</v>
      </c>
      <c r="S111" s="93">
        <f>IF((S$7&gt;IFERROR(MAX(IFERROR(INDEX(Tbl_Project_List[Start Date],MATCH($A111,Tbl_Project_List[Project Name],0),1)-1,0),IFERROR(INDEX($K$9:$K$158,MATCH($E111,$G$9:$G$158,0),1),0),IFERROR(INDEX($K$9:$K$158,MATCH($F111,$G$9:$G$158,0),1),0)),0)), IFERROR(MIN($D111-SUM($O111:R111), INDEX(Tbl_Resource_List[Hours Available per Day], MATCH($C111,Tbl_Resource_List[Resource Name],0),1)-SUMIF($C$8:$C110,$C111,S$8:S110)),0),0)</f>
        <v>0</v>
      </c>
      <c r="T111" s="93">
        <f>IF((T$7&gt;IFERROR(MAX(IFERROR(INDEX(Tbl_Project_List[Start Date],MATCH($A111,Tbl_Project_List[Project Name],0),1)-1,0),IFERROR(INDEX($K$9:$K$158,MATCH($E111,$G$9:$G$158,0),1),0),IFERROR(INDEX($K$9:$K$158,MATCH($F111,$G$9:$G$158,0),1),0)),0)), IFERROR(MIN($D111-SUM($O111:S111), INDEX(Tbl_Resource_List[Hours Available per Day], MATCH($C111,Tbl_Resource_List[Resource Name],0),1)-SUMIF($C$8:$C110,$C111,T$8:T110)),0),0)</f>
        <v>0</v>
      </c>
      <c r="U111" s="93">
        <f>IF((U$7&gt;IFERROR(MAX(IFERROR(INDEX(Tbl_Project_List[Start Date],MATCH($A111,Tbl_Project_List[Project Name],0),1)-1,0),IFERROR(INDEX($K$9:$K$158,MATCH($E111,$G$9:$G$158,0),1),0),IFERROR(INDEX($K$9:$K$158,MATCH($F111,$G$9:$G$158,0),1),0)),0)), IFERROR(MIN($D111-SUM($O111:T111), INDEX(Tbl_Resource_List[Hours Available per Day], MATCH($C111,Tbl_Resource_List[Resource Name],0),1)-SUMIF($C$8:$C110,$C111,U$8:U110)),0),0)</f>
        <v>0</v>
      </c>
      <c r="V111" s="93">
        <f>IF((V$7&gt;IFERROR(MAX(IFERROR(INDEX(Tbl_Project_List[Start Date],MATCH($A111,Tbl_Project_List[Project Name],0),1)-1,0),IFERROR(INDEX($K$9:$K$158,MATCH($E111,$G$9:$G$158,0),1),0),IFERROR(INDEX($K$9:$K$158,MATCH($F111,$G$9:$G$158,0),1),0)),0)), IFERROR(MIN($D111-SUM($O111:U111), INDEX(Tbl_Resource_List[Hours Available per Day], MATCH($C111,Tbl_Resource_List[Resource Name],0),1)-SUMIF($C$8:$C110,$C111,V$8:V110)),0),0)</f>
        <v>0</v>
      </c>
      <c r="W111" s="93">
        <f>IF((W$7&gt;IFERROR(MAX(IFERROR(INDEX(Tbl_Project_List[Start Date],MATCH($A111,Tbl_Project_List[Project Name],0),1)-1,0),IFERROR(INDEX($K$9:$K$158,MATCH($E111,$G$9:$G$158,0),1),0),IFERROR(INDEX($K$9:$K$158,MATCH($F111,$G$9:$G$158,0),1),0)),0)), IFERROR(MIN($D111-SUM($O111:V111), INDEX(Tbl_Resource_List[Hours Available per Day], MATCH($C111,Tbl_Resource_List[Resource Name],0),1)-SUMIF($C$8:$C110,$C111,W$8:W110)),0),0)</f>
        <v>0</v>
      </c>
      <c r="X111" s="93">
        <f>IF((X$7&gt;IFERROR(MAX(IFERROR(INDEX(Tbl_Project_List[Start Date],MATCH($A111,Tbl_Project_List[Project Name],0),1)-1,0),IFERROR(INDEX($K$9:$K$158,MATCH($E111,$G$9:$G$158,0),1),0),IFERROR(INDEX($K$9:$K$158,MATCH($F111,$G$9:$G$158,0),1),0)),0)), IFERROR(MIN($D111-SUM($O111:W111), INDEX(Tbl_Resource_List[Hours Available per Day], MATCH($C111,Tbl_Resource_List[Resource Name],0),1)-SUMIF($C$8:$C110,$C111,X$8:X110)),0),0)</f>
        <v>0</v>
      </c>
      <c r="Y111" s="93">
        <f>IF((Y$7&gt;IFERROR(MAX(IFERROR(INDEX(Tbl_Project_List[Start Date],MATCH($A111,Tbl_Project_List[Project Name],0),1)-1,0),IFERROR(INDEX($K$9:$K$158,MATCH($E111,$G$9:$G$158,0),1),0),IFERROR(INDEX($K$9:$K$158,MATCH($F111,$G$9:$G$158,0),1),0)),0)), IFERROR(MIN($D111-SUM($O111:X111), INDEX(Tbl_Resource_List[Hours Available per Day], MATCH($C111,Tbl_Resource_List[Resource Name],0),1)-SUMIF($C$8:$C110,$C111,Y$8:Y110)),0),0)</f>
        <v>0</v>
      </c>
      <c r="Z111" s="93">
        <f>IF((Z$7&gt;IFERROR(MAX(IFERROR(INDEX(Tbl_Project_List[Start Date],MATCH($A111,Tbl_Project_List[Project Name],0),1)-1,0),IFERROR(INDEX($K$9:$K$158,MATCH($E111,$G$9:$G$158,0),1),0),IFERROR(INDEX($K$9:$K$158,MATCH($F111,$G$9:$G$158,0),1),0)),0)), IFERROR(MIN($D111-SUM($O111:Y111), INDEX(Tbl_Resource_List[Hours Available per Day], MATCH($C111,Tbl_Resource_List[Resource Name],0),1)-SUMIF($C$8:$C110,$C111,Z$8:Z110)),0),0)</f>
        <v>0</v>
      </c>
      <c r="AA111" s="93">
        <f>IF((AA$7&gt;IFERROR(MAX(IFERROR(INDEX(Tbl_Project_List[Start Date],MATCH($A111,Tbl_Project_List[Project Name],0),1)-1,0),IFERROR(INDEX($K$9:$K$158,MATCH($E111,$G$9:$G$158,0),1),0),IFERROR(INDEX($K$9:$K$158,MATCH($F111,$G$9:$G$158,0),1),0)),0)), IFERROR(MIN($D111-SUM($O111:Z111), INDEX(Tbl_Resource_List[Hours Available per Day], MATCH($C111,Tbl_Resource_List[Resource Name],0),1)-SUMIF($C$8:$C110,$C111,AA$8:AA110)),0),0)</f>
        <v>0</v>
      </c>
      <c r="AB111" s="93">
        <f>IF((AB$7&gt;IFERROR(MAX(IFERROR(INDEX(Tbl_Project_List[Start Date],MATCH($A111,Tbl_Project_List[Project Name],0),1)-1,0),IFERROR(INDEX($K$9:$K$158,MATCH($E111,$G$9:$G$158,0),1),0),IFERROR(INDEX($K$9:$K$158,MATCH($F111,$G$9:$G$158,0),1),0)),0)), IFERROR(MIN($D111-SUM($O111:AA111), INDEX(Tbl_Resource_List[Hours Available per Day], MATCH($C111,Tbl_Resource_List[Resource Name],0),1)-SUMIF($C$8:$C110,$C111,AB$8:AB110)),0),0)</f>
        <v>0</v>
      </c>
      <c r="AC111" s="93">
        <f>IF((AC$7&gt;IFERROR(MAX(IFERROR(INDEX(Tbl_Project_List[Start Date],MATCH($A111,Tbl_Project_List[Project Name],0),1)-1,0),IFERROR(INDEX($K$9:$K$158,MATCH($E111,$G$9:$G$158,0),1),0),IFERROR(INDEX($K$9:$K$158,MATCH($F111,$G$9:$G$158,0),1),0)),0)), IFERROR(MIN($D111-SUM($O111:AB111), INDEX(Tbl_Resource_List[Hours Available per Day], MATCH($C111,Tbl_Resource_List[Resource Name],0),1)-SUMIF($C$8:$C110,$C111,AC$8:AC110)),0),0)</f>
        <v>0</v>
      </c>
      <c r="AD111" s="93">
        <f>IF((AD$7&gt;IFERROR(MAX(IFERROR(INDEX(Tbl_Project_List[Start Date],MATCH($A111,Tbl_Project_List[Project Name],0),1)-1,0),IFERROR(INDEX($K$9:$K$158,MATCH($E111,$G$9:$G$158,0),1),0),IFERROR(INDEX($K$9:$K$158,MATCH($F111,$G$9:$G$158,0),1),0)),0)), IFERROR(MIN($D111-SUM($O111:AC111), INDEX(Tbl_Resource_List[Hours Available per Day], MATCH($C111,Tbl_Resource_List[Resource Name],0),1)-SUMIF($C$8:$C110,$C111,AD$8:AD110)),0),0)</f>
        <v>0</v>
      </c>
      <c r="AE111" s="93">
        <f>IF((AE$7&gt;IFERROR(MAX(IFERROR(INDEX(Tbl_Project_List[Start Date],MATCH($A111,Tbl_Project_List[Project Name],0),1)-1,0),IFERROR(INDEX($K$9:$K$158,MATCH($E111,$G$9:$G$158,0),1),0),IFERROR(INDEX($K$9:$K$158,MATCH($F111,$G$9:$G$158,0),1),0)),0)), IFERROR(MIN($D111-SUM($O111:AD111), INDEX(Tbl_Resource_List[Hours Available per Day], MATCH($C111,Tbl_Resource_List[Resource Name],0),1)-SUMIF($C$8:$C110,$C111,AE$8:AE110)),0),0)</f>
        <v>0</v>
      </c>
      <c r="AF111" s="93">
        <f>IF((AF$7&gt;IFERROR(MAX(IFERROR(INDEX(Tbl_Project_List[Start Date],MATCH($A111,Tbl_Project_List[Project Name],0),1)-1,0),IFERROR(INDEX($K$9:$K$158,MATCH($E111,$G$9:$G$158,0),1),0),IFERROR(INDEX($K$9:$K$158,MATCH($F111,$G$9:$G$158,0),1),0)),0)), IFERROR(MIN($D111-SUM($O111:AE111), INDEX(Tbl_Resource_List[Hours Available per Day], MATCH($C111,Tbl_Resource_List[Resource Name],0),1)-SUMIF($C$8:$C110,$C111,AF$8:AF110)),0),0)</f>
        <v>0</v>
      </c>
      <c r="AG111" s="93">
        <f>IF((AG$7&gt;IFERROR(MAX(IFERROR(INDEX(Tbl_Project_List[Start Date],MATCH($A111,Tbl_Project_List[Project Name],0),1)-1,0),IFERROR(INDEX($K$9:$K$158,MATCH($E111,$G$9:$G$158,0),1),0),IFERROR(INDEX($K$9:$K$158,MATCH($F111,$G$9:$G$158,0),1),0)),0)), IFERROR(MIN($D111-SUM($O111:AF111), INDEX(Tbl_Resource_List[Hours Available per Day], MATCH($C111,Tbl_Resource_List[Resource Name],0),1)-SUMIF($C$8:$C110,$C111,AG$8:AG110)),0),0)</f>
        <v>0</v>
      </c>
      <c r="AH111" s="93">
        <f>IF((AH$7&gt;IFERROR(MAX(IFERROR(INDEX(Tbl_Project_List[Start Date],MATCH($A111,Tbl_Project_List[Project Name],0),1)-1,0),IFERROR(INDEX($K$9:$K$158,MATCH($E111,$G$9:$G$158,0),1),0),IFERROR(INDEX($K$9:$K$158,MATCH($F111,$G$9:$G$158,0),1),0)),0)), IFERROR(MIN($D111-SUM($O111:AG111), INDEX(Tbl_Resource_List[Hours Available per Day], MATCH($C111,Tbl_Resource_List[Resource Name],0),1)-SUMIF($C$8:$C110,$C111,AH$8:AH110)),0),0)</f>
        <v>0</v>
      </c>
      <c r="AI111" s="93">
        <f>IF((AI$7&gt;IFERROR(MAX(IFERROR(INDEX(Tbl_Project_List[Start Date],MATCH($A111,Tbl_Project_List[Project Name],0),1)-1,0),IFERROR(INDEX($K$9:$K$158,MATCH($E111,$G$9:$G$158,0),1),0),IFERROR(INDEX($K$9:$K$158,MATCH($F111,$G$9:$G$158,0),1),0)),0)), IFERROR(MIN($D111-SUM($O111:AH111), INDEX(Tbl_Resource_List[Hours Available per Day], MATCH($C111,Tbl_Resource_List[Resource Name],0),1)-SUMIF($C$8:$C110,$C111,AI$8:AI110)),0),0)</f>
        <v>0</v>
      </c>
      <c r="AJ111" s="93">
        <f>IF((AJ$7&gt;IFERROR(MAX(IFERROR(INDEX(Tbl_Project_List[Start Date],MATCH($A111,Tbl_Project_List[Project Name],0),1)-1,0),IFERROR(INDEX($K$9:$K$158,MATCH($E111,$G$9:$G$158,0),1),0),IFERROR(INDEX($K$9:$K$158,MATCH($F111,$G$9:$G$158,0),1),0)),0)), IFERROR(MIN($D111-SUM($O111:AI111), INDEX(Tbl_Resource_List[Hours Available per Day], MATCH($C111,Tbl_Resource_List[Resource Name],0),1)-SUMIF($C$8:$C110,$C111,AJ$8:AJ110)),0),0)</f>
        <v>0</v>
      </c>
      <c r="AK111" s="93">
        <f>IF((AK$7&gt;IFERROR(MAX(IFERROR(INDEX(Tbl_Project_List[Start Date],MATCH($A111,Tbl_Project_List[Project Name],0),1)-1,0),IFERROR(INDEX($K$9:$K$158,MATCH($E111,$G$9:$G$158,0),1),0),IFERROR(INDEX($K$9:$K$158,MATCH($F111,$G$9:$G$158,0),1),0)),0)), IFERROR(MIN($D111-SUM($O111:AJ111), INDEX(Tbl_Resource_List[Hours Available per Day], MATCH($C111,Tbl_Resource_List[Resource Name],0),1)-SUMIF($C$8:$C110,$C111,AK$8:AK110)),0),0)</f>
        <v>0</v>
      </c>
      <c r="AL111" s="93">
        <f>IF((AL$7&gt;IFERROR(MAX(IFERROR(INDEX(Tbl_Project_List[Start Date],MATCH($A111,Tbl_Project_List[Project Name],0),1)-1,0),IFERROR(INDEX($K$9:$K$158,MATCH($E111,$G$9:$G$158,0),1),0),IFERROR(INDEX($K$9:$K$158,MATCH($F111,$G$9:$G$158,0),1),0)),0)), IFERROR(MIN($D111-SUM($O111:AK111), INDEX(Tbl_Resource_List[Hours Available per Day], MATCH($C111,Tbl_Resource_List[Resource Name],0),1)-SUMIF($C$8:$C110,$C111,AL$8:AL110)),0),0)</f>
        <v>0</v>
      </c>
      <c r="AM111" s="93">
        <f>IF((AM$7&gt;IFERROR(MAX(IFERROR(INDEX(Tbl_Project_List[Start Date],MATCH($A111,Tbl_Project_List[Project Name],0),1)-1,0),IFERROR(INDEX($K$9:$K$158,MATCH($E111,$G$9:$G$158,0),1),0),IFERROR(INDEX($K$9:$K$158,MATCH($F111,$G$9:$G$158,0),1),0)),0)), IFERROR(MIN($D111-SUM($O111:AL111), INDEX(Tbl_Resource_List[Hours Available per Day], MATCH($C111,Tbl_Resource_List[Resource Name],0),1)-SUMIF($C$8:$C110,$C111,AM$8:AM110)),0),0)</f>
        <v>0</v>
      </c>
      <c r="AN111" s="93">
        <f>IF((AN$7&gt;IFERROR(MAX(IFERROR(INDEX(Tbl_Project_List[Start Date],MATCH($A111,Tbl_Project_List[Project Name],0),1)-1,0),IFERROR(INDEX($K$9:$K$158,MATCH($E111,$G$9:$G$158,0),1),0),IFERROR(INDEX($K$9:$K$158,MATCH($F111,$G$9:$G$158,0),1),0)),0)), IFERROR(MIN($D111-SUM($O111:AM111), INDEX(Tbl_Resource_List[Hours Available per Day], MATCH($C111,Tbl_Resource_List[Resource Name],0),1)-SUMIF($C$8:$C110,$C111,AN$8:AN110)),0),0)</f>
        <v>0</v>
      </c>
      <c r="AO111" s="93">
        <f>IF((AO$7&gt;IFERROR(MAX(IFERROR(INDEX(Tbl_Project_List[Start Date],MATCH($A111,Tbl_Project_List[Project Name],0),1)-1,0),IFERROR(INDEX($K$9:$K$158,MATCH($E111,$G$9:$G$158,0),1),0),IFERROR(INDEX($K$9:$K$158,MATCH($F111,$G$9:$G$158,0),1),0)),0)), IFERROR(MIN($D111-SUM($O111:AN111), INDEX(Tbl_Resource_List[Hours Available per Day], MATCH($C111,Tbl_Resource_List[Resource Name],0),1)-SUMIF($C$8:$C110,$C111,AO$8:AO110)),0),0)</f>
        <v>0</v>
      </c>
      <c r="AP111" s="93">
        <f>IF((AP$7&gt;IFERROR(MAX(IFERROR(INDEX(Tbl_Project_List[Start Date],MATCH($A111,Tbl_Project_List[Project Name],0),1)-1,0),IFERROR(INDEX($K$9:$K$158,MATCH($E111,$G$9:$G$158,0),1),0),IFERROR(INDEX($K$9:$K$158,MATCH($F111,$G$9:$G$158,0),1),0)),0)), IFERROR(MIN($D111-SUM($O111:AO111), INDEX(Tbl_Resource_List[Hours Available per Day], MATCH($C111,Tbl_Resource_List[Resource Name],0),1)-SUMIF($C$8:$C110,$C111,AP$8:AP110)),0),0)</f>
        <v>0</v>
      </c>
      <c r="AQ111" s="93">
        <f>IF((AQ$7&gt;IFERROR(MAX(IFERROR(INDEX(Tbl_Project_List[Start Date],MATCH($A111,Tbl_Project_List[Project Name],0),1)-1,0),IFERROR(INDEX($K$9:$K$158,MATCH($E111,$G$9:$G$158,0),1),0),IFERROR(INDEX($K$9:$K$158,MATCH($F111,$G$9:$G$158,0),1),0)),0)), IFERROR(MIN($D111-SUM($O111:AP111), INDEX(Tbl_Resource_List[Hours Available per Day], MATCH($C111,Tbl_Resource_List[Resource Name],0),1)-SUMIF($C$8:$C110,$C111,AQ$8:AQ110)),0),0)</f>
        <v>0</v>
      </c>
      <c r="AR111" s="93">
        <f>IF((AR$7&gt;IFERROR(MAX(IFERROR(INDEX(Tbl_Project_List[Start Date],MATCH($A111,Tbl_Project_List[Project Name],0),1)-1,0),IFERROR(INDEX($K$9:$K$158,MATCH($E111,$G$9:$G$158,0),1),0),IFERROR(INDEX($K$9:$K$158,MATCH($F111,$G$9:$G$158,0),1),0)),0)), IFERROR(MIN($D111-SUM($O111:AQ111), INDEX(Tbl_Resource_List[Hours Available per Day], MATCH($C111,Tbl_Resource_List[Resource Name],0),1)-SUMIF($C$8:$C110,$C111,AR$8:AR110)),0),0)</f>
        <v>0</v>
      </c>
      <c r="AS111" s="93">
        <f>IF((AS$7&gt;IFERROR(MAX(IFERROR(INDEX(Tbl_Project_List[Start Date],MATCH($A111,Tbl_Project_List[Project Name],0),1)-1,0),IFERROR(INDEX($K$9:$K$158,MATCH($E111,$G$9:$G$158,0),1),0),IFERROR(INDEX($K$9:$K$158,MATCH($F111,$G$9:$G$158,0),1),0)),0)), IFERROR(MIN($D111-SUM($O111:AR111), INDEX(Tbl_Resource_List[Hours Available per Day], MATCH($C111,Tbl_Resource_List[Resource Name],0),1)-SUMIF($C$8:$C110,$C111,AS$8:AS110)),0),0)</f>
        <v>0</v>
      </c>
      <c r="AT111" s="93">
        <f>IF((AT$7&gt;IFERROR(MAX(IFERROR(INDEX(Tbl_Project_List[Start Date],MATCH($A111,Tbl_Project_List[Project Name],0),1)-1,0),IFERROR(INDEX($K$9:$K$158,MATCH($E111,$G$9:$G$158,0),1),0),IFERROR(INDEX($K$9:$K$158,MATCH($F111,$G$9:$G$158,0),1),0)),0)), IFERROR(MIN($D111-SUM($O111:AS111), INDEX(Tbl_Resource_List[Hours Available per Day], MATCH($C111,Tbl_Resource_List[Resource Name],0),1)-SUMIF($C$8:$C110,$C111,AT$8:AT110)),0),0)</f>
        <v>0</v>
      </c>
      <c r="AU111" s="93">
        <f>IF((AU$7&gt;IFERROR(MAX(IFERROR(INDEX(Tbl_Project_List[Start Date],MATCH($A111,Tbl_Project_List[Project Name],0),1)-1,0),IFERROR(INDEX($K$9:$K$158,MATCH($E111,$G$9:$G$158,0),1),0),IFERROR(INDEX($K$9:$K$158,MATCH($F111,$G$9:$G$158,0),1),0)),0)), IFERROR(MIN($D111-SUM($O111:AT111), INDEX(Tbl_Resource_List[Hours Available per Day], MATCH($C111,Tbl_Resource_List[Resource Name],0),1)-SUMIF($C$8:$C110,$C111,AU$8:AU110)),0),0)</f>
        <v>0</v>
      </c>
      <c r="AV111" s="93">
        <f>IF((AV$7&gt;IFERROR(MAX(IFERROR(INDEX(Tbl_Project_List[Start Date],MATCH($A111,Tbl_Project_List[Project Name],0),1)-1,0),IFERROR(INDEX($K$9:$K$158,MATCH($E111,$G$9:$G$158,0),1),0),IFERROR(INDEX($K$9:$K$158,MATCH($F111,$G$9:$G$158,0),1),0)),0)), IFERROR(MIN($D111-SUM($O111:AU111), INDEX(Tbl_Resource_List[Hours Available per Day], MATCH($C111,Tbl_Resource_List[Resource Name],0),1)-SUMIF($C$8:$C110,$C111,AV$8:AV110)),0),0)</f>
        <v>0</v>
      </c>
      <c r="AW111" s="93">
        <f>IF((AW$7&gt;IFERROR(MAX(IFERROR(INDEX(Tbl_Project_List[Start Date],MATCH($A111,Tbl_Project_List[Project Name],0),1)-1,0),IFERROR(INDEX($K$9:$K$158,MATCH($E111,$G$9:$G$158,0),1),0),IFERROR(INDEX($K$9:$K$158,MATCH($F111,$G$9:$G$158,0),1),0)),0)), IFERROR(MIN($D111-SUM($O111:AV111), INDEX(Tbl_Resource_List[Hours Available per Day], MATCH($C111,Tbl_Resource_List[Resource Name],0),1)-SUMIF($C$8:$C110,$C111,AW$8:AW110)),0),0)</f>
        <v>0</v>
      </c>
      <c r="AX111" s="93">
        <f>IF((AX$7&gt;IFERROR(MAX(IFERROR(INDEX(Tbl_Project_List[Start Date],MATCH($A111,Tbl_Project_List[Project Name],0),1)-1,0),IFERROR(INDEX($K$9:$K$158,MATCH($E111,$G$9:$G$158,0),1),0),IFERROR(INDEX($K$9:$K$158,MATCH($F111,$G$9:$G$158,0),1),0)),0)), IFERROR(MIN($D111-SUM($O111:AW111), INDEX(Tbl_Resource_List[Hours Available per Day], MATCH($C111,Tbl_Resource_List[Resource Name],0),1)-SUMIF($C$8:$C110,$C111,AX$8:AX110)),0),0)</f>
        <v>0</v>
      </c>
      <c r="AY111" s="93">
        <f>IF((AY$7&gt;IFERROR(MAX(IFERROR(INDEX(Tbl_Project_List[Start Date],MATCH($A111,Tbl_Project_List[Project Name],0),1)-1,0),IFERROR(INDEX($K$9:$K$158,MATCH($E111,$G$9:$G$158,0),1),0),IFERROR(INDEX($K$9:$K$158,MATCH($F111,$G$9:$G$158,0),1),0)),0)), IFERROR(MIN($D111-SUM($O111:AX111), INDEX(Tbl_Resource_List[Hours Available per Day], MATCH($C111,Tbl_Resource_List[Resource Name],0),1)-SUMIF($C$8:$C110,$C111,AY$8:AY110)),0),0)</f>
        <v>0</v>
      </c>
      <c r="AZ111" s="93">
        <f>IF((AZ$7&gt;IFERROR(MAX(IFERROR(INDEX(Tbl_Project_List[Start Date],MATCH($A111,Tbl_Project_List[Project Name],0),1)-1,0),IFERROR(INDEX($K$9:$K$158,MATCH($E111,$G$9:$G$158,0),1),0),IFERROR(INDEX($K$9:$K$158,MATCH($F111,$G$9:$G$158,0),1),0)),0)), IFERROR(MIN($D111-SUM($O111:AY111), INDEX(Tbl_Resource_List[Hours Available per Day], MATCH($C111,Tbl_Resource_List[Resource Name],0),1)-SUMIF($C$8:$C110,$C111,AZ$8:AZ110)),0),0)</f>
        <v>0</v>
      </c>
      <c r="BA111" s="93">
        <f>IF((BA$7&gt;IFERROR(MAX(IFERROR(INDEX(Tbl_Project_List[Start Date],MATCH($A111,Tbl_Project_List[Project Name],0),1)-1,0),IFERROR(INDEX($K$9:$K$158,MATCH($E111,$G$9:$G$158,0),1),0),IFERROR(INDEX($K$9:$K$158,MATCH($F111,$G$9:$G$158,0),1),0)),0)), IFERROR(MIN($D111-SUM($O111:AZ111), INDEX(Tbl_Resource_List[Hours Available per Day], MATCH($C111,Tbl_Resource_List[Resource Name],0),1)-SUMIF($C$8:$C110,$C111,BA$8:BA110)),0),0)</f>
        <v>0</v>
      </c>
      <c r="BB111" s="93">
        <f>IF((BB$7&gt;IFERROR(MAX(IFERROR(INDEX(Tbl_Project_List[Start Date],MATCH($A111,Tbl_Project_List[Project Name],0),1)-1,0),IFERROR(INDEX($K$9:$K$158,MATCH($E111,$G$9:$G$158,0),1),0),IFERROR(INDEX($K$9:$K$158,MATCH($F111,$G$9:$G$158,0),1),0)),0)), IFERROR(MIN($D111-SUM($O111:BA111), INDEX(Tbl_Resource_List[Hours Available per Day], MATCH($C111,Tbl_Resource_List[Resource Name],0),1)-SUMIF($C$8:$C110,$C111,BB$8:BB110)),0),0)</f>
        <v>0</v>
      </c>
      <c r="BC111" s="93">
        <f>IF((BC$7&gt;IFERROR(MAX(IFERROR(INDEX(Tbl_Project_List[Start Date],MATCH($A111,Tbl_Project_List[Project Name],0),1)-1,0),IFERROR(INDEX($K$9:$K$158,MATCH($E111,$G$9:$G$158,0),1),0),IFERROR(INDEX($K$9:$K$158,MATCH($F111,$G$9:$G$158,0),1),0)),0)), IFERROR(MIN($D111-SUM($O111:BB111), INDEX(Tbl_Resource_List[Hours Available per Day], MATCH($C111,Tbl_Resource_List[Resource Name],0),1)-SUMIF($C$8:$C110,$C111,BC$8:BC110)),0),0)</f>
        <v>0</v>
      </c>
      <c r="BD111" s="93">
        <f>IF((BD$7&gt;IFERROR(MAX(IFERROR(INDEX(Tbl_Project_List[Start Date],MATCH($A111,Tbl_Project_List[Project Name],0),1)-1,0),IFERROR(INDEX($K$9:$K$158,MATCH($E111,$G$9:$G$158,0),1),0),IFERROR(INDEX($K$9:$K$158,MATCH($F111,$G$9:$G$158,0),1),0)),0)), IFERROR(MIN($D111-SUM($O111:BC111), INDEX(Tbl_Resource_List[Hours Available per Day], MATCH($C111,Tbl_Resource_List[Resource Name],0),1)-SUMIF($C$8:$C110,$C111,BD$8:BD110)),0),0)</f>
        <v>0</v>
      </c>
      <c r="BE111" s="93">
        <f>IF((BE$7&gt;IFERROR(MAX(IFERROR(INDEX(Tbl_Project_List[Start Date],MATCH($A111,Tbl_Project_List[Project Name],0),1)-1,0),IFERROR(INDEX($K$9:$K$158,MATCH($E111,$G$9:$G$158,0),1),0),IFERROR(INDEX($K$9:$K$158,MATCH($F111,$G$9:$G$158,0),1),0)),0)), IFERROR(MIN($D111-SUM($O111:BD111), INDEX(Tbl_Resource_List[Hours Available per Day], MATCH($C111,Tbl_Resource_List[Resource Name],0),1)-SUMIF($C$8:$C110,$C111,BE$8:BE110)),0),0)</f>
        <v>0</v>
      </c>
      <c r="BF111" s="93">
        <f>IF((BF$7&gt;IFERROR(MAX(IFERROR(INDEX(Tbl_Project_List[Start Date],MATCH($A111,Tbl_Project_List[Project Name],0),1)-1,0),IFERROR(INDEX($K$9:$K$158,MATCH($E111,$G$9:$G$158,0),1),0),IFERROR(INDEX($K$9:$K$158,MATCH($F111,$G$9:$G$158,0),1),0)),0)), IFERROR(MIN($D111-SUM($O111:BE111), INDEX(Tbl_Resource_List[Hours Available per Day], MATCH($C111,Tbl_Resource_List[Resource Name],0),1)-SUMIF($C$8:$C110,$C111,BF$8:BF110)),0),0)</f>
        <v>0</v>
      </c>
      <c r="BG111" s="93">
        <f>IF((BG$7&gt;IFERROR(MAX(IFERROR(INDEX(Tbl_Project_List[Start Date],MATCH($A111,Tbl_Project_List[Project Name],0),1)-1,0),IFERROR(INDEX($K$9:$K$158,MATCH($E111,$G$9:$G$158,0),1),0),IFERROR(INDEX($K$9:$K$158,MATCH($F111,$G$9:$G$158,0),1),0)),0)), IFERROR(MIN($D111-SUM($O111:BF111), INDEX(Tbl_Resource_List[Hours Available per Day], MATCH($C111,Tbl_Resource_List[Resource Name],0),1)-SUMIF($C$8:$C110,$C111,BG$8:BG110)),0),0)</f>
        <v>0</v>
      </c>
      <c r="BH111" s="93">
        <f>IF((BH$7&gt;IFERROR(MAX(IFERROR(INDEX(Tbl_Project_List[Start Date],MATCH($A111,Tbl_Project_List[Project Name],0),1)-1,0),IFERROR(INDEX($K$9:$K$158,MATCH($E111,$G$9:$G$158,0),1),0),IFERROR(INDEX($K$9:$K$158,MATCH($F111,$G$9:$G$158,0),1),0)),0)), IFERROR(MIN($D111-SUM($O111:BG111), INDEX(Tbl_Resource_List[Hours Available per Day], MATCH($C111,Tbl_Resource_List[Resource Name],0),1)-SUMIF($C$8:$C110,$C111,BH$8:BH110)),0),0)</f>
        <v>0</v>
      </c>
      <c r="BI111" s="93">
        <f>IF((BI$7&gt;IFERROR(MAX(IFERROR(INDEX(Tbl_Project_List[Start Date],MATCH($A111,Tbl_Project_List[Project Name],0),1)-1,0),IFERROR(INDEX($K$9:$K$158,MATCH($E111,$G$9:$G$158,0),1),0),IFERROR(INDEX($K$9:$K$158,MATCH($F111,$G$9:$G$158,0),1),0)),0)), IFERROR(MIN($D111-SUM($O111:BH111), INDEX(Tbl_Resource_List[Hours Available per Day], MATCH($C111,Tbl_Resource_List[Resource Name],0),1)-SUMIF($C$8:$C110,$C111,BI$8:BI110)),0),0)</f>
        <v>0</v>
      </c>
      <c r="BJ111" s="93">
        <f>IF((BJ$7&gt;IFERROR(MAX(IFERROR(INDEX(Tbl_Project_List[Start Date],MATCH($A111,Tbl_Project_List[Project Name],0),1)-1,0),IFERROR(INDEX($K$9:$K$158,MATCH($E111,$G$9:$G$158,0),1),0),IFERROR(INDEX($K$9:$K$158,MATCH($F111,$G$9:$G$158,0),1),0)),0)), IFERROR(MIN($D111-SUM($O111:BI111), INDEX(Tbl_Resource_List[Hours Available per Day], MATCH($C111,Tbl_Resource_List[Resource Name],0),1)-SUMIF($C$8:$C110,$C111,BJ$8:BJ110)),0),0)</f>
        <v>0</v>
      </c>
      <c r="BK111" s="93">
        <f>IF((BK$7&gt;IFERROR(MAX(IFERROR(INDEX(Tbl_Project_List[Start Date],MATCH($A111,Tbl_Project_List[Project Name],0),1)-1,0),IFERROR(INDEX($K$9:$K$158,MATCH($E111,$G$9:$G$158,0),1),0),IFERROR(INDEX($K$9:$K$158,MATCH($F111,$G$9:$G$158,0),1),0)),0)), IFERROR(MIN($D111-SUM($O111:BJ111), INDEX(Tbl_Resource_List[Hours Available per Day], MATCH($C111,Tbl_Resource_List[Resource Name],0),1)-SUMIF($C$8:$C110,$C111,BK$8:BK110)),0),0)</f>
        <v>0</v>
      </c>
      <c r="BL111" s="93">
        <f>IF((BL$7&gt;IFERROR(MAX(IFERROR(INDEX(Tbl_Project_List[Start Date],MATCH($A111,Tbl_Project_List[Project Name],0),1)-1,0),IFERROR(INDEX($K$9:$K$158,MATCH($E111,$G$9:$G$158,0),1),0),IFERROR(INDEX($K$9:$K$158,MATCH($F111,$G$9:$G$158,0),1),0)),0)), IFERROR(MIN($D111-SUM($O111:BK111), INDEX(Tbl_Resource_List[Hours Available per Day], MATCH($C111,Tbl_Resource_List[Resource Name],0),1)-SUMIF($C$8:$C110,$C111,BL$8:BL110)),0),0)</f>
        <v>0</v>
      </c>
      <c r="BM111" s="93">
        <f>IF((BM$7&gt;IFERROR(MAX(IFERROR(INDEX(Tbl_Project_List[Start Date],MATCH($A111,Tbl_Project_List[Project Name],0),1)-1,0),IFERROR(INDEX($K$9:$K$158,MATCH($E111,$G$9:$G$158,0),1),0),IFERROR(INDEX($K$9:$K$158,MATCH($F111,$G$9:$G$158,0),1),0)),0)), IFERROR(MIN($D111-SUM($O111:BL111), INDEX(Tbl_Resource_List[Hours Available per Day], MATCH($C111,Tbl_Resource_List[Resource Name],0),1)-SUMIF($C$8:$C110,$C111,BM$8:BM110)),0),0)</f>
        <v>0</v>
      </c>
      <c r="BN111" s="93">
        <f>IF((BN$7&gt;IFERROR(MAX(IFERROR(INDEX(Tbl_Project_List[Start Date],MATCH($A111,Tbl_Project_List[Project Name],0),1)-1,0),IFERROR(INDEX($K$9:$K$158,MATCH($E111,$G$9:$G$158,0),1),0),IFERROR(INDEX($K$9:$K$158,MATCH($F111,$G$9:$G$158,0),1),0)),0)), IFERROR(MIN($D111-SUM($O111:BM111), INDEX(Tbl_Resource_List[Hours Available per Day], MATCH($C111,Tbl_Resource_List[Resource Name],0),1)-SUMIF($C$8:$C110,$C111,BN$8:BN110)),0),0)</f>
        <v>0</v>
      </c>
      <c r="BO111" s="93">
        <f>IF((BO$7&gt;IFERROR(MAX(IFERROR(INDEX(Tbl_Project_List[Start Date],MATCH($A111,Tbl_Project_List[Project Name],0),1)-1,0),IFERROR(INDEX($K$9:$K$158,MATCH($E111,$G$9:$G$158,0),1),0),IFERROR(INDEX($K$9:$K$158,MATCH($F111,$G$9:$G$158,0),1),0)),0)), IFERROR(MIN($D111-SUM($O111:BN111), INDEX(Tbl_Resource_List[Hours Available per Day], MATCH($C111,Tbl_Resource_List[Resource Name],0),1)-SUMIF($C$8:$C110,$C111,BO$8:BO110)),0),0)</f>
        <v>0</v>
      </c>
      <c r="BP111" s="93">
        <f>IF((BP$7&gt;IFERROR(MAX(IFERROR(INDEX(Tbl_Project_List[Start Date],MATCH($A111,Tbl_Project_List[Project Name],0),1)-1,0),IFERROR(INDEX($K$9:$K$158,MATCH($E111,$G$9:$G$158,0),1),0),IFERROR(INDEX($K$9:$K$158,MATCH($F111,$G$9:$G$158,0),1),0)),0)), IFERROR(MIN($D111-SUM($O111:BO111), INDEX(Tbl_Resource_List[Hours Available per Day], MATCH($C111,Tbl_Resource_List[Resource Name],0),1)-SUMIF($C$8:$C110,$C111,BP$8:BP110)),0),0)</f>
        <v>0</v>
      </c>
      <c r="BQ111" s="93">
        <f>IF((BQ$7&gt;IFERROR(MAX(IFERROR(INDEX(Tbl_Project_List[Start Date],MATCH($A111,Tbl_Project_List[Project Name],0),1)-1,0),IFERROR(INDEX($K$9:$K$158,MATCH($E111,$G$9:$G$158,0),1),0),IFERROR(INDEX($K$9:$K$158,MATCH($F111,$G$9:$G$158,0),1),0)),0)), IFERROR(MIN($D111-SUM($O111:BP111), INDEX(Tbl_Resource_List[Hours Available per Day], MATCH($C111,Tbl_Resource_List[Resource Name],0),1)-SUMIF($C$8:$C110,$C111,BQ$8:BQ110)),0),0)</f>
        <v>0</v>
      </c>
      <c r="BR111" s="93">
        <f>IF((BR$7&gt;IFERROR(MAX(IFERROR(INDEX(Tbl_Project_List[Start Date],MATCH($A111,Tbl_Project_List[Project Name],0),1)-1,0),IFERROR(INDEX($K$9:$K$158,MATCH($E111,$G$9:$G$158,0),1),0),IFERROR(INDEX($K$9:$K$158,MATCH($F111,$G$9:$G$158,0),1),0)),0)), IFERROR(MIN($D111-SUM($O111:BQ111), INDEX(Tbl_Resource_List[Hours Available per Day], MATCH($C111,Tbl_Resource_List[Resource Name],0),1)-SUMIF($C$8:$C110,$C111,BR$8:BR110)),0),0)</f>
        <v>0</v>
      </c>
      <c r="BS111" s="93">
        <f>IF((BS$7&gt;IFERROR(MAX(IFERROR(INDEX(Tbl_Project_List[Start Date],MATCH($A111,Tbl_Project_List[Project Name],0),1)-1,0),IFERROR(INDEX($K$9:$K$158,MATCH($E111,$G$9:$G$158,0),1),0),IFERROR(INDEX($K$9:$K$158,MATCH($F111,$G$9:$G$158,0),1),0)),0)), IFERROR(MIN($D111-SUM($O111:BR111), INDEX(Tbl_Resource_List[Hours Available per Day], MATCH($C111,Tbl_Resource_List[Resource Name],0),1)-SUMIF($C$8:$C110,$C111,BS$8:BS110)),0),0)</f>
        <v>0</v>
      </c>
      <c r="BT111" s="93">
        <f>IF((BT$7&gt;IFERROR(MAX(IFERROR(INDEX(Tbl_Project_List[Start Date],MATCH($A111,Tbl_Project_List[Project Name],0),1)-1,0),IFERROR(INDEX($K$9:$K$158,MATCH($E111,$G$9:$G$158,0),1),0),IFERROR(INDEX($K$9:$K$158,MATCH($F111,$G$9:$G$158,0),1),0)),0)), IFERROR(MIN($D111-SUM($O111:BS111), INDEX(Tbl_Resource_List[Hours Available per Day], MATCH($C111,Tbl_Resource_List[Resource Name],0),1)-SUMIF($C$8:$C110,$C111,BT$8:BT110)),0),0)</f>
        <v>0</v>
      </c>
      <c r="BU111" s="93">
        <f>IF((BU$7&gt;IFERROR(MAX(IFERROR(INDEX(Tbl_Project_List[Start Date],MATCH($A111,Tbl_Project_List[Project Name],0),1)-1,0),IFERROR(INDEX($K$9:$K$158,MATCH($E111,$G$9:$G$158,0),1),0),IFERROR(INDEX($K$9:$K$158,MATCH($F111,$G$9:$G$158,0),1),0)),0)), IFERROR(MIN($D111-SUM($O111:BT111), INDEX(Tbl_Resource_List[Hours Available per Day], MATCH($C111,Tbl_Resource_List[Resource Name],0),1)-SUMIF($C$8:$C110,$C111,BU$8:BU110)),0),0)</f>
        <v>0</v>
      </c>
      <c r="BV111" s="93">
        <f>IF((BV$7&gt;IFERROR(MAX(IFERROR(INDEX(Tbl_Project_List[Start Date],MATCH($A111,Tbl_Project_List[Project Name],0),1)-1,0),IFERROR(INDEX($K$9:$K$158,MATCH($E111,$G$9:$G$158,0),1),0),IFERROR(INDEX($K$9:$K$158,MATCH($F111,$G$9:$G$158,0),1),0)),0)), IFERROR(MIN($D111-SUM($O111:BU111), INDEX(Tbl_Resource_List[Hours Available per Day], MATCH($C111,Tbl_Resource_List[Resource Name],0),1)-SUMIF($C$8:$C110,$C111,BV$8:BV110)),0),0)</f>
        <v>0</v>
      </c>
      <c r="BW111" s="94">
        <f>IF((BW$7&gt;IFERROR(MAX(IFERROR(INDEX(Tbl_Project_List[Start Date],MATCH($A111,Tbl_Project_List[Project Name],0),1)-1,0),IFERROR(INDEX($K$9:$K$158,MATCH($E111,$G$9:$G$158,0),1),0),IFERROR(INDEX($K$9:$K$158,MATCH($F111,$G$9:$G$158,0),1),0)),0)), IFERROR(MIN($D111-SUM($O111:BV111), INDEX(Tbl_Resource_List[Hours Available per Day], MATCH($C111,Tbl_Resource_List[Resource Name],0),1)-SUMIF($C$8:$C110,$C111,BW$8:BW110)),0),0)</f>
        <v>0</v>
      </c>
      <c r="BX111" s="95"/>
      <c r="BY111" s="95"/>
      <c r="BZ111" s="95"/>
      <c r="CA111" s="95"/>
      <c r="CB111" s="95"/>
      <c r="CC111" s="95"/>
      <c r="CD111" s="95"/>
      <c r="CE111" s="95"/>
      <c r="CF111" s="95"/>
      <c r="CG111" s="95"/>
      <c r="CH111" s="95"/>
      <c r="CI111" s="95"/>
      <c r="CJ111" s="95"/>
      <c r="CK111" s="95"/>
      <c r="CL111" s="95"/>
      <c r="CM111" s="95"/>
      <c r="CN111" s="95"/>
      <c r="CO111" s="95"/>
      <c r="CP111" s="95"/>
      <c r="CQ111" s="95"/>
      <c r="CR111" s="95"/>
      <c r="CS111" s="95"/>
      <c r="CT111" s="95"/>
      <c r="CU111" s="95"/>
      <c r="CV111" s="95"/>
      <c r="CW111" s="95"/>
      <c r="CX111" s="95"/>
      <c r="CY111" s="95"/>
      <c r="CZ111" s="95"/>
      <c r="DA111" s="95"/>
    </row>
    <row r="112" spans="1:105" x14ac:dyDescent="0.25">
      <c r="A112" s="89" t="str">
        <f>IFERROR(IF(ROW(A111)-ROW($A$8)&gt;=COUNTA(Tbl_Task_List[Task Name]),"",INDEX(Tbl_Project_List[],MATCH(SMALL(Tbl_Project_List[[#Data],[Priority]],ROUND(SUMPRODUCT(1/COUNTIF($A$9:A111,$A$9:A111)),0)+((COUNTIF(Tbl_Task_List[[#Data],[Project Name]],A111)=COUNTIF($A$9:$A111,A111))*1)),Tbl_Project_List[[#Data],[Priority]],0),1)),"")</f>
        <v/>
      </c>
      <c r="B112" s="89" t="str">
        <f t="array" ref="B112">IFERROR(INDEX((Tbl_Task_List[[#Data],[Task Name]]), SMALL(IF(A112=(Tbl_Task_List[[#Data],[Project Name]]),ROW(Tbl_Task_List[[#Data],[Project Name]]),""),COUNTIF($A$9:$A112,A112))-ROW(Tbl_Task_List[[#Headers],[Task Name]]),1),"")</f>
        <v/>
      </c>
      <c r="C112" s="90" t="str">
        <f t="array" ref="C112">IFERROR(INDEX((Tbl_Task_List[[#Data],[Resource Name]]), SMALL(IF(A112=(Tbl_Task_List[[#Data],[Project Name]]),ROW(Tbl_Task_List[[#Data],[Project Name]]),""),COUNTIF($A$9:$A112,A112))-ROW(Tbl_Task_List[[#Headers],[Resource Name]]),1),"")</f>
        <v/>
      </c>
      <c r="D112" s="91" t="str">
        <f t="array" ref="D112">IFERROR(INDEX((Tbl_Task_List[[#Data],[Planned Duration (Hours)]]), SMALL(IF(A112=(Tbl_Task_List[[#Data],[Project Name]]),ROW(Tbl_Task_List[[#Data],[Project Name]]),""),COUNTIF($A$9:$A112,A112))-ROW(Tbl_Task_List[[#Headers],[Planned Duration (Hours)]]),1),"")</f>
        <v/>
      </c>
      <c r="E112" s="70" t="str">
        <f t="array" ref="E112">IFERROR(INDEX((Tbl_Task_List[[#Data],[Predecessor 1]]), SMALL(IF(A112=(Tbl_Task_List[[#Data],[Project Name]]),ROW(Tbl_Task_List[[#Data],[Project Name]]),""),COUNTIF($A$9:$A112,A112))-ROW(Tbl_Task_List[[#Headers],[Predecessor 1]]),1),"")</f>
        <v/>
      </c>
      <c r="F112" s="70" t="str">
        <f t="array" ref="F112">IFERROR(INDEX((Tbl_Task_List[[#Data],[Predecessor 2]]), SMALL(IF(A112=(Tbl_Task_List[[#Data],[Project Name]]),ROW(Tbl_Task_List[[#Data],[Project Name]]),""),COUNTIF($A$9:$A112,A112))-ROW(Tbl_Task_List[[#Headers],[Predecessor 2]]),1),"")</f>
        <v/>
      </c>
      <c r="G112" s="70" t="str">
        <f t="shared" si="12"/>
        <v xml:space="preserve"> </v>
      </c>
      <c r="H112" s="75" t="str">
        <f>IFERROR(MAX(INDEX(Tbl_Project_List[Start Date],MATCH($A112,Tbl_Project_List[Project Name],0),1), StartDate, IFERROR(WORKDAY(INDEX($K$9:$K$158,MATCH($E112,$G$9:$G$158,0),1),1,Holidays),0),IFERROR(WORKDAY( INDEX($K$9:$K$158,MATCH($F112,$G$9:$G$158,0),1),1,Holidays),0)),"")</f>
        <v/>
      </c>
      <c r="I112" s="92" t="str">
        <f t="shared" si="9"/>
        <v/>
      </c>
      <c r="J112" s="75" t="str">
        <f t="array" ref="J112">IF(ISNUMBER(D112),IFERROR(INDEX($A$7:$BW$7,1,SMALL(IF(P112:BW112&gt;0,COLUMN(P112:BW112),""),1)),WORKDAY($BW$7,2,Holidays)),"")</f>
        <v/>
      </c>
      <c r="K112" s="75" t="str">
        <f t="array" ref="K112">IF(ISNUMBER(D112),IF(SUM(P112:BW112)=D112,IFERROR(INDEX($A$7:$BW$7,1,LARGE(IF(P112:BW112&gt;0,COLUMN(P112:BW112),""),1)),""),WORKDAY($BW$7,1,Holidays)),"")</f>
        <v/>
      </c>
      <c r="L112" s="92" t="str">
        <f ca="1">IFERROR(COUNTIF(INDIRECT(ADDRESS(ROW($L112),MATCH($J112,$A$7:$BW$7,0),1,1,)):INDIRECT(ADDRESS(ROW($L112),MATCH(MIN($K112,$BW$7),$A$7:$BW$7,0),1,1,)),0),"")</f>
        <v/>
      </c>
      <c r="M112" s="92" t="str">
        <f t="shared" si="10"/>
        <v/>
      </c>
      <c r="N112" s="93" t="str">
        <f t="shared" si="11"/>
        <v/>
      </c>
      <c r="O112" s="86"/>
      <c r="P112" s="93">
        <f>IF((P$7&gt;IFERROR(MAX(IFERROR(INDEX(Tbl_Project_List[Start Date],MATCH($A112,Tbl_Project_List[Project Name],0),1)-1,0),IFERROR(INDEX($K$9:$K$158,MATCH($E112,$G$9:$G$158,0),1),0),IFERROR(INDEX($K$9:$K$158,MATCH($F112,$G$9:$G$158,0),1),0)),0)), IFERROR(MIN($D112-SUM($O112:O112), INDEX(Tbl_Resource_List[Hours Available per Day], MATCH($C112,Tbl_Resource_List[Resource Name],0),1)-SUMIF($C$8:$C111,$C112,P$8:P111)),0),0)</f>
        <v>0</v>
      </c>
      <c r="Q112" s="93">
        <f>IF((Q$7&gt;IFERROR(MAX(IFERROR(INDEX(Tbl_Project_List[Start Date],MATCH($A112,Tbl_Project_List[Project Name],0),1)-1,0),IFERROR(INDEX($K$9:$K$158,MATCH($E112,$G$9:$G$158,0),1),0),IFERROR(INDEX($K$9:$K$158,MATCH($F112,$G$9:$G$158,0),1),0)),0)), IFERROR(MIN($D112-SUM($O112:P112), INDEX(Tbl_Resource_List[Hours Available per Day], MATCH($C112,Tbl_Resource_List[Resource Name],0),1)-SUMIF($C$8:$C111,$C112,Q$8:Q111)),0),0)</f>
        <v>0</v>
      </c>
      <c r="R112" s="93">
        <f>IF((R$7&gt;IFERROR(MAX(IFERROR(INDEX(Tbl_Project_List[Start Date],MATCH($A112,Tbl_Project_List[Project Name],0),1)-1,0),IFERROR(INDEX($K$9:$K$158,MATCH($E112,$G$9:$G$158,0),1),0),IFERROR(INDEX($K$9:$K$158,MATCH($F112,$G$9:$G$158,0),1),0)),0)), IFERROR(MIN($D112-SUM($O112:Q112), INDEX(Tbl_Resource_List[Hours Available per Day], MATCH($C112,Tbl_Resource_List[Resource Name],0),1)-SUMIF($C$8:$C111,$C112,R$8:R111)),0),0)</f>
        <v>0</v>
      </c>
      <c r="S112" s="93">
        <f>IF((S$7&gt;IFERROR(MAX(IFERROR(INDEX(Tbl_Project_List[Start Date],MATCH($A112,Tbl_Project_List[Project Name],0),1)-1,0),IFERROR(INDEX($K$9:$K$158,MATCH($E112,$G$9:$G$158,0),1),0),IFERROR(INDEX($K$9:$K$158,MATCH($F112,$G$9:$G$158,0),1),0)),0)), IFERROR(MIN($D112-SUM($O112:R112), INDEX(Tbl_Resource_List[Hours Available per Day], MATCH($C112,Tbl_Resource_List[Resource Name],0),1)-SUMIF($C$8:$C111,$C112,S$8:S111)),0),0)</f>
        <v>0</v>
      </c>
      <c r="T112" s="93">
        <f>IF((T$7&gt;IFERROR(MAX(IFERROR(INDEX(Tbl_Project_List[Start Date],MATCH($A112,Tbl_Project_List[Project Name],0),1)-1,0),IFERROR(INDEX($K$9:$K$158,MATCH($E112,$G$9:$G$158,0),1),0),IFERROR(INDEX($K$9:$K$158,MATCH($F112,$G$9:$G$158,0),1),0)),0)), IFERROR(MIN($D112-SUM($O112:S112), INDEX(Tbl_Resource_List[Hours Available per Day], MATCH($C112,Tbl_Resource_List[Resource Name],0),1)-SUMIF($C$8:$C111,$C112,T$8:T111)),0),0)</f>
        <v>0</v>
      </c>
      <c r="U112" s="93">
        <f>IF((U$7&gt;IFERROR(MAX(IFERROR(INDEX(Tbl_Project_List[Start Date],MATCH($A112,Tbl_Project_List[Project Name],0),1)-1,0),IFERROR(INDEX($K$9:$K$158,MATCH($E112,$G$9:$G$158,0),1),0),IFERROR(INDEX($K$9:$K$158,MATCH($F112,$G$9:$G$158,0),1),0)),0)), IFERROR(MIN($D112-SUM($O112:T112), INDEX(Tbl_Resource_List[Hours Available per Day], MATCH($C112,Tbl_Resource_List[Resource Name],0),1)-SUMIF($C$8:$C111,$C112,U$8:U111)),0),0)</f>
        <v>0</v>
      </c>
      <c r="V112" s="93">
        <f>IF((V$7&gt;IFERROR(MAX(IFERROR(INDEX(Tbl_Project_List[Start Date],MATCH($A112,Tbl_Project_List[Project Name],0),1)-1,0),IFERROR(INDEX($K$9:$K$158,MATCH($E112,$G$9:$G$158,0),1),0),IFERROR(INDEX($K$9:$K$158,MATCH($F112,$G$9:$G$158,0),1),0)),0)), IFERROR(MIN($D112-SUM($O112:U112), INDEX(Tbl_Resource_List[Hours Available per Day], MATCH($C112,Tbl_Resource_List[Resource Name],0),1)-SUMIF($C$8:$C111,$C112,V$8:V111)),0),0)</f>
        <v>0</v>
      </c>
      <c r="W112" s="93">
        <f>IF((W$7&gt;IFERROR(MAX(IFERROR(INDEX(Tbl_Project_List[Start Date],MATCH($A112,Tbl_Project_List[Project Name],0),1)-1,0),IFERROR(INDEX($K$9:$K$158,MATCH($E112,$G$9:$G$158,0),1),0),IFERROR(INDEX($K$9:$K$158,MATCH($F112,$G$9:$G$158,0),1),0)),0)), IFERROR(MIN($D112-SUM($O112:V112), INDEX(Tbl_Resource_List[Hours Available per Day], MATCH($C112,Tbl_Resource_List[Resource Name],0),1)-SUMIF($C$8:$C111,$C112,W$8:W111)),0),0)</f>
        <v>0</v>
      </c>
      <c r="X112" s="93">
        <f>IF((X$7&gt;IFERROR(MAX(IFERROR(INDEX(Tbl_Project_List[Start Date],MATCH($A112,Tbl_Project_List[Project Name],0),1)-1,0),IFERROR(INDEX($K$9:$K$158,MATCH($E112,$G$9:$G$158,0),1),0),IFERROR(INDEX($K$9:$K$158,MATCH($F112,$G$9:$G$158,0),1),0)),0)), IFERROR(MIN($D112-SUM($O112:W112), INDEX(Tbl_Resource_List[Hours Available per Day], MATCH($C112,Tbl_Resource_List[Resource Name],0),1)-SUMIF($C$8:$C111,$C112,X$8:X111)),0),0)</f>
        <v>0</v>
      </c>
      <c r="Y112" s="93">
        <f>IF((Y$7&gt;IFERROR(MAX(IFERROR(INDEX(Tbl_Project_List[Start Date],MATCH($A112,Tbl_Project_List[Project Name],0),1)-1,0),IFERROR(INDEX($K$9:$K$158,MATCH($E112,$G$9:$G$158,0),1),0),IFERROR(INDEX($K$9:$K$158,MATCH($F112,$G$9:$G$158,0),1),0)),0)), IFERROR(MIN($D112-SUM($O112:X112), INDEX(Tbl_Resource_List[Hours Available per Day], MATCH($C112,Tbl_Resource_List[Resource Name],0),1)-SUMIF($C$8:$C111,$C112,Y$8:Y111)),0),0)</f>
        <v>0</v>
      </c>
      <c r="Z112" s="93">
        <f>IF((Z$7&gt;IFERROR(MAX(IFERROR(INDEX(Tbl_Project_List[Start Date],MATCH($A112,Tbl_Project_List[Project Name],0),1)-1,0),IFERROR(INDEX($K$9:$K$158,MATCH($E112,$G$9:$G$158,0),1),0),IFERROR(INDEX($K$9:$K$158,MATCH($F112,$G$9:$G$158,0),1),0)),0)), IFERROR(MIN($D112-SUM($O112:Y112), INDEX(Tbl_Resource_List[Hours Available per Day], MATCH($C112,Tbl_Resource_List[Resource Name],0),1)-SUMIF($C$8:$C111,$C112,Z$8:Z111)),0),0)</f>
        <v>0</v>
      </c>
      <c r="AA112" s="93">
        <f>IF((AA$7&gt;IFERROR(MAX(IFERROR(INDEX(Tbl_Project_List[Start Date],MATCH($A112,Tbl_Project_List[Project Name],0),1)-1,0),IFERROR(INDEX($K$9:$K$158,MATCH($E112,$G$9:$G$158,0),1),0),IFERROR(INDEX($K$9:$K$158,MATCH($F112,$G$9:$G$158,0),1),0)),0)), IFERROR(MIN($D112-SUM($O112:Z112), INDEX(Tbl_Resource_List[Hours Available per Day], MATCH($C112,Tbl_Resource_List[Resource Name],0),1)-SUMIF($C$8:$C111,$C112,AA$8:AA111)),0),0)</f>
        <v>0</v>
      </c>
      <c r="AB112" s="93">
        <f>IF((AB$7&gt;IFERROR(MAX(IFERROR(INDEX(Tbl_Project_List[Start Date],MATCH($A112,Tbl_Project_List[Project Name],0),1)-1,0),IFERROR(INDEX($K$9:$K$158,MATCH($E112,$G$9:$G$158,0),1),0),IFERROR(INDEX($K$9:$K$158,MATCH($F112,$G$9:$G$158,0),1),0)),0)), IFERROR(MIN($D112-SUM($O112:AA112), INDEX(Tbl_Resource_List[Hours Available per Day], MATCH($C112,Tbl_Resource_List[Resource Name],0),1)-SUMIF($C$8:$C111,$C112,AB$8:AB111)),0),0)</f>
        <v>0</v>
      </c>
      <c r="AC112" s="93">
        <f>IF((AC$7&gt;IFERROR(MAX(IFERROR(INDEX(Tbl_Project_List[Start Date],MATCH($A112,Tbl_Project_List[Project Name],0),1)-1,0),IFERROR(INDEX($K$9:$K$158,MATCH($E112,$G$9:$G$158,0),1),0),IFERROR(INDEX($K$9:$K$158,MATCH($F112,$G$9:$G$158,0),1),0)),0)), IFERROR(MIN($D112-SUM($O112:AB112), INDEX(Tbl_Resource_List[Hours Available per Day], MATCH($C112,Tbl_Resource_List[Resource Name],0),1)-SUMIF($C$8:$C111,$C112,AC$8:AC111)),0),0)</f>
        <v>0</v>
      </c>
      <c r="AD112" s="93">
        <f>IF((AD$7&gt;IFERROR(MAX(IFERROR(INDEX(Tbl_Project_List[Start Date],MATCH($A112,Tbl_Project_List[Project Name],0),1)-1,0),IFERROR(INDEX($K$9:$K$158,MATCH($E112,$G$9:$G$158,0),1),0),IFERROR(INDEX($K$9:$K$158,MATCH($F112,$G$9:$G$158,0),1),0)),0)), IFERROR(MIN($D112-SUM($O112:AC112), INDEX(Tbl_Resource_List[Hours Available per Day], MATCH($C112,Tbl_Resource_List[Resource Name],0),1)-SUMIF($C$8:$C111,$C112,AD$8:AD111)),0),0)</f>
        <v>0</v>
      </c>
      <c r="AE112" s="93">
        <f>IF((AE$7&gt;IFERROR(MAX(IFERROR(INDEX(Tbl_Project_List[Start Date],MATCH($A112,Tbl_Project_List[Project Name],0),1)-1,0),IFERROR(INDEX($K$9:$K$158,MATCH($E112,$G$9:$G$158,0),1),0),IFERROR(INDEX($K$9:$K$158,MATCH($F112,$G$9:$G$158,0),1),0)),0)), IFERROR(MIN($D112-SUM($O112:AD112), INDEX(Tbl_Resource_List[Hours Available per Day], MATCH($C112,Tbl_Resource_List[Resource Name],0),1)-SUMIF($C$8:$C111,$C112,AE$8:AE111)),0),0)</f>
        <v>0</v>
      </c>
      <c r="AF112" s="93">
        <f>IF((AF$7&gt;IFERROR(MAX(IFERROR(INDEX(Tbl_Project_List[Start Date],MATCH($A112,Tbl_Project_List[Project Name],0),1)-1,0),IFERROR(INDEX($K$9:$K$158,MATCH($E112,$G$9:$G$158,0),1),0),IFERROR(INDEX($K$9:$K$158,MATCH($F112,$G$9:$G$158,0),1),0)),0)), IFERROR(MIN($D112-SUM($O112:AE112), INDEX(Tbl_Resource_List[Hours Available per Day], MATCH($C112,Tbl_Resource_List[Resource Name],0),1)-SUMIF($C$8:$C111,$C112,AF$8:AF111)),0),0)</f>
        <v>0</v>
      </c>
      <c r="AG112" s="93">
        <f>IF((AG$7&gt;IFERROR(MAX(IFERROR(INDEX(Tbl_Project_List[Start Date],MATCH($A112,Tbl_Project_List[Project Name],0),1)-1,0),IFERROR(INDEX($K$9:$K$158,MATCH($E112,$G$9:$G$158,0),1),0),IFERROR(INDEX($K$9:$K$158,MATCH($F112,$G$9:$G$158,0),1),0)),0)), IFERROR(MIN($D112-SUM($O112:AF112), INDEX(Tbl_Resource_List[Hours Available per Day], MATCH($C112,Tbl_Resource_List[Resource Name],0),1)-SUMIF($C$8:$C111,$C112,AG$8:AG111)),0),0)</f>
        <v>0</v>
      </c>
      <c r="AH112" s="93">
        <f>IF((AH$7&gt;IFERROR(MAX(IFERROR(INDEX(Tbl_Project_List[Start Date],MATCH($A112,Tbl_Project_List[Project Name],0),1)-1,0),IFERROR(INDEX($K$9:$K$158,MATCH($E112,$G$9:$G$158,0),1),0),IFERROR(INDEX($K$9:$K$158,MATCH($F112,$G$9:$G$158,0),1),0)),0)), IFERROR(MIN($D112-SUM($O112:AG112), INDEX(Tbl_Resource_List[Hours Available per Day], MATCH($C112,Tbl_Resource_List[Resource Name],0),1)-SUMIF($C$8:$C111,$C112,AH$8:AH111)),0),0)</f>
        <v>0</v>
      </c>
      <c r="AI112" s="93">
        <f>IF((AI$7&gt;IFERROR(MAX(IFERROR(INDEX(Tbl_Project_List[Start Date],MATCH($A112,Tbl_Project_List[Project Name],0),1)-1,0),IFERROR(INDEX($K$9:$K$158,MATCH($E112,$G$9:$G$158,0),1),0),IFERROR(INDEX($K$9:$K$158,MATCH($F112,$G$9:$G$158,0),1),0)),0)), IFERROR(MIN($D112-SUM($O112:AH112), INDEX(Tbl_Resource_List[Hours Available per Day], MATCH($C112,Tbl_Resource_List[Resource Name],0),1)-SUMIF($C$8:$C111,$C112,AI$8:AI111)),0),0)</f>
        <v>0</v>
      </c>
      <c r="AJ112" s="93">
        <f>IF((AJ$7&gt;IFERROR(MAX(IFERROR(INDEX(Tbl_Project_List[Start Date],MATCH($A112,Tbl_Project_List[Project Name],0),1)-1,0),IFERROR(INDEX($K$9:$K$158,MATCH($E112,$G$9:$G$158,0),1),0),IFERROR(INDEX($K$9:$K$158,MATCH($F112,$G$9:$G$158,0),1),0)),0)), IFERROR(MIN($D112-SUM($O112:AI112), INDEX(Tbl_Resource_List[Hours Available per Day], MATCH($C112,Tbl_Resource_List[Resource Name],0),1)-SUMIF($C$8:$C111,$C112,AJ$8:AJ111)),0),0)</f>
        <v>0</v>
      </c>
      <c r="AK112" s="93">
        <f>IF((AK$7&gt;IFERROR(MAX(IFERROR(INDEX(Tbl_Project_List[Start Date],MATCH($A112,Tbl_Project_List[Project Name],0),1)-1,0),IFERROR(INDEX($K$9:$K$158,MATCH($E112,$G$9:$G$158,0),1),0),IFERROR(INDEX($K$9:$K$158,MATCH($F112,$G$9:$G$158,0),1),0)),0)), IFERROR(MIN($D112-SUM($O112:AJ112), INDEX(Tbl_Resource_List[Hours Available per Day], MATCH($C112,Tbl_Resource_List[Resource Name],0),1)-SUMIF($C$8:$C111,$C112,AK$8:AK111)),0),0)</f>
        <v>0</v>
      </c>
      <c r="AL112" s="93">
        <f>IF((AL$7&gt;IFERROR(MAX(IFERROR(INDEX(Tbl_Project_List[Start Date],MATCH($A112,Tbl_Project_List[Project Name],0),1)-1,0),IFERROR(INDEX($K$9:$K$158,MATCH($E112,$G$9:$G$158,0),1),0),IFERROR(INDEX($K$9:$K$158,MATCH($F112,$G$9:$G$158,0),1),0)),0)), IFERROR(MIN($D112-SUM($O112:AK112), INDEX(Tbl_Resource_List[Hours Available per Day], MATCH($C112,Tbl_Resource_List[Resource Name],0),1)-SUMIF($C$8:$C111,$C112,AL$8:AL111)),0),0)</f>
        <v>0</v>
      </c>
      <c r="AM112" s="93">
        <f>IF((AM$7&gt;IFERROR(MAX(IFERROR(INDEX(Tbl_Project_List[Start Date],MATCH($A112,Tbl_Project_List[Project Name],0),1)-1,0),IFERROR(INDEX($K$9:$K$158,MATCH($E112,$G$9:$G$158,0),1),0),IFERROR(INDEX($K$9:$K$158,MATCH($F112,$G$9:$G$158,0),1),0)),0)), IFERROR(MIN($D112-SUM($O112:AL112), INDEX(Tbl_Resource_List[Hours Available per Day], MATCH($C112,Tbl_Resource_List[Resource Name],0),1)-SUMIF($C$8:$C111,$C112,AM$8:AM111)),0),0)</f>
        <v>0</v>
      </c>
      <c r="AN112" s="93">
        <f>IF((AN$7&gt;IFERROR(MAX(IFERROR(INDEX(Tbl_Project_List[Start Date],MATCH($A112,Tbl_Project_List[Project Name],0),1)-1,0),IFERROR(INDEX($K$9:$K$158,MATCH($E112,$G$9:$G$158,0),1),0),IFERROR(INDEX($K$9:$K$158,MATCH($F112,$G$9:$G$158,0),1),0)),0)), IFERROR(MIN($D112-SUM($O112:AM112), INDEX(Tbl_Resource_List[Hours Available per Day], MATCH($C112,Tbl_Resource_List[Resource Name],0),1)-SUMIF($C$8:$C111,$C112,AN$8:AN111)),0),0)</f>
        <v>0</v>
      </c>
      <c r="AO112" s="93">
        <f>IF((AO$7&gt;IFERROR(MAX(IFERROR(INDEX(Tbl_Project_List[Start Date],MATCH($A112,Tbl_Project_List[Project Name],0),1)-1,0),IFERROR(INDEX($K$9:$K$158,MATCH($E112,$G$9:$G$158,0),1),0),IFERROR(INDEX($K$9:$K$158,MATCH($F112,$G$9:$G$158,0),1),0)),0)), IFERROR(MIN($D112-SUM($O112:AN112), INDEX(Tbl_Resource_List[Hours Available per Day], MATCH($C112,Tbl_Resource_List[Resource Name],0),1)-SUMIF($C$8:$C111,$C112,AO$8:AO111)),0),0)</f>
        <v>0</v>
      </c>
      <c r="AP112" s="93">
        <f>IF((AP$7&gt;IFERROR(MAX(IFERROR(INDEX(Tbl_Project_List[Start Date],MATCH($A112,Tbl_Project_List[Project Name],0),1)-1,0),IFERROR(INDEX($K$9:$K$158,MATCH($E112,$G$9:$G$158,0),1),0),IFERROR(INDEX($K$9:$K$158,MATCH($F112,$G$9:$G$158,0),1),0)),0)), IFERROR(MIN($D112-SUM($O112:AO112), INDEX(Tbl_Resource_List[Hours Available per Day], MATCH($C112,Tbl_Resource_List[Resource Name],0),1)-SUMIF($C$8:$C111,$C112,AP$8:AP111)),0),0)</f>
        <v>0</v>
      </c>
      <c r="AQ112" s="93">
        <f>IF((AQ$7&gt;IFERROR(MAX(IFERROR(INDEX(Tbl_Project_List[Start Date],MATCH($A112,Tbl_Project_List[Project Name],0),1)-1,0),IFERROR(INDEX($K$9:$K$158,MATCH($E112,$G$9:$G$158,0),1),0),IFERROR(INDEX($K$9:$K$158,MATCH($F112,$G$9:$G$158,0),1),0)),0)), IFERROR(MIN($D112-SUM($O112:AP112), INDEX(Tbl_Resource_List[Hours Available per Day], MATCH($C112,Tbl_Resource_List[Resource Name],0),1)-SUMIF($C$8:$C111,$C112,AQ$8:AQ111)),0),0)</f>
        <v>0</v>
      </c>
      <c r="AR112" s="93">
        <f>IF((AR$7&gt;IFERROR(MAX(IFERROR(INDEX(Tbl_Project_List[Start Date],MATCH($A112,Tbl_Project_List[Project Name],0),1)-1,0),IFERROR(INDEX($K$9:$K$158,MATCH($E112,$G$9:$G$158,0),1),0),IFERROR(INDEX($K$9:$K$158,MATCH($F112,$G$9:$G$158,0),1),0)),0)), IFERROR(MIN($D112-SUM($O112:AQ112), INDEX(Tbl_Resource_List[Hours Available per Day], MATCH($C112,Tbl_Resource_List[Resource Name],0),1)-SUMIF($C$8:$C111,$C112,AR$8:AR111)),0),0)</f>
        <v>0</v>
      </c>
      <c r="AS112" s="93">
        <f>IF((AS$7&gt;IFERROR(MAX(IFERROR(INDEX(Tbl_Project_List[Start Date],MATCH($A112,Tbl_Project_List[Project Name],0),1)-1,0),IFERROR(INDEX($K$9:$K$158,MATCH($E112,$G$9:$G$158,0),1),0),IFERROR(INDEX($K$9:$K$158,MATCH($F112,$G$9:$G$158,0),1),0)),0)), IFERROR(MIN($D112-SUM($O112:AR112), INDEX(Tbl_Resource_List[Hours Available per Day], MATCH($C112,Tbl_Resource_List[Resource Name],0),1)-SUMIF($C$8:$C111,$C112,AS$8:AS111)),0),0)</f>
        <v>0</v>
      </c>
      <c r="AT112" s="93">
        <f>IF((AT$7&gt;IFERROR(MAX(IFERROR(INDEX(Tbl_Project_List[Start Date],MATCH($A112,Tbl_Project_List[Project Name],0),1)-1,0),IFERROR(INDEX($K$9:$K$158,MATCH($E112,$G$9:$G$158,0),1),0),IFERROR(INDEX($K$9:$K$158,MATCH($F112,$G$9:$G$158,0),1),0)),0)), IFERROR(MIN($D112-SUM($O112:AS112), INDEX(Tbl_Resource_List[Hours Available per Day], MATCH($C112,Tbl_Resource_List[Resource Name],0),1)-SUMIF($C$8:$C111,$C112,AT$8:AT111)),0),0)</f>
        <v>0</v>
      </c>
      <c r="AU112" s="93">
        <f>IF((AU$7&gt;IFERROR(MAX(IFERROR(INDEX(Tbl_Project_List[Start Date],MATCH($A112,Tbl_Project_List[Project Name],0),1)-1,0),IFERROR(INDEX($K$9:$K$158,MATCH($E112,$G$9:$G$158,0),1),0),IFERROR(INDEX($K$9:$K$158,MATCH($F112,$G$9:$G$158,0),1),0)),0)), IFERROR(MIN($D112-SUM($O112:AT112), INDEX(Tbl_Resource_List[Hours Available per Day], MATCH($C112,Tbl_Resource_List[Resource Name],0),1)-SUMIF($C$8:$C111,$C112,AU$8:AU111)),0),0)</f>
        <v>0</v>
      </c>
      <c r="AV112" s="93">
        <f>IF((AV$7&gt;IFERROR(MAX(IFERROR(INDEX(Tbl_Project_List[Start Date],MATCH($A112,Tbl_Project_List[Project Name],0),1)-1,0),IFERROR(INDEX($K$9:$K$158,MATCH($E112,$G$9:$G$158,0),1),0),IFERROR(INDEX($K$9:$K$158,MATCH($F112,$G$9:$G$158,0),1),0)),0)), IFERROR(MIN($D112-SUM($O112:AU112), INDEX(Tbl_Resource_List[Hours Available per Day], MATCH($C112,Tbl_Resource_List[Resource Name],0),1)-SUMIF($C$8:$C111,$C112,AV$8:AV111)),0),0)</f>
        <v>0</v>
      </c>
      <c r="AW112" s="93">
        <f>IF((AW$7&gt;IFERROR(MAX(IFERROR(INDEX(Tbl_Project_List[Start Date],MATCH($A112,Tbl_Project_List[Project Name],0),1)-1,0),IFERROR(INDEX($K$9:$K$158,MATCH($E112,$G$9:$G$158,0),1),0),IFERROR(INDEX($K$9:$K$158,MATCH($F112,$G$9:$G$158,0),1),0)),0)), IFERROR(MIN($D112-SUM($O112:AV112), INDEX(Tbl_Resource_List[Hours Available per Day], MATCH($C112,Tbl_Resource_List[Resource Name],0),1)-SUMIF($C$8:$C111,$C112,AW$8:AW111)),0),0)</f>
        <v>0</v>
      </c>
      <c r="AX112" s="93">
        <f>IF((AX$7&gt;IFERROR(MAX(IFERROR(INDEX(Tbl_Project_List[Start Date],MATCH($A112,Tbl_Project_List[Project Name],0),1)-1,0),IFERROR(INDEX($K$9:$K$158,MATCH($E112,$G$9:$G$158,0),1),0),IFERROR(INDEX($K$9:$K$158,MATCH($F112,$G$9:$G$158,0),1),0)),0)), IFERROR(MIN($D112-SUM($O112:AW112), INDEX(Tbl_Resource_List[Hours Available per Day], MATCH($C112,Tbl_Resource_List[Resource Name],0),1)-SUMIF($C$8:$C111,$C112,AX$8:AX111)),0),0)</f>
        <v>0</v>
      </c>
      <c r="AY112" s="93">
        <f>IF((AY$7&gt;IFERROR(MAX(IFERROR(INDEX(Tbl_Project_List[Start Date],MATCH($A112,Tbl_Project_List[Project Name],0),1)-1,0),IFERROR(INDEX($K$9:$K$158,MATCH($E112,$G$9:$G$158,0),1),0),IFERROR(INDEX($K$9:$K$158,MATCH($F112,$G$9:$G$158,0),1),0)),0)), IFERROR(MIN($D112-SUM($O112:AX112), INDEX(Tbl_Resource_List[Hours Available per Day], MATCH($C112,Tbl_Resource_List[Resource Name],0),1)-SUMIF($C$8:$C111,$C112,AY$8:AY111)),0),0)</f>
        <v>0</v>
      </c>
      <c r="AZ112" s="93">
        <f>IF((AZ$7&gt;IFERROR(MAX(IFERROR(INDEX(Tbl_Project_List[Start Date],MATCH($A112,Tbl_Project_List[Project Name],0),1)-1,0),IFERROR(INDEX($K$9:$K$158,MATCH($E112,$G$9:$G$158,0),1),0),IFERROR(INDEX($K$9:$K$158,MATCH($F112,$G$9:$G$158,0),1),0)),0)), IFERROR(MIN($D112-SUM($O112:AY112), INDEX(Tbl_Resource_List[Hours Available per Day], MATCH($C112,Tbl_Resource_List[Resource Name],0),1)-SUMIF($C$8:$C111,$C112,AZ$8:AZ111)),0),0)</f>
        <v>0</v>
      </c>
      <c r="BA112" s="93">
        <f>IF((BA$7&gt;IFERROR(MAX(IFERROR(INDEX(Tbl_Project_List[Start Date],MATCH($A112,Tbl_Project_List[Project Name],0),1)-1,0),IFERROR(INDEX($K$9:$K$158,MATCH($E112,$G$9:$G$158,0),1),0),IFERROR(INDEX($K$9:$K$158,MATCH($F112,$G$9:$G$158,0),1),0)),0)), IFERROR(MIN($D112-SUM($O112:AZ112), INDEX(Tbl_Resource_List[Hours Available per Day], MATCH($C112,Tbl_Resource_List[Resource Name],0),1)-SUMIF($C$8:$C111,$C112,BA$8:BA111)),0),0)</f>
        <v>0</v>
      </c>
      <c r="BB112" s="93">
        <f>IF((BB$7&gt;IFERROR(MAX(IFERROR(INDEX(Tbl_Project_List[Start Date],MATCH($A112,Tbl_Project_List[Project Name],0),1)-1,0),IFERROR(INDEX($K$9:$K$158,MATCH($E112,$G$9:$G$158,0),1),0),IFERROR(INDEX($K$9:$K$158,MATCH($F112,$G$9:$G$158,0),1),0)),0)), IFERROR(MIN($D112-SUM($O112:BA112), INDEX(Tbl_Resource_List[Hours Available per Day], MATCH($C112,Tbl_Resource_List[Resource Name],0),1)-SUMIF($C$8:$C111,$C112,BB$8:BB111)),0),0)</f>
        <v>0</v>
      </c>
      <c r="BC112" s="93">
        <f>IF((BC$7&gt;IFERROR(MAX(IFERROR(INDEX(Tbl_Project_List[Start Date],MATCH($A112,Tbl_Project_List[Project Name],0),1)-1,0),IFERROR(INDEX($K$9:$K$158,MATCH($E112,$G$9:$G$158,0),1),0),IFERROR(INDEX($K$9:$K$158,MATCH($F112,$G$9:$G$158,0),1),0)),0)), IFERROR(MIN($D112-SUM($O112:BB112), INDEX(Tbl_Resource_List[Hours Available per Day], MATCH($C112,Tbl_Resource_List[Resource Name],0),1)-SUMIF($C$8:$C111,$C112,BC$8:BC111)),0),0)</f>
        <v>0</v>
      </c>
      <c r="BD112" s="93">
        <f>IF((BD$7&gt;IFERROR(MAX(IFERROR(INDEX(Tbl_Project_List[Start Date],MATCH($A112,Tbl_Project_List[Project Name],0),1)-1,0),IFERROR(INDEX($K$9:$K$158,MATCH($E112,$G$9:$G$158,0),1),0),IFERROR(INDEX($K$9:$K$158,MATCH($F112,$G$9:$G$158,0),1),0)),0)), IFERROR(MIN($D112-SUM($O112:BC112), INDEX(Tbl_Resource_List[Hours Available per Day], MATCH($C112,Tbl_Resource_List[Resource Name],0),1)-SUMIF($C$8:$C111,$C112,BD$8:BD111)),0),0)</f>
        <v>0</v>
      </c>
      <c r="BE112" s="93">
        <f>IF((BE$7&gt;IFERROR(MAX(IFERROR(INDEX(Tbl_Project_List[Start Date],MATCH($A112,Tbl_Project_List[Project Name],0),1)-1,0),IFERROR(INDEX($K$9:$K$158,MATCH($E112,$G$9:$G$158,0),1),0),IFERROR(INDEX($K$9:$K$158,MATCH($F112,$G$9:$G$158,0),1),0)),0)), IFERROR(MIN($D112-SUM($O112:BD112), INDEX(Tbl_Resource_List[Hours Available per Day], MATCH($C112,Tbl_Resource_List[Resource Name],0),1)-SUMIF($C$8:$C111,$C112,BE$8:BE111)),0),0)</f>
        <v>0</v>
      </c>
      <c r="BF112" s="93">
        <f>IF((BF$7&gt;IFERROR(MAX(IFERROR(INDEX(Tbl_Project_List[Start Date],MATCH($A112,Tbl_Project_List[Project Name],0),1)-1,0),IFERROR(INDEX($K$9:$K$158,MATCH($E112,$G$9:$G$158,0),1),0),IFERROR(INDEX($K$9:$K$158,MATCH($F112,$G$9:$G$158,0),1),0)),0)), IFERROR(MIN($D112-SUM($O112:BE112), INDEX(Tbl_Resource_List[Hours Available per Day], MATCH($C112,Tbl_Resource_List[Resource Name],0),1)-SUMIF($C$8:$C111,$C112,BF$8:BF111)),0),0)</f>
        <v>0</v>
      </c>
      <c r="BG112" s="93">
        <f>IF((BG$7&gt;IFERROR(MAX(IFERROR(INDEX(Tbl_Project_List[Start Date],MATCH($A112,Tbl_Project_List[Project Name],0),1)-1,0),IFERROR(INDEX($K$9:$K$158,MATCH($E112,$G$9:$G$158,0),1),0),IFERROR(INDEX($K$9:$K$158,MATCH($F112,$G$9:$G$158,0),1),0)),0)), IFERROR(MIN($D112-SUM($O112:BF112), INDEX(Tbl_Resource_List[Hours Available per Day], MATCH($C112,Tbl_Resource_List[Resource Name],0),1)-SUMIF($C$8:$C111,$C112,BG$8:BG111)),0),0)</f>
        <v>0</v>
      </c>
      <c r="BH112" s="93">
        <f>IF((BH$7&gt;IFERROR(MAX(IFERROR(INDEX(Tbl_Project_List[Start Date],MATCH($A112,Tbl_Project_List[Project Name],0),1)-1,0),IFERROR(INDEX($K$9:$K$158,MATCH($E112,$G$9:$G$158,0),1),0),IFERROR(INDEX($K$9:$K$158,MATCH($F112,$G$9:$G$158,0),1),0)),0)), IFERROR(MIN($D112-SUM($O112:BG112), INDEX(Tbl_Resource_List[Hours Available per Day], MATCH($C112,Tbl_Resource_List[Resource Name],0),1)-SUMIF($C$8:$C111,$C112,BH$8:BH111)),0),0)</f>
        <v>0</v>
      </c>
      <c r="BI112" s="93">
        <f>IF((BI$7&gt;IFERROR(MAX(IFERROR(INDEX(Tbl_Project_List[Start Date],MATCH($A112,Tbl_Project_List[Project Name],0),1)-1,0),IFERROR(INDEX($K$9:$K$158,MATCH($E112,$G$9:$G$158,0),1),0),IFERROR(INDEX($K$9:$K$158,MATCH($F112,$G$9:$G$158,0),1),0)),0)), IFERROR(MIN($D112-SUM($O112:BH112), INDEX(Tbl_Resource_List[Hours Available per Day], MATCH($C112,Tbl_Resource_List[Resource Name],0),1)-SUMIF($C$8:$C111,$C112,BI$8:BI111)),0),0)</f>
        <v>0</v>
      </c>
      <c r="BJ112" s="93">
        <f>IF((BJ$7&gt;IFERROR(MAX(IFERROR(INDEX(Tbl_Project_List[Start Date],MATCH($A112,Tbl_Project_List[Project Name],0),1)-1,0),IFERROR(INDEX($K$9:$K$158,MATCH($E112,$G$9:$G$158,0),1),0),IFERROR(INDEX($K$9:$K$158,MATCH($F112,$G$9:$G$158,0),1),0)),0)), IFERROR(MIN($D112-SUM($O112:BI112), INDEX(Tbl_Resource_List[Hours Available per Day], MATCH($C112,Tbl_Resource_List[Resource Name],0),1)-SUMIF($C$8:$C111,$C112,BJ$8:BJ111)),0),0)</f>
        <v>0</v>
      </c>
      <c r="BK112" s="93">
        <f>IF((BK$7&gt;IFERROR(MAX(IFERROR(INDEX(Tbl_Project_List[Start Date],MATCH($A112,Tbl_Project_List[Project Name],0),1)-1,0),IFERROR(INDEX($K$9:$K$158,MATCH($E112,$G$9:$G$158,0),1),0),IFERROR(INDEX($K$9:$K$158,MATCH($F112,$G$9:$G$158,0),1),0)),0)), IFERROR(MIN($D112-SUM($O112:BJ112), INDEX(Tbl_Resource_List[Hours Available per Day], MATCH($C112,Tbl_Resource_List[Resource Name],0),1)-SUMIF($C$8:$C111,$C112,BK$8:BK111)),0),0)</f>
        <v>0</v>
      </c>
      <c r="BL112" s="93">
        <f>IF((BL$7&gt;IFERROR(MAX(IFERROR(INDEX(Tbl_Project_List[Start Date],MATCH($A112,Tbl_Project_List[Project Name],0),1)-1,0),IFERROR(INDEX($K$9:$K$158,MATCH($E112,$G$9:$G$158,0),1),0),IFERROR(INDEX($K$9:$K$158,MATCH($F112,$G$9:$G$158,0),1),0)),0)), IFERROR(MIN($D112-SUM($O112:BK112), INDEX(Tbl_Resource_List[Hours Available per Day], MATCH($C112,Tbl_Resource_List[Resource Name],0),1)-SUMIF($C$8:$C111,$C112,BL$8:BL111)),0),0)</f>
        <v>0</v>
      </c>
      <c r="BM112" s="93">
        <f>IF((BM$7&gt;IFERROR(MAX(IFERROR(INDEX(Tbl_Project_List[Start Date],MATCH($A112,Tbl_Project_List[Project Name],0),1)-1,0),IFERROR(INDEX($K$9:$K$158,MATCH($E112,$G$9:$G$158,0),1),0),IFERROR(INDEX($K$9:$K$158,MATCH($F112,$G$9:$G$158,0),1),0)),0)), IFERROR(MIN($D112-SUM($O112:BL112), INDEX(Tbl_Resource_List[Hours Available per Day], MATCH($C112,Tbl_Resource_List[Resource Name],0),1)-SUMIF($C$8:$C111,$C112,BM$8:BM111)),0),0)</f>
        <v>0</v>
      </c>
      <c r="BN112" s="93">
        <f>IF((BN$7&gt;IFERROR(MAX(IFERROR(INDEX(Tbl_Project_List[Start Date],MATCH($A112,Tbl_Project_List[Project Name],0),1)-1,0),IFERROR(INDEX($K$9:$K$158,MATCH($E112,$G$9:$G$158,0),1),0),IFERROR(INDEX($K$9:$K$158,MATCH($F112,$G$9:$G$158,0),1),0)),0)), IFERROR(MIN($D112-SUM($O112:BM112), INDEX(Tbl_Resource_List[Hours Available per Day], MATCH($C112,Tbl_Resource_List[Resource Name],0),1)-SUMIF($C$8:$C111,$C112,BN$8:BN111)),0),0)</f>
        <v>0</v>
      </c>
      <c r="BO112" s="93">
        <f>IF((BO$7&gt;IFERROR(MAX(IFERROR(INDEX(Tbl_Project_List[Start Date],MATCH($A112,Tbl_Project_List[Project Name],0),1)-1,0),IFERROR(INDEX($K$9:$K$158,MATCH($E112,$G$9:$G$158,0),1),0),IFERROR(INDEX($K$9:$K$158,MATCH($F112,$G$9:$G$158,0),1),0)),0)), IFERROR(MIN($D112-SUM($O112:BN112), INDEX(Tbl_Resource_List[Hours Available per Day], MATCH($C112,Tbl_Resource_List[Resource Name],0),1)-SUMIF($C$8:$C111,$C112,BO$8:BO111)),0),0)</f>
        <v>0</v>
      </c>
      <c r="BP112" s="93">
        <f>IF((BP$7&gt;IFERROR(MAX(IFERROR(INDEX(Tbl_Project_List[Start Date],MATCH($A112,Tbl_Project_List[Project Name],0),1)-1,0),IFERROR(INDEX($K$9:$K$158,MATCH($E112,$G$9:$G$158,0),1),0),IFERROR(INDEX($K$9:$K$158,MATCH($F112,$G$9:$G$158,0),1),0)),0)), IFERROR(MIN($D112-SUM($O112:BO112), INDEX(Tbl_Resource_List[Hours Available per Day], MATCH($C112,Tbl_Resource_List[Resource Name],0),1)-SUMIF($C$8:$C111,$C112,BP$8:BP111)),0),0)</f>
        <v>0</v>
      </c>
      <c r="BQ112" s="93">
        <f>IF((BQ$7&gt;IFERROR(MAX(IFERROR(INDEX(Tbl_Project_List[Start Date],MATCH($A112,Tbl_Project_List[Project Name],0),1)-1,0),IFERROR(INDEX($K$9:$K$158,MATCH($E112,$G$9:$G$158,0),1),0),IFERROR(INDEX($K$9:$K$158,MATCH($F112,$G$9:$G$158,0),1),0)),0)), IFERROR(MIN($D112-SUM($O112:BP112), INDEX(Tbl_Resource_List[Hours Available per Day], MATCH($C112,Tbl_Resource_List[Resource Name],0),1)-SUMIF($C$8:$C111,$C112,BQ$8:BQ111)),0),0)</f>
        <v>0</v>
      </c>
      <c r="BR112" s="93">
        <f>IF((BR$7&gt;IFERROR(MAX(IFERROR(INDEX(Tbl_Project_List[Start Date],MATCH($A112,Tbl_Project_List[Project Name],0),1)-1,0),IFERROR(INDEX($K$9:$K$158,MATCH($E112,$G$9:$G$158,0),1),0),IFERROR(INDEX($K$9:$K$158,MATCH($F112,$G$9:$G$158,0),1),0)),0)), IFERROR(MIN($D112-SUM($O112:BQ112), INDEX(Tbl_Resource_List[Hours Available per Day], MATCH($C112,Tbl_Resource_List[Resource Name],0),1)-SUMIF($C$8:$C111,$C112,BR$8:BR111)),0),0)</f>
        <v>0</v>
      </c>
      <c r="BS112" s="93">
        <f>IF((BS$7&gt;IFERROR(MAX(IFERROR(INDEX(Tbl_Project_List[Start Date],MATCH($A112,Tbl_Project_List[Project Name],0),1)-1,0),IFERROR(INDEX($K$9:$K$158,MATCH($E112,$G$9:$G$158,0),1),0),IFERROR(INDEX($K$9:$K$158,MATCH($F112,$G$9:$G$158,0),1),0)),0)), IFERROR(MIN($D112-SUM($O112:BR112), INDEX(Tbl_Resource_List[Hours Available per Day], MATCH($C112,Tbl_Resource_List[Resource Name],0),1)-SUMIF($C$8:$C111,$C112,BS$8:BS111)),0),0)</f>
        <v>0</v>
      </c>
      <c r="BT112" s="93">
        <f>IF((BT$7&gt;IFERROR(MAX(IFERROR(INDEX(Tbl_Project_List[Start Date],MATCH($A112,Tbl_Project_List[Project Name],0),1)-1,0),IFERROR(INDEX($K$9:$K$158,MATCH($E112,$G$9:$G$158,0),1),0),IFERROR(INDEX($K$9:$K$158,MATCH($F112,$G$9:$G$158,0),1),0)),0)), IFERROR(MIN($D112-SUM($O112:BS112), INDEX(Tbl_Resource_List[Hours Available per Day], MATCH($C112,Tbl_Resource_List[Resource Name],0),1)-SUMIF($C$8:$C111,$C112,BT$8:BT111)),0),0)</f>
        <v>0</v>
      </c>
      <c r="BU112" s="93">
        <f>IF((BU$7&gt;IFERROR(MAX(IFERROR(INDEX(Tbl_Project_List[Start Date],MATCH($A112,Tbl_Project_List[Project Name],0),1)-1,0),IFERROR(INDEX($K$9:$K$158,MATCH($E112,$G$9:$G$158,0),1),0),IFERROR(INDEX($K$9:$K$158,MATCH($F112,$G$9:$G$158,0),1),0)),0)), IFERROR(MIN($D112-SUM($O112:BT112), INDEX(Tbl_Resource_List[Hours Available per Day], MATCH($C112,Tbl_Resource_List[Resource Name],0),1)-SUMIF($C$8:$C111,$C112,BU$8:BU111)),0),0)</f>
        <v>0</v>
      </c>
      <c r="BV112" s="93">
        <f>IF((BV$7&gt;IFERROR(MAX(IFERROR(INDEX(Tbl_Project_List[Start Date],MATCH($A112,Tbl_Project_List[Project Name],0),1)-1,0),IFERROR(INDEX($K$9:$K$158,MATCH($E112,$G$9:$G$158,0),1),0),IFERROR(INDEX($K$9:$K$158,MATCH($F112,$G$9:$G$158,0),1),0)),0)), IFERROR(MIN($D112-SUM($O112:BU112), INDEX(Tbl_Resource_List[Hours Available per Day], MATCH($C112,Tbl_Resource_List[Resource Name],0),1)-SUMIF($C$8:$C111,$C112,BV$8:BV111)),0),0)</f>
        <v>0</v>
      </c>
      <c r="BW112" s="94">
        <f>IF((BW$7&gt;IFERROR(MAX(IFERROR(INDEX(Tbl_Project_List[Start Date],MATCH($A112,Tbl_Project_List[Project Name],0),1)-1,0),IFERROR(INDEX($K$9:$K$158,MATCH($E112,$G$9:$G$158,0),1),0),IFERROR(INDEX($K$9:$K$158,MATCH($F112,$G$9:$G$158,0),1),0)),0)), IFERROR(MIN($D112-SUM($O112:BV112), INDEX(Tbl_Resource_List[Hours Available per Day], MATCH($C112,Tbl_Resource_List[Resource Name],0),1)-SUMIF($C$8:$C111,$C112,BW$8:BW111)),0),0)</f>
        <v>0</v>
      </c>
      <c r="BX112" s="95"/>
      <c r="BY112" s="95"/>
      <c r="BZ112" s="95"/>
      <c r="CA112" s="95"/>
      <c r="CB112" s="95"/>
      <c r="CC112" s="95"/>
      <c r="CD112" s="95"/>
      <c r="CE112" s="95"/>
      <c r="CF112" s="95"/>
      <c r="CG112" s="95"/>
      <c r="CH112" s="95"/>
      <c r="CI112" s="95"/>
      <c r="CJ112" s="95"/>
      <c r="CK112" s="95"/>
      <c r="CL112" s="95"/>
      <c r="CM112" s="95"/>
      <c r="CN112" s="95"/>
      <c r="CO112" s="95"/>
      <c r="CP112" s="95"/>
      <c r="CQ112" s="95"/>
      <c r="CR112" s="95"/>
      <c r="CS112" s="95"/>
      <c r="CT112" s="95"/>
      <c r="CU112" s="95"/>
      <c r="CV112" s="95"/>
      <c r="CW112" s="95"/>
      <c r="CX112" s="95"/>
      <c r="CY112" s="95"/>
      <c r="CZ112" s="95"/>
      <c r="DA112" s="95"/>
    </row>
    <row r="113" spans="1:105" x14ac:dyDescent="0.25">
      <c r="A113" s="89" t="str">
        <f>IFERROR(IF(ROW(A112)-ROW($A$8)&gt;=COUNTA(Tbl_Task_List[Task Name]),"",INDEX(Tbl_Project_List[],MATCH(SMALL(Tbl_Project_List[[#Data],[Priority]],ROUND(SUMPRODUCT(1/COUNTIF($A$9:A112,$A$9:A112)),0)+((COUNTIF(Tbl_Task_List[[#Data],[Project Name]],A112)=COUNTIF($A$9:$A112,A112))*1)),Tbl_Project_List[[#Data],[Priority]],0),1)),"")</f>
        <v/>
      </c>
      <c r="B113" s="89" t="str">
        <f t="array" ref="B113">IFERROR(INDEX((Tbl_Task_List[[#Data],[Task Name]]), SMALL(IF(A113=(Tbl_Task_List[[#Data],[Project Name]]),ROW(Tbl_Task_List[[#Data],[Project Name]]),""),COUNTIF($A$9:$A113,A113))-ROW(Tbl_Task_List[[#Headers],[Task Name]]),1),"")</f>
        <v/>
      </c>
      <c r="C113" s="90" t="str">
        <f t="array" ref="C113">IFERROR(INDEX((Tbl_Task_List[[#Data],[Resource Name]]), SMALL(IF(A113=(Tbl_Task_List[[#Data],[Project Name]]),ROW(Tbl_Task_List[[#Data],[Project Name]]),""),COUNTIF($A$9:$A113,A113))-ROW(Tbl_Task_List[[#Headers],[Resource Name]]),1),"")</f>
        <v/>
      </c>
      <c r="D113" s="91" t="str">
        <f t="array" ref="D113">IFERROR(INDEX((Tbl_Task_List[[#Data],[Planned Duration (Hours)]]), SMALL(IF(A113=(Tbl_Task_List[[#Data],[Project Name]]),ROW(Tbl_Task_List[[#Data],[Project Name]]),""),COUNTIF($A$9:$A113,A113))-ROW(Tbl_Task_List[[#Headers],[Planned Duration (Hours)]]),1),"")</f>
        <v/>
      </c>
      <c r="E113" s="70" t="str">
        <f t="array" ref="E113">IFERROR(INDEX((Tbl_Task_List[[#Data],[Predecessor 1]]), SMALL(IF(A113=(Tbl_Task_List[[#Data],[Project Name]]),ROW(Tbl_Task_List[[#Data],[Project Name]]),""),COUNTIF($A$9:$A113,A113))-ROW(Tbl_Task_List[[#Headers],[Predecessor 1]]),1),"")</f>
        <v/>
      </c>
      <c r="F113" s="70" t="str">
        <f t="array" ref="F113">IFERROR(INDEX((Tbl_Task_List[[#Data],[Predecessor 2]]), SMALL(IF(A113=(Tbl_Task_List[[#Data],[Project Name]]),ROW(Tbl_Task_List[[#Data],[Project Name]]),""),COUNTIF($A$9:$A113,A113))-ROW(Tbl_Task_List[[#Headers],[Predecessor 2]]),1),"")</f>
        <v/>
      </c>
      <c r="G113" s="70" t="str">
        <f t="shared" si="12"/>
        <v xml:space="preserve"> </v>
      </c>
      <c r="H113" s="75" t="str">
        <f>IFERROR(MAX(INDEX(Tbl_Project_List[Start Date],MATCH($A113,Tbl_Project_List[Project Name],0),1), StartDate, IFERROR(WORKDAY(INDEX($K$9:$K$158,MATCH($E113,$G$9:$G$158,0),1),1,Holidays),0),IFERROR(WORKDAY( INDEX($K$9:$K$158,MATCH($F113,$G$9:$G$158,0),1),1,Holidays),0)),"")</f>
        <v/>
      </c>
      <c r="I113" s="92" t="str">
        <f t="shared" si="9"/>
        <v/>
      </c>
      <c r="J113" s="75" t="str">
        <f t="array" ref="J113">IF(ISNUMBER(D113),IFERROR(INDEX($A$7:$BW$7,1,SMALL(IF(P113:BW113&gt;0,COLUMN(P113:BW113),""),1)),WORKDAY($BW$7,2,Holidays)),"")</f>
        <v/>
      </c>
      <c r="K113" s="75" t="str">
        <f t="array" ref="K113">IF(ISNUMBER(D113),IF(SUM(P113:BW113)=D113,IFERROR(INDEX($A$7:$BW$7,1,LARGE(IF(P113:BW113&gt;0,COLUMN(P113:BW113),""),1)),""),WORKDAY($BW$7,1,Holidays)),"")</f>
        <v/>
      </c>
      <c r="L113" s="92" t="str">
        <f ca="1">IFERROR(COUNTIF(INDIRECT(ADDRESS(ROW($L113),MATCH($J113,$A$7:$BW$7,0),1,1,)):INDIRECT(ADDRESS(ROW($L113),MATCH(MIN($K113,$BW$7),$A$7:$BW$7,0),1,1,)),0),"")</f>
        <v/>
      </c>
      <c r="M113" s="92" t="str">
        <f t="shared" si="10"/>
        <v/>
      </c>
      <c r="N113" s="93" t="str">
        <f t="shared" si="11"/>
        <v/>
      </c>
      <c r="O113" s="86"/>
      <c r="P113" s="93">
        <f>IF((P$7&gt;IFERROR(MAX(IFERROR(INDEX(Tbl_Project_List[Start Date],MATCH($A113,Tbl_Project_List[Project Name],0),1)-1,0),IFERROR(INDEX($K$9:$K$158,MATCH($E113,$G$9:$G$158,0),1),0),IFERROR(INDEX($K$9:$K$158,MATCH($F113,$G$9:$G$158,0),1),0)),0)), IFERROR(MIN($D113-SUM($O113:O113), INDEX(Tbl_Resource_List[Hours Available per Day], MATCH($C113,Tbl_Resource_List[Resource Name],0),1)-SUMIF($C$8:$C112,$C113,P$8:P112)),0),0)</f>
        <v>0</v>
      </c>
      <c r="Q113" s="93">
        <f>IF((Q$7&gt;IFERROR(MAX(IFERROR(INDEX(Tbl_Project_List[Start Date],MATCH($A113,Tbl_Project_List[Project Name],0),1)-1,0),IFERROR(INDEX($K$9:$K$158,MATCH($E113,$G$9:$G$158,0),1),0),IFERROR(INDEX($K$9:$K$158,MATCH($F113,$G$9:$G$158,0),1),0)),0)), IFERROR(MIN($D113-SUM($O113:P113), INDEX(Tbl_Resource_List[Hours Available per Day], MATCH($C113,Tbl_Resource_List[Resource Name],0),1)-SUMIF($C$8:$C112,$C113,Q$8:Q112)),0),0)</f>
        <v>0</v>
      </c>
      <c r="R113" s="93">
        <f>IF((R$7&gt;IFERROR(MAX(IFERROR(INDEX(Tbl_Project_List[Start Date],MATCH($A113,Tbl_Project_List[Project Name],0),1)-1,0),IFERROR(INDEX($K$9:$K$158,MATCH($E113,$G$9:$G$158,0),1),0),IFERROR(INDEX($K$9:$K$158,MATCH($F113,$G$9:$G$158,0),1),0)),0)), IFERROR(MIN($D113-SUM($O113:Q113), INDEX(Tbl_Resource_List[Hours Available per Day], MATCH($C113,Tbl_Resource_List[Resource Name],0),1)-SUMIF($C$8:$C112,$C113,R$8:R112)),0),0)</f>
        <v>0</v>
      </c>
      <c r="S113" s="93">
        <f>IF((S$7&gt;IFERROR(MAX(IFERROR(INDEX(Tbl_Project_List[Start Date],MATCH($A113,Tbl_Project_List[Project Name],0),1)-1,0),IFERROR(INDEX($K$9:$K$158,MATCH($E113,$G$9:$G$158,0),1),0),IFERROR(INDEX($K$9:$K$158,MATCH($F113,$G$9:$G$158,0),1),0)),0)), IFERROR(MIN($D113-SUM($O113:R113), INDEX(Tbl_Resource_List[Hours Available per Day], MATCH($C113,Tbl_Resource_List[Resource Name],0),1)-SUMIF($C$8:$C112,$C113,S$8:S112)),0),0)</f>
        <v>0</v>
      </c>
      <c r="T113" s="93">
        <f>IF((T$7&gt;IFERROR(MAX(IFERROR(INDEX(Tbl_Project_List[Start Date],MATCH($A113,Tbl_Project_List[Project Name],0),1)-1,0),IFERROR(INDEX($K$9:$K$158,MATCH($E113,$G$9:$G$158,0),1),0),IFERROR(INDEX($K$9:$K$158,MATCH($F113,$G$9:$G$158,0),1),0)),0)), IFERROR(MIN($D113-SUM($O113:S113), INDEX(Tbl_Resource_List[Hours Available per Day], MATCH($C113,Tbl_Resource_List[Resource Name],0),1)-SUMIF($C$8:$C112,$C113,T$8:T112)),0),0)</f>
        <v>0</v>
      </c>
      <c r="U113" s="93">
        <f>IF((U$7&gt;IFERROR(MAX(IFERROR(INDEX(Tbl_Project_List[Start Date],MATCH($A113,Tbl_Project_List[Project Name],0),1)-1,0),IFERROR(INDEX($K$9:$K$158,MATCH($E113,$G$9:$G$158,0),1),0),IFERROR(INDEX($K$9:$K$158,MATCH($F113,$G$9:$G$158,0),1),0)),0)), IFERROR(MIN($D113-SUM($O113:T113), INDEX(Tbl_Resource_List[Hours Available per Day], MATCH($C113,Tbl_Resource_List[Resource Name],0),1)-SUMIF($C$8:$C112,$C113,U$8:U112)),0),0)</f>
        <v>0</v>
      </c>
      <c r="V113" s="93">
        <f>IF((V$7&gt;IFERROR(MAX(IFERROR(INDEX(Tbl_Project_List[Start Date],MATCH($A113,Tbl_Project_List[Project Name],0),1)-1,0),IFERROR(INDEX($K$9:$K$158,MATCH($E113,$G$9:$G$158,0),1),0),IFERROR(INDEX($K$9:$K$158,MATCH($F113,$G$9:$G$158,0),1),0)),0)), IFERROR(MIN($D113-SUM($O113:U113), INDEX(Tbl_Resource_List[Hours Available per Day], MATCH($C113,Tbl_Resource_List[Resource Name],0),1)-SUMIF($C$8:$C112,$C113,V$8:V112)),0),0)</f>
        <v>0</v>
      </c>
      <c r="W113" s="93">
        <f>IF((W$7&gt;IFERROR(MAX(IFERROR(INDEX(Tbl_Project_List[Start Date],MATCH($A113,Tbl_Project_List[Project Name],0),1)-1,0),IFERROR(INDEX($K$9:$K$158,MATCH($E113,$G$9:$G$158,0),1),0),IFERROR(INDEX($K$9:$K$158,MATCH($F113,$G$9:$G$158,0),1),0)),0)), IFERROR(MIN($D113-SUM($O113:V113), INDEX(Tbl_Resource_List[Hours Available per Day], MATCH($C113,Tbl_Resource_List[Resource Name],0),1)-SUMIF($C$8:$C112,$C113,W$8:W112)),0),0)</f>
        <v>0</v>
      </c>
      <c r="X113" s="93">
        <f>IF((X$7&gt;IFERROR(MAX(IFERROR(INDEX(Tbl_Project_List[Start Date],MATCH($A113,Tbl_Project_List[Project Name],0),1)-1,0),IFERROR(INDEX($K$9:$K$158,MATCH($E113,$G$9:$G$158,0),1),0),IFERROR(INDEX($K$9:$K$158,MATCH($F113,$G$9:$G$158,0),1),0)),0)), IFERROR(MIN($D113-SUM($O113:W113), INDEX(Tbl_Resource_List[Hours Available per Day], MATCH($C113,Tbl_Resource_List[Resource Name],0),1)-SUMIF($C$8:$C112,$C113,X$8:X112)),0),0)</f>
        <v>0</v>
      </c>
      <c r="Y113" s="93">
        <f>IF((Y$7&gt;IFERROR(MAX(IFERROR(INDEX(Tbl_Project_List[Start Date],MATCH($A113,Tbl_Project_List[Project Name],0),1)-1,0),IFERROR(INDEX($K$9:$K$158,MATCH($E113,$G$9:$G$158,0),1),0),IFERROR(INDEX($K$9:$K$158,MATCH($F113,$G$9:$G$158,0),1),0)),0)), IFERROR(MIN($D113-SUM($O113:X113), INDEX(Tbl_Resource_List[Hours Available per Day], MATCH($C113,Tbl_Resource_List[Resource Name],0),1)-SUMIF($C$8:$C112,$C113,Y$8:Y112)),0),0)</f>
        <v>0</v>
      </c>
      <c r="Z113" s="93">
        <f>IF((Z$7&gt;IFERROR(MAX(IFERROR(INDEX(Tbl_Project_List[Start Date],MATCH($A113,Tbl_Project_List[Project Name],0),1)-1,0),IFERROR(INDEX($K$9:$K$158,MATCH($E113,$G$9:$G$158,0),1),0),IFERROR(INDEX($K$9:$K$158,MATCH($F113,$G$9:$G$158,0),1),0)),0)), IFERROR(MIN($D113-SUM($O113:Y113), INDEX(Tbl_Resource_List[Hours Available per Day], MATCH($C113,Tbl_Resource_List[Resource Name],0),1)-SUMIF($C$8:$C112,$C113,Z$8:Z112)),0),0)</f>
        <v>0</v>
      </c>
      <c r="AA113" s="93">
        <f>IF((AA$7&gt;IFERROR(MAX(IFERROR(INDEX(Tbl_Project_List[Start Date],MATCH($A113,Tbl_Project_List[Project Name],0),1)-1,0),IFERROR(INDEX($K$9:$K$158,MATCH($E113,$G$9:$G$158,0),1),0),IFERROR(INDEX($K$9:$K$158,MATCH($F113,$G$9:$G$158,0),1),0)),0)), IFERROR(MIN($D113-SUM($O113:Z113), INDEX(Tbl_Resource_List[Hours Available per Day], MATCH($C113,Tbl_Resource_List[Resource Name],0),1)-SUMIF($C$8:$C112,$C113,AA$8:AA112)),0),0)</f>
        <v>0</v>
      </c>
      <c r="AB113" s="93">
        <f>IF((AB$7&gt;IFERROR(MAX(IFERROR(INDEX(Tbl_Project_List[Start Date],MATCH($A113,Tbl_Project_List[Project Name],0),1)-1,0),IFERROR(INDEX($K$9:$K$158,MATCH($E113,$G$9:$G$158,0),1),0),IFERROR(INDEX($K$9:$K$158,MATCH($F113,$G$9:$G$158,0),1),0)),0)), IFERROR(MIN($D113-SUM($O113:AA113), INDEX(Tbl_Resource_List[Hours Available per Day], MATCH($C113,Tbl_Resource_List[Resource Name],0),1)-SUMIF($C$8:$C112,$C113,AB$8:AB112)),0),0)</f>
        <v>0</v>
      </c>
      <c r="AC113" s="93">
        <f>IF((AC$7&gt;IFERROR(MAX(IFERROR(INDEX(Tbl_Project_List[Start Date],MATCH($A113,Tbl_Project_List[Project Name],0),1)-1,0),IFERROR(INDEX($K$9:$K$158,MATCH($E113,$G$9:$G$158,0),1),0),IFERROR(INDEX($K$9:$K$158,MATCH($F113,$G$9:$G$158,0),1),0)),0)), IFERROR(MIN($D113-SUM($O113:AB113), INDEX(Tbl_Resource_List[Hours Available per Day], MATCH($C113,Tbl_Resource_List[Resource Name],0),1)-SUMIF($C$8:$C112,$C113,AC$8:AC112)),0),0)</f>
        <v>0</v>
      </c>
      <c r="AD113" s="93">
        <f>IF((AD$7&gt;IFERROR(MAX(IFERROR(INDEX(Tbl_Project_List[Start Date],MATCH($A113,Tbl_Project_List[Project Name],0),1)-1,0),IFERROR(INDEX($K$9:$K$158,MATCH($E113,$G$9:$G$158,0),1),0),IFERROR(INDEX($K$9:$K$158,MATCH($F113,$G$9:$G$158,0),1),0)),0)), IFERROR(MIN($D113-SUM($O113:AC113), INDEX(Tbl_Resource_List[Hours Available per Day], MATCH($C113,Tbl_Resource_List[Resource Name],0),1)-SUMIF($C$8:$C112,$C113,AD$8:AD112)),0),0)</f>
        <v>0</v>
      </c>
      <c r="AE113" s="93">
        <f>IF((AE$7&gt;IFERROR(MAX(IFERROR(INDEX(Tbl_Project_List[Start Date],MATCH($A113,Tbl_Project_List[Project Name],0),1)-1,0),IFERROR(INDEX($K$9:$K$158,MATCH($E113,$G$9:$G$158,0),1),0),IFERROR(INDEX($K$9:$K$158,MATCH($F113,$G$9:$G$158,0),1),0)),0)), IFERROR(MIN($D113-SUM($O113:AD113), INDEX(Tbl_Resource_List[Hours Available per Day], MATCH($C113,Tbl_Resource_List[Resource Name],0),1)-SUMIF($C$8:$C112,$C113,AE$8:AE112)),0),0)</f>
        <v>0</v>
      </c>
      <c r="AF113" s="93">
        <f>IF((AF$7&gt;IFERROR(MAX(IFERROR(INDEX(Tbl_Project_List[Start Date],MATCH($A113,Tbl_Project_List[Project Name],0),1)-1,0),IFERROR(INDEX($K$9:$K$158,MATCH($E113,$G$9:$G$158,0),1),0),IFERROR(INDEX($K$9:$K$158,MATCH($F113,$G$9:$G$158,0),1),0)),0)), IFERROR(MIN($D113-SUM($O113:AE113), INDEX(Tbl_Resource_List[Hours Available per Day], MATCH($C113,Tbl_Resource_List[Resource Name],0),1)-SUMIF($C$8:$C112,$C113,AF$8:AF112)),0),0)</f>
        <v>0</v>
      </c>
      <c r="AG113" s="93">
        <f>IF((AG$7&gt;IFERROR(MAX(IFERROR(INDEX(Tbl_Project_List[Start Date],MATCH($A113,Tbl_Project_List[Project Name],0),1)-1,0),IFERROR(INDEX($K$9:$K$158,MATCH($E113,$G$9:$G$158,0),1),0),IFERROR(INDEX($K$9:$K$158,MATCH($F113,$G$9:$G$158,0),1),0)),0)), IFERROR(MIN($D113-SUM($O113:AF113), INDEX(Tbl_Resource_List[Hours Available per Day], MATCH($C113,Tbl_Resource_List[Resource Name],0),1)-SUMIF($C$8:$C112,$C113,AG$8:AG112)),0),0)</f>
        <v>0</v>
      </c>
      <c r="AH113" s="93">
        <f>IF((AH$7&gt;IFERROR(MAX(IFERROR(INDEX(Tbl_Project_List[Start Date],MATCH($A113,Tbl_Project_List[Project Name],0),1)-1,0),IFERROR(INDEX($K$9:$K$158,MATCH($E113,$G$9:$G$158,0),1),0),IFERROR(INDEX($K$9:$K$158,MATCH($F113,$G$9:$G$158,0),1),0)),0)), IFERROR(MIN($D113-SUM($O113:AG113), INDEX(Tbl_Resource_List[Hours Available per Day], MATCH($C113,Tbl_Resource_List[Resource Name],0),1)-SUMIF($C$8:$C112,$C113,AH$8:AH112)),0),0)</f>
        <v>0</v>
      </c>
      <c r="AI113" s="93">
        <f>IF((AI$7&gt;IFERROR(MAX(IFERROR(INDEX(Tbl_Project_List[Start Date],MATCH($A113,Tbl_Project_List[Project Name],0),1)-1,0),IFERROR(INDEX($K$9:$K$158,MATCH($E113,$G$9:$G$158,0),1),0),IFERROR(INDEX($K$9:$K$158,MATCH($F113,$G$9:$G$158,0),1),0)),0)), IFERROR(MIN($D113-SUM($O113:AH113), INDEX(Tbl_Resource_List[Hours Available per Day], MATCH($C113,Tbl_Resource_List[Resource Name],0),1)-SUMIF($C$8:$C112,$C113,AI$8:AI112)),0),0)</f>
        <v>0</v>
      </c>
      <c r="AJ113" s="93">
        <f>IF((AJ$7&gt;IFERROR(MAX(IFERROR(INDEX(Tbl_Project_List[Start Date],MATCH($A113,Tbl_Project_List[Project Name],0),1)-1,0),IFERROR(INDEX($K$9:$K$158,MATCH($E113,$G$9:$G$158,0),1),0),IFERROR(INDEX($K$9:$K$158,MATCH($F113,$G$9:$G$158,0),1),0)),0)), IFERROR(MIN($D113-SUM($O113:AI113), INDEX(Tbl_Resource_List[Hours Available per Day], MATCH($C113,Tbl_Resource_List[Resource Name],0),1)-SUMIF($C$8:$C112,$C113,AJ$8:AJ112)),0),0)</f>
        <v>0</v>
      </c>
      <c r="AK113" s="93">
        <f>IF((AK$7&gt;IFERROR(MAX(IFERROR(INDEX(Tbl_Project_List[Start Date],MATCH($A113,Tbl_Project_List[Project Name],0),1)-1,0),IFERROR(INDEX($K$9:$K$158,MATCH($E113,$G$9:$G$158,0),1),0),IFERROR(INDEX($K$9:$K$158,MATCH($F113,$G$9:$G$158,0),1),0)),0)), IFERROR(MIN($D113-SUM($O113:AJ113), INDEX(Tbl_Resource_List[Hours Available per Day], MATCH($C113,Tbl_Resource_List[Resource Name],0),1)-SUMIF($C$8:$C112,$C113,AK$8:AK112)),0),0)</f>
        <v>0</v>
      </c>
      <c r="AL113" s="93">
        <f>IF((AL$7&gt;IFERROR(MAX(IFERROR(INDEX(Tbl_Project_List[Start Date],MATCH($A113,Tbl_Project_List[Project Name],0),1)-1,0),IFERROR(INDEX($K$9:$K$158,MATCH($E113,$G$9:$G$158,0),1),0),IFERROR(INDEX($K$9:$K$158,MATCH($F113,$G$9:$G$158,0),1),0)),0)), IFERROR(MIN($D113-SUM($O113:AK113), INDEX(Tbl_Resource_List[Hours Available per Day], MATCH($C113,Tbl_Resource_List[Resource Name],0),1)-SUMIF($C$8:$C112,$C113,AL$8:AL112)),0),0)</f>
        <v>0</v>
      </c>
      <c r="AM113" s="93">
        <f>IF((AM$7&gt;IFERROR(MAX(IFERROR(INDEX(Tbl_Project_List[Start Date],MATCH($A113,Tbl_Project_List[Project Name],0),1)-1,0),IFERROR(INDEX($K$9:$K$158,MATCH($E113,$G$9:$G$158,0),1),0),IFERROR(INDEX($K$9:$K$158,MATCH($F113,$G$9:$G$158,0),1),0)),0)), IFERROR(MIN($D113-SUM($O113:AL113), INDEX(Tbl_Resource_List[Hours Available per Day], MATCH($C113,Tbl_Resource_List[Resource Name],0),1)-SUMIF($C$8:$C112,$C113,AM$8:AM112)),0),0)</f>
        <v>0</v>
      </c>
      <c r="AN113" s="93">
        <f>IF((AN$7&gt;IFERROR(MAX(IFERROR(INDEX(Tbl_Project_List[Start Date],MATCH($A113,Tbl_Project_List[Project Name],0),1)-1,0),IFERROR(INDEX($K$9:$K$158,MATCH($E113,$G$9:$G$158,0),1),0),IFERROR(INDEX($K$9:$K$158,MATCH($F113,$G$9:$G$158,0),1),0)),0)), IFERROR(MIN($D113-SUM($O113:AM113), INDEX(Tbl_Resource_List[Hours Available per Day], MATCH($C113,Tbl_Resource_List[Resource Name],0),1)-SUMIF($C$8:$C112,$C113,AN$8:AN112)),0),0)</f>
        <v>0</v>
      </c>
      <c r="AO113" s="93">
        <f>IF((AO$7&gt;IFERROR(MAX(IFERROR(INDEX(Tbl_Project_List[Start Date],MATCH($A113,Tbl_Project_List[Project Name],0),1)-1,0),IFERROR(INDEX($K$9:$K$158,MATCH($E113,$G$9:$G$158,0),1),0),IFERROR(INDEX($K$9:$K$158,MATCH($F113,$G$9:$G$158,0),1),0)),0)), IFERROR(MIN($D113-SUM($O113:AN113), INDEX(Tbl_Resource_List[Hours Available per Day], MATCH($C113,Tbl_Resource_List[Resource Name],0),1)-SUMIF($C$8:$C112,$C113,AO$8:AO112)),0),0)</f>
        <v>0</v>
      </c>
      <c r="AP113" s="93">
        <f>IF((AP$7&gt;IFERROR(MAX(IFERROR(INDEX(Tbl_Project_List[Start Date],MATCH($A113,Tbl_Project_List[Project Name],0),1)-1,0),IFERROR(INDEX($K$9:$K$158,MATCH($E113,$G$9:$G$158,0),1),0),IFERROR(INDEX($K$9:$K$158,MATCH($F113,$G$9:$G$158,0),1),0)),0)), IFERROR(MIN($D113-SUM($O113:AO113), INDEX(Tbl_Resource_List[Hours Available per Day], MATCH($C113,Tbl_Resource_List[Resource Name],0),1)-SUMIF($C$8:$C112,$C113,AP$8:AP112)),0),0)</f>
        <v>0</v>
      </c>
      <c r="AQ113" s="93">
        <f>IF((AQ$7&gt;IFERROR(MAX(IFERROR(INDEX(Tbl_Project_List[Start Date],MATCH($A113,Tbl_Project_List[Project Name],0),1)-1,0),IFERROR(INDEX($K$9:$K$158,MATCH($E113,$G$9:$G$158,0),1),0),IFERROR(INDEX($K$9:$K$158,MATCH($F113,$G$9:$G$158,0),1),0)),0)), IFERROR(MIN($D113-SUM($O113:AP113), INDEX(Tbl_Resource_List[Hours Available per Day], MATCH($C113,Tbl_Resource_List[Resource Name],0),1)-SUMIF($C$8:$C112,$C113,AQ$8:AQ112)),0),0)</f>
        <v>0</v>
      </c>
      <c r="AR113" s="93">
        <f>IF((AR$7&gt;IFERROR(MAX(IFERROR(INDEX(Tbl_Project_List[Start Date],MATCH($A113,Tbl_Project_List[Project Name],0),1)-1,0),IFERROR(INDEX($K$9:$K$158,MATCH($E113,$G$9:$G$158,0),1),0),IFERROR(INDEX($K$9:$K$158,MATCH($F113,$G$9:$G$158,0),1),0)),0)), IFERROR(MIN($D113-SUM($O113:AQ113), INDEX(Tbl_Resource_List[Hours Available per Day], MATCH($C113,Tbl_Resource_List[Resource Name],0),1)-SUMIF($C$8:$C112,$C113,AR$8:AR112)),0),0)</f>
        <v>0</v>
      </c>
      <c r="AS113" s="93">
        <f>IF((AS$7&gt;IFERROR(MAX(IFERROR(INDEX(Tbl_Project_List[Start Date],MATCH($A113,Tbl_Project_List[Project Name],0),1)-1,0),IFERROR(INDEX($K$9:$K$158,MATCH($E113,$G$9:$G$158,0),1),0),IFERROR(INDEX($K$9:$K$158,MATCH($F113,$G$9:$G$158,0),1),0)),0)), IFERROR(MIN($D113-SUM($O113:AR113), INDEX(Tbl_Resource_List[Hours Available per Day], MATCH($C113,Tbl_Resource_List[Resource Name],0),1)-SUMIF($C$8:$C112,$C113,AS$8:AS112)),0),0)</f>
        <v>0</v>
      </c>
      <c r="AT113" s="93">
        <f>IF((AT$7&gt;IFERROR(MAX(IFERROR(INDEX(Tbl_Project_List[Start Date],MATCH($A113,Tbl_Project_List[Project Name],0),1)-1,0),IFERROR(INDEX($K$9:$K$158,MATCH($E113,$G$9:$G$158,0),1),0),IFERROR(INDEX($K$9:$K$158,MATCH($F113,$G$9:$G$158,0),1),0)),0)), IFERROR(MIN($D113-SUM($O113:AS113), INDEX(Tbl_Resource_List[Hours Available per Day], MATCH($C113,Tbl_Resource_List[Resource Name],0),1)-SUMIF($C$8:$C112,$C113,AT$8:AT112)),0),0)</f>
        <v>0</v>
      </c>
      <c r="AU113" s="93">
        <f>IF((AU$7&gt;IFERROR(MAX(IFERROR(INDEX(Tbl_Project_List[Start Date],MATCH($A113,Tbl_Project_List[Project Name],0),1)-1,0),IFERROR(INDEX($K$9:$K$158,MATCH($E113,$G$9:$G$158,0),1),0),IFERROR(INDEX($K$9:$K$158,MATCH($F113,$G$9:$G$158,0),1),0)),0)), IFERROR(MIN($D113-SUM($O113:AT113), INDEX(Tbl_Resource_List[Hours Available per Day], MATCH($C113,Tbl_Resource_List[Resource Name],0),1)-SUMIF($C$8:$C112,$C113,AU$8:AU112)),0),0)</f>
        <v>0</v>
      </c>
      <c r="AV113" s="93">
        <f>IF((AV$7&gt;IFERROR(MAX(IFERROR(INDEX(Tbl_Project_List[Start Date],MATCH($A113,Tbl_Project_List[Project Name],0),1)-1,0),IFERROR(INDEX($K$9:$K$158,MATCH($E113,$G$9:$G$158,0),1),0),IFERROR(INDEX($K$9:$K$158,MATCH($F113,$G$9:$G$158,0),1),0)),0)), IFERROR(MIN($D113-SUM($O113:AU113), INDEX(Tbl_Resource_List[Hours Available per Day], MATCH($C113,Tbl_Resource_List[Resource Name],0),1)-SUMIF($C$8:$C112,$C113,AV$8:AV112)),0),0)</f>
        <v>0</v>
      </c>
      <c r="AW113" s="93">
        <f>IF((AW$7&gt;IFERROR(MAX(IFERROR(INDEX(Tbl_Project_List[Start Date],MATCH($A113,Tbl_Project_List[Project Name],0),1)-1,0),IFERROR(INDEX($K$9:$K$158,MATCH($E113,$G$9:$G$158,0),1),0),IFERROR(INDEX($K$9:$K$158,MATCH($F113,$G$9:$G$158,0),1),0)),0)), IFERROR(MIN($D113-SUM($O113:AV113), INDEX(Tbl_Resource_List[Hours Available per Day], MATCH($C113,Tbl_Resource_List[Resource Name],0),1)-SUMIF($C$8:$C112,$C113,AW$8:AW112)),0),0)</f>
        <v>0</v>
      </c>
      <c r="AX113" s="93">
        <f>IF((AX$7&gt;IFERROR(MAX(IFERROR(INDEX(Tbl_Project_List[Start Date],MATCH($A113,Tbl_Project_List[Project Name],0),1)-1,0),IFERROR(INDEX($K$9:$K$158,MATCH($E113,$G$9:$G$158,0),1),0),IFERROR(INDEX($K$9:$K$158,MATCH($F113,$G$9:$G$158,0),1),0)),0)), IFERROR(MIN($D113-SUM($O113:AW113), INDEX(Tbl_Resource_List[Hours Available per Day], MATCH($C113,Tbl_Resource_List[Resource Name],0),1)-SUMIF($C$8:$C112,$C113,AX$8:AX112)),0),0)</f>
        <v>0</v>
      </c>
      <c r="AY113" s="93">
        <f>IF((AY$7&gt;IFERROR(MAX(IFERROR(INDEX(Tbl_Project_List[Start Date],MATCH($A113,Tbl_Project_List[Project Name],0),1)-1,0),IFERROR(INDEX($K$9:$K$158,MATCH($E113,$G$9:$G$158,0),1),0),IFERROR(INDEX($K$9:$K$158,MATCH($F113,$G$9:$G$158,0),1),0)),0)), IFERROR(MIN($D113-SUM($O113:AX113), INDEX(Tbl_Resource_List[Hours Available per Day], MATCH($C113,Tbl_Resource_List[Resource Name],0),1)-SUMIF($C$8:$C112,$C113,AY$8:AY112)),0),0)</f>
        <v>0</v>
      </c>
      <c r="AZ113" s="93">
        <f>IF((AZ$7&gt;IFERROR(MAX(IFERROR(INDEX(Tbl_Project_List[Start Date],MATCH($A113,Tbl_Project_List[Project Name],0),1)-1,0),IFERROR(INDEX($K$9:$K$158,MATCH($E113,$G$9:$G$158,0),1),0),IFERROR(INDEX($K$9:$K$158,MATCH($F113,$G$9:$G$158,0),1),0)),0)), IFERROR(MIN($D113-SUM($O113:AY113), INDEX(Tbl_Resource_List[Hours Available per Day], MATCH($C113,Tbl_Resource_List[Resource Name],0),1)-SUMIF($C$8:$C112,$C113,AZ$8:AZ112)),0),0)</f>
        <v>0</v>
      </c>
      <c r="BA113" s="93">
        <f>IF((BA$7&gt;IFERROR(MAX(IFERROR(INDEX(Tbl_Project_List[Start Date],MATCH($A113,Tbl_Project_List[Project Name],0),1)-1,0),IFERROR(INDEX($K$9:$K$158,MATCH($E113,$G$9:$G$158,0),1),0),IFERROR(INDEX($K$9:$K$158,MATCH($F113,$G$9:$G$158,0),1),0)),0)), IFERROR(MIN($D113-SUM($O113:AZ113), INDEX(Tbl_Resource_List[Hours Available per Day], MATCH($C113,Tbl_Resource_List[Resource Name],0),1)-SUMIF($C$8:$C112,$C113,BA$8:BA112)),0),0)</f>
        <v>0</v>
      </c>
      <c r="BB113" s="93">
        <f>IF((BB$7&gt;IFERROR(MAX(IFERROR(INDEX(Tbl_Project_List[Start Date],MATCH($A113,Tbl_Project_List[Project Name],0),1)-1,0),IFERROR(INDEX($K$9:$K$158,MATCH($E113,$G$9:$G$158,0),1),0),IFERROR(INDEX($K$9:$K$158,MATCH($F113,$G$9:$G$158,0),1),0)),0)), IFERROR(MIN($D113-SUM($O113:BA113), INDEX(Tbl_Resource_List[Hours Available per Day], MATCH($C113,Tbl_Resource_List[Resource Name],0),1)-SUMIF($C$8:$C112,$C113,BB$8:BB112)),0),0)</f>
        <v>0</v>
      </c>
      <c r="BC113" s="93">
        <f>IF((BC$7&gt;IFERROR(MAX(IFERROR(INDEX(Tbl_Project_List[Start Date],MATCH($A113,Tbl_Project_List[Project Name],0),1)-1,0),IFERROR(INDEX($K$9:$K$158,MATCH($E113,$G$9:$G$158,0),1),0),IFERROR(INDEX($K$9:$K$158,MATCH($F113,$G$9:$G$158,0),1),0)),0)), IFERROR(MIN($D113-SUM($O113:BB113), INDEX(Tbl_Resource_List[Hours Available per Day], MATCH($C113,Tbl_Resource_List[Resource Name],0),1)-SUMIF($C$8:$C112,$C113,BC$8:BC112)),0),0)</f>
        <v>0</v>
      </c>
      <c r="BD113" s="93">
        <f>IF((BD$7&gt;IFERROR(MAX(IFERROR(INDEX(Tbl_Project_List[Start Date],MATCH($A113,Tbl_Project_List[Project Name],0),1)-1,0),IFERROR(INDEX($K$9:$K$158,MATCH($E113,$G$9:$G$158,0),1),0),IFERROR(INDEX($K$9:$K$158,MATCH($F113,$G$9:$G$158,0),1),0)),0)), IFERROR(MIN($D113-SUM($O113:BC113), INDEX(Tbl_Resource_List[Hours Available per Day], MATCH($C113,Tbl_Resource_List[Resource Name],0),1)-SUMIF($C$8:$C112,$C113,BD$8:BD112)),0),0)</f>
        <v>0</v>
      </c>
      <c r="BE113" s="93">
        <f>IF((BE$7&gt;IFERROR(MAX(IFERROR(INDEX(Tbl_Project_List[Start Date],MATCH($A113,Tbl_Project_List[Project Name],0),1)-1,0),IFERROR(INDEX($K$9:$K$158,MATCH($E113,$G$9:$G$158,0),1),0),IFERROR(INDEX($K$9:$K$158,MATCH($F113,$G$9:$G$158,0),1),0)),0)), IFERROR(MIN($D113-SUM($O113:BD113), INDEX(Tbl_Resource_List[Hours Available per Day], MATCH($C113,Tbl_Resource_List[Resource Name],0),1)-SUMIF($C$8:$C112,$C113,BE$8:BE112)),0),0)</f>
        <v>0</v>
      </c>
      <c r="BF113" s="93">
        <f>IF((BF$7&gt;IFERROR(MAX(IFERROR(INDEX(Tbl_Project_List[Start Date],MATCH($A113,Tbl_Project_List[Project Name],0),1)-1,0),IFERROR(INDEX($K$9:$K$158,MATCH($E113,$G$9:$G$158,0),1),0),IFERROR(INDEX($K$9:$K$158,MATCH($F113,$G$9:$G$158,0),1),0)),0)), IFERROR(MIN($D113-SUM($O113:BE113), INDEX(Tbl_Resource_List[Hours Available per Day], MATCH($C113,Tbl_Resource_List[Resource Name],0),1)-SUMIF($C$8:$C112,$C113,BF$8:BF112)),0),0)</f>
        <v>0</v>
      </c>
      <c r="BG113" s="93">
        <f>IF((BG$7&gt;IFERROR(MAX(IFERROR(INDEX(Tbl_Project_List[Start Date],MATCH($A113,Tbl_Project_List[Project Name],0),1)-1,0),IFERROR(INDEX($K$9:$K$158,MATCH($E113,$G$9:$G$158,0),1),0),IFERROR(INDEX($K$9:$K$158,MATCH($F113,$G$9:$G$158,0),1),0)),0)), IFERROR(MIN($D113-SUM($O113:BF113), INDEX(Tbl_Resource_List[Hours Available per Day], MATCH($C113,Tbl_Resource_List[Resource Name],0),1)-SUMIF($C$8:$C112,$C113,BG$8:BG112)),0),0)</f>
        <v>0</v>
      </c>
      <c r="BH113" s="93">
        <f>IF((BH$7&gt;IFERROR(MAX(IFERROR(INDEX(Tbl_Project_List[Start Date],MATCH($A113,Tbl_Project_List[Project Name],0),1)-1,0),IFERROR(INDEX($K$9:$K$158,MATCH($E113,$G$9:$G$158,0),1),0),IFERROR(INDEX($K$9:$K$158,MATCH($F113,$G$9:$G$158,0),1),0)),0)), IFERROR(MIN($D113-SUM($O113:BG113), INDEX(Tbl_Resource_List[Hours Available per Day], MATCH($C113,Tbl_Resource_List[Resource Name],0),1)-SUMIF($C$8:$C112,$C113,BH$8:BH112)),0),0)</f>
        <v>0</v>
      </c>
      <c r="BI113" s="93">
        <f>IF((BI$7&gt;IFERROR(MAX(IFERROR(INDEX(Tbl_Project_List[Start Date],MATCH($A113,Tbl_Project_List[Project Name],0),1)-1,0),IFERROR(INDEX($K$9:$K$158,MATCH($E113,$G$9:$G$158,0),1),0),IFERROR(INDEX($K$9:$K$158,MATCH($F113,$G$9:$G$158,0),1),0)),0)), IFERROR(MIN($D113-SUM($O113:BH113), INDEX(Tbl_Resource_List[Hours Available per Day], MATCH($C113,Tbl_Resource_List[Resource Name],0),1)-SUMIF($C$8:$C112,$C113,BI$8:BI112)),0),0)</f>
        <v>0</v>
      </c>
      <c r="BJ113" s="93">
        <f>IF((BJ$7&gt;IFERROR(MAX(IFERROR(INDEX(Tbl_Project_List[Start Date],MATCH($A113,Tbl_Project_List[Project Name],0),1)-1,0),IFERROR(INDEX($K$9:$K$158,MATCH($E113,$G$9:$G$158,0),1),0),IFERROR(INDEX($K$9:$K$158,MATCH($F113,$G$9:$G$158,0),1),0)),0)), IFERROR(MIN($D113-SUM($O113:BI113), INDEX(Tbl_Resource_List[Hours Available per Day], MATCH($C113,Tbl_Resource_List[Resource Name],0),1)-SUMIF($C$8:$C112,$C113,BJ$8:BJ112)),0),0)</f>
        <v>0</v>
      </c>
      <c r="BK113" s="93">
        <f>IF((BK$7&gt;IFERROR(MAX(IFERROR(INDEX(Tbl_Project_List[Start Date],MATCH($A113,Tbl_Project_List[Project Name],0),1)-1,0),IFERROR(INDEX($K$9:$K$158,MATCH($E113,$G$9:$G$158,0),1),0),IFERROR(INDEX($K$9:$K$158,MATCH($F113,$G$9:$G$158,0),1),0)),0)), IFERROR(MIN($D113-SUM($O113:BJ113), INDEX(Tbl_Resource_List[Hours Available per Day], MATCH($C113,Tbl_Resource_List[Resource Name],0),1)-SUMIF($C$8:$C112,$C113,BK$8:BK112)),0),0)</f>
        <v>0</v>
      </c>
      <c r="BL113" s="93">
        <f>IF((BL$7&gt;IFERROR(MAX(IFERROR(INDEX(Tbl_Project_List[Start Date],MATCH($A113,Tbl_Project_List[Project Name],0),1)-1,0),IFERROR(INDEX($K$9:$K$158,MATCH($E113,$G$9:$G$158,0),1),0),IFERROR(INDEX($K$9:$K$158,MATCH($F113,$G$9:$G$158,0),1),0)),0)), IFERROR(MIN($D113-SUM($O113:BK113), INDEX(Tbl_Resource_List[Hours Available per Day], MATCH($C113,Tbl_Resource_List[Resource Name],0),1)-SUMIF($C$8:$C112,$C113,BL$8:BL112)),0),0)</f>
        <v>0</v>
      </c>
      <c r="BM113" s="93">
        <f>IF((BM$7&gt;IFERROR(MAX(IFERROR(INDEX(Tbl_Project_List[Start Date],MATCH($A113,Tbl_Project_List[Project Name],0),1)-1,0),IFERROR(INDEX($K$9:$K$158,MATCH($E113,$G$9:$G$158,0),1),0),IFERROR(INDEX($K$9:$K$158,MATCH($F113,$G$9:$G$158,0),1),0)),0)), IFERROR(MIN($D113-SUM($O113:BL113), INDEX(Tbl_Resource_List[Hours Available per Day], MATCH($C113,Tbl_Resource_List[Resource Name],0),1)-SUMIF($C$8:$C112,$C113,BM$8:BM112)),0),0)</f>
        <v>0</v>
      </c>
      <c r="BN113" s="93">
        <f>IF((BN$7&gt;IFERROR(MAX(IFERROR(INDEX(Tbl_Project_List[Start Date],MATCH($A113,Tbl_Project_List[Project Name],0),1)-1,0),IFERROR(INDEX($K$9:$K$158,MATCH($E113,$G$9:$G$158,0),1),0),IFERROR(INDEX($K$9:$K$158,MATCH($F113,$G$9:$G$158,0),1),0)),0)), IFERROR(MIN($D113-SUM($O113:BM113), INDEX(Tbl_Resource_List[Hours Available per Day], MATCH($C113,Tbl_Resource_List[Resource Name],0),1)-SUMIF($C$8:$C112,$C113,BN$8:BN112)),0),0)</f>
        <v>0</v>
      </c>
      <c r="BO113" s="93">
        <f>IF((BO$7&gt;IFERROR(MAX(IFERROR(INDEX(Tbl_Project_List[Start Date],MATCH($A113,Tbl_Project_List[Project Name],0),1)-1,0),IFERROR(INDEX($K$9:$K$158,MATCH($E113,$G$9:$G$158,0),1),0),IFERROR(INDEX($K$9:$K$158,MATCH($F113,$G$9:$G$158,0),1),0)),0)), IFERROR(MIN($D113-SUM($O113:BN113), INDEX(Tbl_Resource_List[Hours Available per Day], MATCH($C113,Tbl_Resource_List[Resource Name],0),1)-SUMIF($C$8:$C112,$C113,BO$8:BO112)),0),0)</f>
        <v>0</v>
      </c>
      <c r="BP113" s="93">
        <f>IF((BP$7&gt;IFERROR(MAX(IFERROR(INDEX(Tbl_Project_List[Start Date],MATCH($A113,Tbl_Project_List[Project Name],0),1)-1,0),IFERROR(INDEX($K$9:$K$158,MATCH($E113,$G$9:$G$158,0),1),0),IFERROR(INDEX($K$9:$K$158,MATCH($F113,$G$9:$G$158,0),1),0)),0)), IFERROR(MIN($D113-SUM($O113:BO113), INDEX(Tbl_Resource_List[Hours Available per Day], MATCH($C113,Tbl_Resource_List[Resource Name],0),1)-SUMIF($C$8:$C112,$C113,BP$8:BP112)),0),0)</f>
        <v>0</v>
      </c>
      <c r="BQ113" s="93">
        <f>IF((BQ$7&gt;IFERROR(MAX(IFERROR(INDEX(Tbl_Project_List[Start Date],MATCH($A113,Tbl_Project_List[Project Name],0),1)-1,0),IFERROR(INDEX($K$9:$K$158,MATCH($E113,$G$9:$G$158,0),1),0),IFERROR(INDEX($K$9:$K$158,MATCH($F113,$G$9:$G$158,0),1),0)),0)), IFERROR(MIN($D113-SUM($O113:BP113), INDEX(Tbl_Resource_List[Hours Available per Day], MATCH($C113,Tbl_Resource_List[Resource Name],0),1)-SUMIF($C$8:$C112,$C113,BQ$8:BQ112)),0),0)</f>
        <v>0</v>
      </c>
      <c r="BR113" s="93">
        <f>IF((BR$7&gt;IFERROR(MAX(IFERROR(INDEX(Tbl_Project_List[Start Date],MATCH($A113,Tbl_Project_List[Project Name],0),1)-1,0),IFERROR(INDEX($K$9:$K$158,MATCH($E113,$G$9:$G$158,0),1),0),IFERROR(INDEX($K$9:$K$158,MATCH($F113,$G$9:$G$158,0),1),0)),0)), IFERROR(MIN($D113-SUM($O113:BQ113), INDEX(Tbl_Resource_List[Hours Available per Day], MATCH($C113,Tbl_Resource_List[Resource Name],0),1)-SUMIF($C$8:$C112,$C113,BR$8:BR112)),0),0)</f>
        <v>0</v>
      </c>
      <c r="BS113" s="93">
        <f>IF((BS$7&gt;IFERROR(MAX(IFERROR(INDEX(Tbl_Project_List[Start Date],MATCH($A113,Tbl_Project_List[Project Name],0),1)-1,0),IFERROR(INDEX($K$9:$K$158,MATCH($E113,$G$9:$G$158,0),1),0),IFERROR(INDEX($K$9:$K$158,MATCH($F113,$G$9:$G$158,0),1),0)),0)), IFERROR(MIN($D113-SUM($O113:BR113), INDEX(Tbl_Resource_List[Hours Available per Day], MATCH($C113,Tbl_Resource_List[Resource Name],0),1)-SUMIF($C$8:$C112,$C113,BS$8:BS112)),0),0)</f>
        <v>0</v>
      </c>
      <c r="BT113" s="93">
        <f>IF((BT$7&gt;IFERROR(MAX(IFERROR(INDEX(Tbl_Project_List[Start Date],MATCH($A113,Tbl_Project_List[Project Name],0),1)-1,0),IFERROR(INDEX($K$9:$K$158,MATCH($E113,$G$9:$G$158,0),1),0),IFERROR(INDEX($K$9:$K$158,MATCH($F113,$G$9:$G$158,0),1),0)),0)), IFERROR(MIN($D113-SUM($O113:BS113), INDEX(Tbl_Resource_List[Hours Available per Day], MATCH($C113,Tbl_Resource_List[Resource Name],0),1)-SUMIF($C$8:$C112,$C113,BT$8:BT112)),0),0)</f>
        <v>0</v>
      </c>
      <c r="BU113" s="93">
        <f>IF((BU$7&gt;IFERROR(MAX(IFERROR(INDEX(Tbl_Project_List[Start Date],MATCH($A113,Tbl_Project_List[Project Name],0),1)-1,0),IFERROR(INDEX($K$9:$K$158,MATCH($E113,$G$9:$G$158,0),1),0),IFERROR(INDEX($K$9:$K$158,MATCH($F113,$G$9:$G$158,0),1),0)),0)), IFERROR(MIN($D113-SUM($O113:BT113), INDEX(Tbl_Resource_List[Hours Available per Day], MATCH($C113,Tbl_Resource_List[Resource Name],0),1)-SUMIF($C$8:$C112,$C113,BU$8:BU112)),0),0)</f>
        <v>0</v>
      </c>
      <c r="BV113" s="93">
        <f>IF((BV$7&gt;IFERROR(MAX(IFERROR(INDEX(Tbl_Project_List[Start Date],MATCH($A113,Tbl_Project_List[Project Name],0),1)-1,0),IFERROR(INDEX($K$9:$K$158,MATCH($E113,$G$9:$G$158,0),1),0),IFERROR(INDEX($K$9:$K$158,MATCH($F113,$G$9:$G$158,0),1),0)),0)), IFERROR(MIN($D113-SUM($O113:BU113), INDEX(Tbl_Resource_List[Hours Available per Day], MATCH($C113,Tbl_Resource_List[Resource Name],0),1)-SUMIF($C$8:$C112,$C113,BV$8:BV112)),0),0)</f>
        <v>0</v>
      </c>
      <c r="BW113" s="94">
        <f>IF((BW$7&gt;IFERROR(MAX(IFERROR(INDEX(Tbl_Project_List[Start Date],MATCH($A113,Tbl_Project_List[Project Name],0),1)-1,0),IFERROR(INDEX($K$9:$K$158,MATCH($E113,$G$9:$G$158,0),1),0),IFERROR(INDEX($K$9:$K$158,MATCH($F113,$G$9:$G$158,0),1),0)),0)), IFERROR(MIN($D113-SUM($O113:BV113), INDEX(Tbl_Resource_List[Hours Available per Day], MATCH($C113,Tbl_Resource_List[Resource Name],0),1)-SUMIF($C$8:$C112,$C113,BW$8:BW112)),0),0)</f>
        <v>0</v>
      </c>
      <c r="BX113" s="95"/>
      <c r="BY113" s="95"/>
      <c r="BZ113" s="95"/>
      <c r="CA113" s="95"/>
      <c r="CB113" s="95"/>
      <c r="CC113" s="95"/>
      <c r="CD113" s="95"/>
      <c r="CE113" s="95"/>
      <c r="CF113" s="95"/>
      <c r="CG113" s="95"/>
      <c r="CH113" s="95"/>
      <c r="CI113" s="95"/>
      <c r="CJ113" s="95"/>
      <c r="CK113" s="95"/>
      <c r="CL113" s="95"/>
      <c r="CM113" s="95"/>
      <c r="CN113" s="95"/>
      <c r="CO113" s="95"/>
      <c r="CP113" s="95"/>
      <c r="CQ113" s="95"/>
      <c r="CR113" s="95"/>
      <c r="CS113" s="95"/>
      <c r="CT113" s="95"/>
      <c r="CU113" s="95"/>
      <c r="CV113" s="95"/>
      <c r="CW113" s="95"/>
      <c r="CX113" s="95"/>
      <c r="CY113" s="95"/>
      <c r="CZ113" s="95"/>
      <c r="DA113" s="95"/>
    </row>
    <row r="114" spans="1:105" x14ac:dyDescent="0.25">
      <c r="A114" s="89" t="str">
        <f>IFERROR(IF(ROW(A113)-ROW($A$8)&gt;=COUNTA(Tbl_Task_List[Task Name]),"",INDEX(Tbl_Project_List[],MATCH(SMALL(Tbl_Project_List[[#Data],[Priority]],ROUND(SUMPRODUCT(1/COUNTIF($A$9:A113,$A$9:A113)),0)+((COUNTIF(Tbl_Task_List[[#Data],[Project Name]],A113)=COUNTIF($A$9:$A113,A113))*1)),Tbl_Project_List[[#Data],[Priority]],0),1)),"")</f>
        <v/>
      </c>
      <c r="B114" s="89" t="str">
        <f t="array" ref="B114">IFERROR(INDEX((Tbl_Task_List[[#Data],[Task Name]]), SMALL(IF(A114=(Tbl_Task_List[[#Data],[Project Name]]),ROW(Tbl_Task_List[[#Data],[Project Name]]),""),COUNTIF($A$9:$A114,A114))-ROW(Tbl_Task_List[[#Headers],[Task Name]]),1),"")</f>
        <v/>
      </c>
      <c r="C114" s="90" t="str">
        <f t="array" ref="C114">IFERROR(INDEX((Tbl_Task_List[[#Data],[Resource Name]]), SMALL(IF(A114=(Tbl_Task_List[[#Data],[Project Name]]),ROW(Tbl_Task_List[[#Data],[Project Name]]),""),COUNTIF($A$9:$A114,A114))-ROW(Tbl_Task_List[[#Headers],[Resource Name]]),1),"")</f>
        <v/>
      </c>
      <c r="D114" s="91" t="str">
        <f t="array" ref="D114">IFERROR(INDEX((Tbl_Task_List[[#Data],[Planned Duration (Hours)]]), SMALL(IF(A114=(Tbl_Task_List[[#Data],[Project Name]]),ROW(Tbl_Task_List[[#Data],[Project Name]]),""),COUNTIF($A$9:$A114,A114))-ROW(Tbl_Task_List[[#Headers],[Planned Duration (Hours)]]),1),"")</f>
        <v/>
      </c>
      <c r="E114" s="70" t="str">
        <f t="array" ref="E114">IFERROR(INDEX((Tbl_Task_List[[#Data],[Predecessor 1]]), SMALL(IF(A114=(Tbl_Task_List[[#Data],[Project Name]]),ROW(Tbl_Task_List[[#Data],[Project Name]]),""),COUNTIF($A$9:$A114,A114))-ROW(Tbl_Task_List[[#Headers],[Predecessor 1]]),1),"")</f>
        <v/>
      </c>
      <c r="F114" s="70" t="str">
        <f t="array" ref="F114">IFERROR(INDEX((Tbl_Task_List[[#Data],[Predecessor 2]]), SMALL(IF(A114=(Tbl_Task_List[[#Data],[Project Name]]),ROW(Tbl_Task_List[[#Data],[Project Name]]),""),COUNTIF($A$9:$A114,A114))-ROW(Tbl_Task_List[[#Headers],[Predecessor 2]]),1),"")</f>
        <v/>
      </c>
      <c r="G114" s="70" t="str">
        <f t="shared" si="12"/>
        <v xml:space="preserve"> </v>
      </c>
      <c r="H114" s="75" t="str">
        <f>IFERROR(MAX(INDEX(Tbl_Project_List[Start Date],MATCH($A114,Tbl_Project_List[Project Name],0),1), StartDate, IFERROR(WORKDAY(INDEX($K$9:$K$158,MATCH($E114,$G$9:$G$158,0),1),1,Holidays),0),IFERROR(WORKDAY( INDEX($K$9:$K$158,MATCH($F114,$G$9:$G$158,0),1),1,Holidays),0)),"")</f>
        <v/>
      </c>
      <c r="I114" s="92" t="str">
        <f t="shared" si="9"/>
        <v/>
      </c>
      <c r="J114" s="75" t="str">
        <f t="array" ref="J114">IF(ISNUMBER(D114),IFERROR(INDEX($A$7:$BW$7,1,SMALL(IF(P114:BW114&gt;0,COLUMN(P114:BW114),""),1)),WORKDAY($BW$7,2,Holidays)),"")</f>
        <v/>
      </c>
      <c r="K114" s="75" t="str">
        <f t="array" ref="K114">IF(ISNUMBER(D114),IF(SUM(P114:BW114)=D114,IFERROR(INDEX($A$7:$BW$7,1,LARGE(IF(P114:BW114&gt;0,COLUMN(P114:BW114),""),1)),""),WORKDAY($BW$7,1,Holidays)),"")</f>
        <v/>
      </c>
      <c r="L114" s="92" t="str">
        <f ca="1">IFERROR(COUNTIF(INDIRECT(ADDRESS(ROW($L114),MATCH($J114,$A$7:$BW$7,0),1,1,)):INDIRECT(ADDRESS(ROW($L114),MATCH(MIN($K114,$BW$7),$A$7:$BW$7,0),1,1,)),0),"")</f>
        <v/>
      </c>
      <c r="M114" s="92" t="str">
        <f t="shared" si="10"/>
        <v/>
      </c>
      <c r="N114" s="93" t="str">
        <f t="shared" si="11"/>
        <v/>
      </c>
      <c r="O114" s="86"/>
      <c r="P114" s="93">
        <f>IF((P$7&gt;IFERROR(MAX(IFERROR(INDEX(Tbl_Project_List[Start Date],MATCH($A114,Tbl_Project_List[Project Name],0),1)-1,0),IFERROR(INDEX($K$9:$K$158,MATCH($E114,$G$9:$G$158,0),1),0),IFERROR(INDEX($K$9:$K$158,MATCH($F114,$G$9:$G$158,0),1),0)),0)), IFERROR(MIN($D114-SUM($O114:O114), INDEX(Tbl_Resource_List[Hours Available per Day], MATCH($C114,Tbl_Resource_List[Resource Name],0),1)-SUMIF($C$8:$C113,$C114,P$8:P113)),0),0)</f>
        <v>0</v>
      </c>
      <c r="Q114" s="93">
        <f>IF((Q$7&gt;IFERROR(MAX(IFERROR(INDEX(Tbl_Project_List[Start Date],MATCH($A114,Tbl_Project_List[Project Name],0),1)-1,0),IFERROR(INDEX($K$9:$K$158,MATCH($E114,$G$9:$G$158,0),1),0),IFERROR(INDEX($K$9:$K$158,MATCH($F114,$G$9:$G$158,0),1),0)),0)), IFERROR(MIN($D114-SUM($O114:P114), INDEX(Tbl_Resource_List[Hours Available per Day], MATCH($C114,Tbl_Resource_List[Resource Name],0),1)-SUMIF($C$8:$C113,$C114,Q$8:Q113)),0),0)</f>
        <v>0</v>
      </c>
      <c r="R114" s="93">
        <f>IF((R$7&gt;IFERROR(MAX(IFERROR(INDEX(Tbl_Project_List[Start Date],MATCH($A114,Tbl_Project_List[Project Name],0),1)-1,0),IFERROR(INDEX($K$9:$K$158,MATCH($E114,$G$9:$G$158,0),1),0),IFERROR(INDEX($K$9:$K$158,MATCH($F114,$G$9:$G$158,0),1),0)),0)), IFERROR(MIN($D114-SUM($O114:Q114), INDEX(Tbl_Resource_List[Hours Available per Day], MATCH($C114,Tbl_Resource_List[Resource Name],0),1)-SUMIF($C$8:$C113,$C114,R$8:R113)),0),0)</f>
        <v>0</v>
      </c>
      <c r="S114" s="93">
        <f>IF((S$7&gt;IFERROR(MAX(IFERROR(INDEX(Tbl_Project_List[Start Date],MATCH($A114,Tbl_Project_List[Project Name],0),1)-1,0),IFERROR(INDEX($K$9:$K$158,MATCH($E114,$G$9:$G$158,0),1),0),IFERROR(INDEX($K$9:$K$158,MATCH($F114,$G$9:$G$158,0),1),0)),0)), IFERROR(MIN($D114-SUM($O114:R114), INDEX(Tbl_Resource_List[Hours Available per Day], MATCH($C114,Tbl_Resource_List[Resource Name],0),1)-SUMIF($C$8:$C113,$C114,S$8:S113)),0),0)</f>
        <v>0</v>
      </c>
      <c r="T114" s="93">
        <f>IF((T$7&gt;IFERROR(MAX(IFERROR(INDEX(Tbl_Project_List[Start Date],MATCH($A114,Tbl_Project_List[Project Name],0),1)-1,0),IFERROR(INDEX($K$9:$K$158,MATCH($E114,$G$9:$G$158,0),1),0),IFERROR(INDEX($K$9:$K$158,MATCH($F114,$G$9:$G$158,0),1),0)),0)), IFERROR(MIN($D114-SUM($O114:S114), INDEX(Tbl_Resource_List[Hours Available per Day], MATCH($C114,Tbl_Resource_List[Resource Name],0),1)-SUMIF($C$8:$C113,$C114,T$8:T113)),0),0)</f>
        <v>0</v>
      </c>
      <c r="U114" s="93">
        <f>IF((U$7&gt;IFERROR(MAX(IFERROR(INDEX(Tbl_Project_List[Start Date],MATCH($A114,Tbl_Project_List[Project Name],0),1)-1,0),IFERROR(INDEX($K$9:$K$158,MATCH($E114,$G$9:$G$158,0),1),0),IFERROR(INDEX($K$9:$K$158,MATCH($F114,$G$9:$G$158,0),1),0)),0)), IFERROR(MIN($D114-SUM($O114:T114), INDEX(Tbl_Resource_List[Hours Available per Day], MATCH($C114,Tbl_Resource_List[Resource Name],0),1)-SUMIF($C$8:$C113,$C114,U$8:U113)),0),0)</f>
        <v>0</v>
      </c>
      <c r="V114" s="93">
        <f>IF((V$7&gt;IFERROR(MAX(IFERROR(INDEX(Tbl_Project_List[Start Date],MATCH($A114,Tbl_Project_List[Project Name],0),1)-1,0),IFERROR(INDEX($K$9:$K$158,MATCH($E114,$G$9:$G$158,0),1),0),IFERROR(INDEX($K$9:$K$158,MATCH($F114,$G$9:$G$158,0),1),0)),0)), IFERROR(MIN($D114-SUM($O114:U114), INDEX(Tbl_Resource_List[Hours Available per Day], MATCH($C114,Tbl_Resource_List[Resource Name],0),1)-SUMIF($C$8:$C113,$C114,V$8:V113)),0),0)</f>
        <v>0</v>
      </c>
      <c r="W114" s="93">
        <f>IF((W$7&gt;IFERROR(MAX(IFERROR(INDEX(Tbl_Project_List[Start Date],MATCH($A114,Tbl_Project_List[Project Name],0),1)-1,0),IFERROR(INDEX($K$9:$K$158,MATCH($E114,$G$9:$G$158,0),1),0),IFERROR(INDEX($K$9:$K$158,MATCH($F114,$G$9:$G$158,0),1),0)),0)), IFERROR(MIN($D114-SUM($O114:V114), INDEX(Tbl_Resource_List[Hours Available per Day], MATCH($C114,Tbl_Resource_List[Resource Name],0),1)-SUMIF($C$8:$C113,$C114,W$8:W113)),0),0)</f>
        <v>0</v>
      </c>
      <c r="X114" s="93">
        <f>IF((X$7&gt;IFERROR(MAX(IFERROR(INDEX(Tbl_Project_List[Start Date],MATCH($A114,Tbl_Project_List[Project Name],0),1)-1,0),IFERROR(INDEX($K$9:$K$158,MATCH($E114,$G$9:$G$158,0),1),0),IFERROR(INDEX($K$9:$K$158,MATCH($F114,$G$9:$G$158,0),1),0)),0)), IFERROR(MIN($D114-SUM($O114:W114), INDEX(Tbl_Resource_List[Hours Available per Day], MATCH($C114,Tbl_Resource_List[Resource Name],0),1)-SUMIF($C$8:$C113,$C114,X$8:X113)),0),0)</f>
        <v>0</v>
      </c>
      <c r="Y114" s="93">
        <f>IF((Y$7&gt;IFERROR(MAX(IFERROR(INDEX(Tbl_Project_List[Start Date],MATCH($A114,Tbl_Project_List[Project Name],0),1)-1,0),IFERROR(INDEX($K$9:$K$158,MATCH($E114,$G$9:$G$158,0),1),0),IFERROR(INDEX($K$9:$K$158,MATCH($F114,$G$9:$G$158,0),1),0)),0)), IFERROR(MIN($D114-SUM($O114:X114), INDEX(Tbl_Resource_List[Hours Available per Day], MATCH($C114,Tbl_Resource_List[Resource Name],0),1)-SUMIF($C$8:$C113,$C114,Y$8:Y113)),0),0)</f>
        <v>0</v>
      </c>
      <c r="Z114" s="93">
        <f>IF((Z$7&gt;IFERROR(MAX(IFERROR(INDEX(Tbl_Project_List[Start Date],MATCH($A114,Tbl_Project_List[Project Name],0),1)-1,0),IFERROR(INDEX($K$9:$K$158,MATCH($E114,$G$9:$G$158,0),1),0),IFERROR(INDEX($K$9:$K$158,MATCH($F114,$G$9:$G$158,0),1),0)),0)), IFERROR(MIN($D114-SUM($O114:Y114), INDEX(Tbl_Resource_List[Hours Available per Day], MATCH($C114,Tbl_Resource_List[Resource Name],0),1)-SUMIF($C$8:$C113,$C114,Z$8:Z113)),0),0)</f>
        <v>0</v>
      </c>
      <c r="AA114" s="93">
        <f>IF((AA$7&gt;IFERROR(MAX(IFERROR(INDEX(Tbl_Project_List[Start Date],MATCH($A114,Tbl_Project_List[Project Name],0),1)-1,0),IFERROR(INDEX($K$9:$K$158,MATCH($E114,$G$9:$G$158,0),1),0),IFERROR(INDEX($K$9:$K$158,MATCH($F114,$G$9:$G$158,0),1),0)),0)), IFERROR(MIN($D114-SUM($O114:Z114), INDEX(Tbl_Resource_List[Hours Available per Day], MATCH($C114,Tbl_Resource_List[Resource Name],0),1)-SUMIF($C$8:$C113,$C114,AA$8:AA113)),0),0)</f>
        <v>0</v>
      </c>
      <c r="AB114" s="93">
        <f>IF((AB$7&gt;IFERROR(MAX(IFERROR(INDEX(Tbl_Project_List[Start Date],MATCH($A114,Tbl_Project_List[Project Name],0),1)-1,0),IFERROR(INDEX($K$9:$K$158,MATCH($E114,$G$9:$G$158,0),1),0),IFERROR(INDEX($K$9:$K$158,MATCH($F114,$G$9:$G$158,0),1),0)),0)), IFERROR(MIN($D114-SUM($O114:AA114), INDEX(Tbl_Resource_List[Hours Available per Day], MATCH($C114,Tbl_Resource_List[Resource Name],0),1)-SUMIF($C$8:$C113,$C114,AB$8:AB113)),0),0)</f>
        <v>0</v>
      </c>
      <c r="AC114" s="93">
        <f>IF((AC$7&gt;IFERROR(MAX(IFERROR(INDEX(Tbl_Project_List[Start Date],MATCH($A114,Tbl_Project_List[Project Name],0),1)-1,0),IFERROR(INDEX($K$9:$K$158,MATCH($E114,$G$9:$G$158,0),1),0),IFERROR(INDEX($K$9:$K$158,MATCH($F114,$G$9:$G$158,0),1),0)),0)), IFERROR(MIN($D114-SUM($O114:AB114), INDEX(Tbl_Resource_List[Hours Available per Day], MATCH($C114,Tbl_Resource_List[Resource Name],0),1)-SUMIF($C$8:$C113,$C114,AC$8:AC113)),0),0)</f>
        <v>0</v>
      </c>
      <c r="AD114" s="93">
        <f>IF((AD$7&gt;IFERROR(MAX(IFERROR(INDEX(Tbl_Project_List[Start Date],MATCH($A114,Tbl_Project_List[Project Name],0),1)-1,0),IFERROR(INDEX($K$9:$K$158,MATCH($E114,$G$9:$G$158,0),1),0),IFERROR(INDEX($K$9:$K$158,MATCH($F114,$G$9:$G$158,0),1),0)),0)), IFERROR(MIN($D114-SUM($O114:AC114), INDEX(Tbl_Resource_List[Hours Available per Day], MATCH($C114,Tbl_Resource_List[Resource Name],0),1)-SUMIF($C$8:$C113,$C114,AD$8:AD113)),0),0)</f>
        <v>0</v>
      </c>
      <c r="AE114" s="93">
        <f>IF((AE$7&gt;IFERROR(MAX(IFERROR(INDEX(Tbl_Project_List[Start Date],MATCH($A114,Tbl_Project_List[Project Name],0),1)-1,0),IFERROR(INDEX($K$9:$K$158,MATCH($E114,$G$9:$G$158,0),1),0),IFERROR(INDEX($K$9:$K$158,MATCH($F114,$G$9:$G$158,0),1),0)),0)), IFERROR(MIN($D114-SUM($O114:AD114), INDEX(Tbl_Resource_List[Hours Available per Day], MATCH($C114,Tbl_Resource_List[Resource Name],0),1)-SUMIF($C$8:$C113,$C114,AE$8:AE113)),0),0)</f>
        <v>0</v>
      </c>
      <c r="AF114" s="93">
        <f>IF((AF$7&gt;IFERROR(MAX(IFERROR(INDEX(Tbl_Project_List[Start Date],MATCH($A114,Tbl_Project_List[Project Name],0),1)-1,0),IFERROR(INDEX($K$9:$K$158,MATCH($E114,$G$9:$G$158,0),1),0),IFERROR(INDEX($K$9:$K$158,MATCH($F114,$G$9:$G$158,0),1),0)),0)), IFERROR(MIN($D114-SUM($O114:AE114), INDEX(Tbl_Resource_List[Hours Available per Day], MATCH($C114,Tbl_Resource_List[Resource Name],0),1)-SUMIF($C$8:$C113,$C114,AF$8:AF113)),0),0)</f>
        <v>0</v>
      </c>
      <c r="AG114" s="93">
        <f>IF((AG$7&gt;IFERROR(MAX(IFERROR(INDEX(Tbl_Project_List[Start Date],MATCH($A114,Tbl_Project_List[Project Name],0),1)-1,0),IFERROR(INDEX($K$9:$K$158,MATCH($E114,$G$9:$G$158,0),1),0),IFERROR(INDEX($K$9:$K$158,MATCH($F114,$G$9:$G$158,0),1),0)),0)), IFERROR(MIN($D114-SUM($O114:AF114), INDEX(Tbl_Resource_List[Hours Available per Day], MATCH($C114,Tbl_Resource_List[Resource Name],0),1)-SUMIF($C$8:$C113,$C114,AG$8:AG113)),0),0)</f>
        <v>0</v>
      </c>
      <c r="AH114" s="93">
        <f>IF((AH$7&gt;IFERROR(MAX(IFERROR(INDEX(Tbl_Project_List[Start Date],MATCH($A114,Tbl_Project_List[Project Name],0),1)-1,0),IFERROR(INDEX($K$9:$K$158,MATCH($E114,$G$9:$G$158,0),1),0),IFERROR(INDEX($K$9:$K$158,MATCH($F114,$G$9:$G$158,0),1),0)),0)), IFERROR(MIN($D114-SUM($O114:AG114), INDEX(Tbl_Resource_List[Hours Available per Day], MATCH($C114,Tbl_Resource_List[Resource Name],0),1)-SUMIF($C$8:$C113,$C114,AH$8:AH113)),0),0)</f>
        <v>0</v>
      </c>
      <c r="AI114" s="93">
        <f>IF((AI$7&gt;IFERROR(MAX(IFERROR(INDEX(Tbl_Project_List[Start Date],MATCH($A114,Tbl_Project_List[Project Name],0),1)-1,0),IFERROR(INDEX($K$9:$K$158,MATCH($E114,$G$9:$G$158,0),1),0),IFERROR(INDEX($K$9:$K$158,MATCH($F114,$G$9:$G$158,0),1),0)),0)), IFERROR(MIN($D114-SUM($O114:AH114), INDEX(Tbl_Resource_List[Hours Available per Day], MATCH($C114,Tbl_Resource_List[Resource Name],0),1)-SUMIF($C$8:$C113,$C114,AI$8:AI113)),0),0)</f>
        <v>0</v>
      </c>
      <c r="AJ114" s="93">
        <f>IF((AJ$7&gt;IFERROR(MAX(IFERROR(INDEX(Tbl_Project_List[Start Date],MATCH($A114,Tbl_Project_List[Project Name],0),1)-1,0),IFERROR(INDEX($K$9:$K$158,MATCH($E114,$G$9:$G$158,0),1),0),IFERROR(INDEX($K$9:$K$158,MATCH($F114,$G$9:$G$158,0),1),0)),0)), IFERROR(MIN($D114-SUM($O114:AI114), INDEX(Tbl_Resource_List[Hours Available per Day], MATCH($C114,Tbl_Resource_List[Resource Name],0),1)-SUMIF($C$8:$C113,$C114,AJ$8:AJ113)),0),0)</f>
        <v>0</v>
      </c>
      <c r="AK114" s="93">
        <f>IF((AK$7&gt;IFERROR(MAX(IFERROR(INDEX(Tbl_Project_List[Start Date],MATCH($A114,Tbl_Project_List[Project Name],0),1)-1,0),IFERROR(INDEX($K$9:$K$158,MATCH($E114,$G$9:$G$158,0),1),0),IFERROR(INDEX($K$9:$K$158,MATCH($F114,$G$9:$G$158,0),1),0)),0)), IFERROR(MIN($D114-SUM($O114:AJ114), INDEX(Tbl_Resource_List[Hours Available per Day], MATCH($C114,Tbl_Resource_List[Resource Name],0),1)-SUMIF($C$8:$C113,$C114,AK$8:AK113)),0),0)</f>
        <v>0</v>
      </c>
      <c r="AL114" s="93">
        <f>IF((AL$7&gt;IFERROR(MAX(IFERROR(INDEX(Tbl_Project_List[Start Date],MATCH($A114,Tbl_Project_List[Project Name],0),1)-1,0),IFERROR(INDEX($K$9:$K$158,MATCH($E114,$G$9:$G$158,0),1),0),IFERROR(INDEX($K$9:$K$158,MATCH($F114,$G$9:$G$158,0),1),0)),0)), IFERROR(MIN($D114-SUM($O114:AK114), INDEX(Tbl_Resource_List[Hours Available per Day], MATCH($C114,Tbl_Resource_List[Resource Name],0),1)-SUMIF($C$8:$C113,$C114,AL$8:AL113)),0),0)</f>
        <v>0</v>
      </c>
      <c r="AM114" s="93">
        <f>IF((AM$7&gt;IFERROR(MAX(IFERROR(INDEX(Tbl_Project_List[Start Date],MATCH($A114,Tbl_Project_List[Project Name],0),1)-1,0),IFERROR(INDEX($K$9:$K$158,MATCH($E114,$G$9:$G$158,0),1),0),IFERROR(INDEX($K$9:$K$158,MATCH($F114,$G$9:$G$158,0),1),0)),0)), IFERROR(MIN($D114-SUM($O114:AL114), INDEX(Tbl_Resource_List[Hours Available per Day], MATCH($C114,Tbl_Resource_List[Resource Name],0),1)-SUMIF($C$8:$C113,$C114,AM$8:AM113)),0),0)</f>
        <v>0</v>
      </c>
      <c r="AN114" s="93">
        <f>IF((AN$7&gt;IFERROR(MAX(IFERROR(INDEX(Tbl_Project_List[Start Date],MATCH($A114,Tbl_Project_List[Project Name],0),1)-1,0),IFERROR(INDEX($K$9:$K$158,MATCH($E114,$G$9:$G$158,0),1),0),IFERROR(INDEX($K$9:$K$158,MATCH($F114,$G$9:$G$158,0),1),0)),0)), IFERROR(MIN($D114-SUM($O114:AM114), INDEX(Tbl_Resource_List[Hours Available per Day], MATCH($C114,Tbl_Resource_List[Resource Name],0),1)-SUMIF($C$8:$C113,$C114,AN$8:AN113)),0),0)</f>
        <v>0</v>
      </c>
      <c r="AO114" s="93">
        <f>IF((AO$7&gt;IFERROR(MAX(IFERROR(INDEX(Tbl_Project_List[Start Date],MATCH($A114,Tbl_Project_List[Project Name],0),1)-1,0),IFERROR(INDEX($K$9:$K$158,MATCH($E114,$G$9:$G$158,0),1),0),IFERROR(INDEX($K$9:$K$158,MATCH($F114,$G$9:$G$158,0),1),0)),0)), IFERROR(MIN($D114-SUM($O114:AN114), INDEX(Tbl_Resource_List[Hours Available per Day], MATCH($C114,Tbl_Resource_List[Resource Name],0),1)-SUMIF($C$8:$C113,$C114,AO$8:AO113)),0),0)</f>
        <v>0</v>
      </c>
      <c r="AP114" s="93">
        <f>IF((AP$7&gt;IFERROR(MAX(IFERROR(INDEX(Tbl_Project_List[Start Date],MATCH($A114,Tbl_Project_List[Project Name],0),1)-1,0),IFERROR(INDEX($K$9:$K$158,MATCH($E114,$G$9:$G$158,0),1),0),IFERROR(INDEX($K$9:$K$158,MATCH($F114,$G$9:$G$158,0),1),0)),0)), IFERROR(MIN($D114-SUM($O114:AO114), INDEX(Tbl_Resource_List[Hours Available per Day], MATCH($C114,Tbl_Resource_List[Resource Name],0),1)-SUMIF($C$8:$C113,$C114,AP$8:AP113)),0),0)</f>
        <v>0</v>
      </c>
      <c r="AQ114" s="93">
        <f>IF((AQ$7&gt;IFERROR(MAX(IFERROR(INDEX(Tbl_Project_List[Start Date],MATCH($A114,Tbl_Project_List[Project Name],0),1)-1,0),IFERROR(INDEX($K$9:$K$158,MATCH($E114,$G$9:$G$158,0),1),0),IFERROR(INDEX($K$9:$K$158,MATCH($F114,$G$9:$G$158,0),1),0)),0)), IFERROR(MIN($D114-SUM($O114:AP114), INDEX(Tbl_Resource_List[Hours Available per Day], MATCH($C114,Tbl_Resource_List[Resource Name],0),1)-SUMIF($C$8:$C113,$C114,AQ$8:AQ113)),0),0)</f>
        <v>0</v>
      </c>
      <c r="AR114" s="93">
        <f>IF((AR$7&gt;IFERROR(MAX(IFERROR(INDEX(Tbl_Project_List[Start Date],MATCH($A114,Tbl_Project_List[Project Name],0),1)-1,0),IFERROR(INDEX($K$9:$K$158,MATCH($E114,$G$9:$G$158,0),1),0),IFERROR(INDEX($K$9:$K$158,MATCH($F114,$G$9:$G$158,0),1),0)),0)), IFERROR(MIN($D114-SUM($O114:AQ114), INDEX(Tbl_Resource_List[Hours Available per Day], MATCH($C114,Tbl_Resource_List[Resource Name],0),1)-SUMIF($C$8:$C113,$C114,AR$8:AR113)),0),0)</f>
        <v>0</v>
      </c>
      <c r="AS114" s="93">
        <f>IF((AS$7&gt;IFERROR(MAX(IFERROR(INDEX(Tbl_Project_List[Start Date],MATCH($A114,Tbl_Project_List[Project Name],0),1)-1,0),IFERROR(INDEX($K$9:$K$158,MATCH($E114,$G$9:$G$158,0),1),0),IFERROR(INDEX($K$9:$K$158,MATCH($F114,$G$9:$G$158,0),1),0)),0)), IFERROR(MIN($D114-SUM($O114:AR114), INDEX(Tbl_Resource_List[Hours Available per Day], MATCH($C114,Tbl_Resource_List[Resource Name],0),1)-SUMIF($C$8:$C113,$C114,AS$8:AS113)),0),0)</f>
        <v>0</v>
      </c>
      <c r="AT114" s="93">
        <f>IF((AT$7&gt;IFERROR(MAX(IFERROR(INDEX(Tbl_Project_List[Start Date],MATCH($A114,Tbl_Project_List[Project Name],0),1)-1,0),IFERROR(INDEX($K$9:$K$158,MATCH($E114,$G$9:$G$158,0),1),0),IFERROR(INDEX($K$9:$K$158,MATCH($F114,$G$9:$G$158,0),1),0)),0)), IFERROR(MIN($D114-SUM($O114:AS114), INDEX(Tbl_Resource_List[Hours Available per Day], MATCH($C114,Tbl_Resource_List[Resource Name],0),1)-SUMIF($C$8:$C113,$C114,AT$8:AT113)),0),0)</f>
        <v>0</v>
      </c>
      <c r="AU114" s="93">
        <f>IF((AU$7&gt;IFERROR(MAX(IFERROR(INDEX(Tbl_Project_List[Start Date],MATCH($A114,Tbl_Project_List[Project Name],0),1)-1,0),IFERROR(INDEX($K$9:$K$158,MATCH($E114,$G$9:$G$158,0),1),0),IFERROR(INDEX($K$9:$K$158,MATCH($F114,$G$9:$G$158,0),1),0)),0)), IFERROR(MIN($D114-SUM($O114:AT114), INDEX(Tbl_Resource_List[Hours Available per Day], MATCH($C114,Tbl_Resource_List[Resource Name],0),1)-SUMIF($C$8:$C113,$C114,AU$8:AU113)),0),0)</f>
        <v>0</v>
      </c>
      <c r="AV114" s="93">
        <f>IF((AV$7&gt;IFERROR(MAX(IFERROR(INDEX(Tbl_Project_List[Start Date],MATCH($A114,Tbl_Project_List[Project Name],0),1)-1,0),IFERROR(INDEX($K$9:$K$158,MATCH($E114,$G$9:$G$158,0),1),0),IFERROR(INDEX($K$9:$K$158,MATCH($F114,$G$9:$G$158,0),1),0)),0)), IFERROR(MIN($D114-SUM($O114:AU114), INDEX(Tbl_Resource_List[Hours Available per Day], MATCH($C114,Tbl_Resource_List[Resource Name],0),1)-SUMIF($C$8:$C113,$C114,AV$8:AV113)),0),0)</f>
        <v>0</v>
      </c>
      <c r="AW114" s="93">
        <f>IF((AW$7&gt;IFERROR(MAX(IFERROR(INDEX(Tbl_Project_List[Start Date],MATCH($A114,Tbl_Project_List[Project Name],0),1)-1,0),IFERROR(INDEX($K$9:$K$158,MATCH($E114,$G$9:$G$158,0),1),0),IFERROR(INDEX($K$9:$K$158,MATCH($F114,$G$9:$G$158,0),1),0)),0)), IFERROR(MIN($D114-SUM($O114:AV114), INDEX(Tbl_Resource_List[Hours Available per Day], MATCH($C114,Tbl_Resource_List[Resource Name],0),1)-SUMIF($C$8:$C113,$C114,AW$8:AW113)),0),0)</f>
        <v>0</v>
      </c>
      <c r="AX114" s="93">
        <f>IF((AX$7&gt;IFERROR(MAX(IFERROR(INDEX(Tbl_Project_List[Start Date],MATCH($A114,Tbl_Project_List[Project Name],0),1)-1,0),IFERROR(INDEX($K$9:$K$158,MATCH($E114,$G$9:$G$158,0),1),0),IFERROR(INDEX($K$9:$K$158,MATCH($F114,$G$9:$G$158,0),1),0)),0)), IFERROR(MIN($D114-SUM($O114:AW114), INDEX(Tbl_Resource_List[Hours Available per Day], MATCH($C114,Tbl_Resource_List[Resource Name],0),1)-SUMIF($C$8:$C113,$C114,AX$8:AX113)),0),0)</f>
        <v>0</v>
      </c>
      <c r="AY114" s="93">
        <f>IF((AY$7&gt;IFERROR(MAX(IFERROR(INDEX(Tbl_Project_List[Start Date],MATCH($A114,Tbl_Project_List[Project Name],0),1)-1,0),IFERROR(INDEX($K$9:$K$158,MATCH($E114,$G$9:$G$158,0),1),0),IFERROR(INDEX($K$9:$K$158,MATCH($F114,$G$9:$G$158,0),1),0)),0)), IFERROR(MIN($D114-SUM($O114:AX114), INDEX(Tbl_Resource_List[Hours Available per Day], MATCH($C114,Tbl_Resource_List[Resource Name],0),1)-SUMIF($C$8:$C113,$C114,AY$8:AY113)),0),0)</f>
        <v>0</v>
      </c>
      <c r="AZ114" s="93">
        <f>IF((AZ$7&gt;IFERROR(MAX(IFERROR(INDEX(Tbl_Project_List[Start Date],MATCH($A114,Tbl_Project_List[Project Name],0),1)-1,0),IFERROR(INDEX($K$9:$K$158,MATCH($E114,$G$9:$G$158,0),1),0),IFERROR(INDEX($K$9:$K$158,MATCH($F114,$G$9:$G$158,0),1),0)),0)), IFERROR(MIN($D114-SUM($O114:AY114), INDEX(Tbl_Resource_List[Hours Available per Day], MATCH($C114,Tbl_Resource_List[Resource Name],0),1)-SUMIF($C$8:$C113,$C114,AZ$8:AZ113)),0),0)</f>
        <v>0</v>
      </c>
      <c r="BA114" s="93">
        <f>IF((BA$7&gt;IFERROR(MAX(IFERROR(INDEX(Tbl_Project_List[Start Date],MATCH($A114,Tbl_Project_List[Project Name],0),1)-1,0),IFERROR(INDEX($K$9:$K$158,MATCH($E114,$G$9:$G$158,0),1),0),IFERROR(INDEX($K$9:$K$158,MATCH($F114,$G$9:$G$158,0),1),0)),0)), IFERROR(MIN($D114-SUM($O114:AZ114), INDEX(Tbl_Resource_List[Hours Available per Day], MATCH($C114,Tbl_Resource_List[Resource Name],0),1)-SUMIF($C$8:$C113,$C114,BA$8:BA113)),0),0)</f>
        <v>0</v>
      </c>
      <c r="BB114" s="93">
        <f>IF((BB$7&gt;IFERROR(MAX(IFERROR(INDEX(Tbl_Project_List[Start Date],MATCH($A114,Tbl_Project_List[Project Name],0),1)-1,0),IFERROR(INDEX($K$9:$K$158,MATCH($E114,$G$9:$G$158,0),1),0),IFERROR(INDEX($K$9:$K$158,MATCH($F114,$G$9:$G$158,0),1),0)),0)), IFERROR(MIN($D114-SUM($O114:BA114), INDEX(Tbl_Resource_List[Hours Available per Day], MATCH($C114,Tbl_Resource_List[Resource Name],0),1)-SUMIF($C$8:$C113,$C114,BB$8:BB113)),0),0)</f>
        <v>0</v>
      </c>
      <c r="BC114" s="93">
        <f>IF((BC$7&gt;IFERROR(MAX(IFERROR(INDEX(Tbl_Project_List[Start Date],MATCH($A114,Tbl_Project_List[Project Name],0),1)-1,0),IFERROR(INDEX($K$9:$K$158,MATCH($E114,$G$9:$G$158,0),1),0),IFERROR(INDEX($K$9:$K$158,MATCH($F114,$G$9:$G$158,0),1),0)),0)), IFERROR(MIN($D114-SUM($O114:BB114), INDEX(Tbl_Resource_List[Hours Available per Day], MATCH($C114,Tbl_Resource_List[Resource Name],0),1)-SUMIF($C$8:$C113,$C114,BC$8:BC113)),0),0)</f>
        <v>0</v>
      </c>
      <c r="BD114" s="93">
        <f>IF((BD$7&gt;IFERROR(MAX(IFERROR(INDEX(Tbl_Project_List[Start Date],MATCH($A114,Tbl_Project_List[Project Name],0),1)-1,0),IFERROR(INDEX($K$9:$K$158,MATCH($E114,$G$9:$G$158,0),1),0),IFERROR(INDEX($K$9:$K$158,MATCH($F114,$G$9:$G$158,0),1),0)),0)), IFERROR(MIN($D114-SUM($O114:BC114), INDEX(Tbl_Resource_List[Hours Available per Day], MATCH($C114,Tbl_Resource_List[Resource Name],0),1)-SUMIF($C$8:$C113,$C114,BD$8:BD113)),0),0)</f>
        <v>0</v>
      </c>
      <c r="BE114" s="93">
        <f>IF((BE$7&gt;IFERROR(MAX(IFERROR(INDEX(Tbl_Project_List[Start Date],MATCH($A114,Tbl_Project_List[Project Name],0),1)-1,0),IFERROR(INDEX($K$9:$K$158,MATCH($E114,$G$9:$G$158,0),1),0),IFERROR(INDEX($K$9:$K$158,MATCH($F114,$G$9:$G$158,0),1),0)),0)), IFERROR(MIN($D114-SUM($O114:BD114), INDEX(Tbl_Resource_List[Hours Available per Day], MATCH($C114,Tbl_Resource_List[Resource Name],0),1)-SUMIF($C$8:$C113,$C114,BE$8:BE113)),0),0)</f>
        <v>0</v>
      </c>
      <c r="BF114" s="93">
        <f>IF((BF$7&gt;IFERROR(MAX(IFERROR(INDEX(Tbl_Project_List[Start Date],MATCH($A114,Tbl_Project_List[Project Name],0),1)-1,0),IFERROR(INDEX($K$9:$K$158,MATCH($E114,$G$9:$G$158,0),1),0),IFERROR(INDEX($K$9:$K$158,MATCH($F114,$G$9:$G$158,0),1),0)),0)), IFERROR(MIN($D114-SUM($O114:BE114), INDEX(Tbl_Resource_List[Hours Available per Day], MATCH($C114,Tbl_Resource_List[Resource Name],0),1)-SUMIF($C$8:$C113,$C114,BF$8:BF113)),0),0)</f>
        <v>0</v>
      </c>
      <c r="BG114" s="93">
        <f>IF((BG$7&gt;IFERROR(MAX(IFERROR(INDEX(Tbl_Project_List[Start Date],MATCH($A114,Tbl_Project_List[Project Name],0),1)-1,0),IFERROR(INDEX($K$9:$K$158,MATCH($E114,$G$9:$G$158,0),1),0),IFERROR(INDEX($K$9:$K$158,MATCH($F114,$G$9:$G$158,0),1),0)),0)), IFERROR(MIN($D114-SUM($O114:BF114), INDEX(Tbl_Resource_List[Hours Available per Day], MATCH($C114,Tbl_Resource_List[Resource Name],0),1)-SUMIF($C$8:$C113,$C114,BG$8:BG113)),0),0)</f>
        <v>0</v>
      </c>
      <c r="BH114" s="93">
        <f>IF((BH$7&gt;IFERROR(MAX(IFERROR(INDEX(Tbl_Project_List[Start Date],MATCH($A114,Tbl_Project_List[Project Name],0),1)-1,0),IFERROR(INDEX($K$9:$K$158,MATCH($E114,$G$9:$G$158,0),1),0),IFERROR(INDEX($K$9:$K$158,MATCH($F114,$G$9:$G$158,0),1),0)),0)), IFERROR(MIN($D114-SUM($O114:BG114), INDEX(Tbl_Resource_List[Hours Available per Day], MATCH($C114,Tbl_Resource_List[Resource Name],0),1)-SUMIF($C$8:$C113,$C114,BH$8:BH113)),0),0)</f>
        <v>0</v>
      </c>
      <c r="BI114" s="93">
        <f>IF((BI$7&gt;IFERROR(MAX(IFERROR(INDEX(Tbl_Project_List[Start Date],MATCH($A114,Tbl_Project_List[Project Name],0),1)-1,0),IFERROR(INDEX($K$9:$K$158,MATCH($E114,$G$9:$G$158,0),1),0),IFERROR(INDEX($K$9:$K$158,MATCH($F114,$G$9:$G$158,0),1),0)),0)), IFERROR(MIN($D114-SUM($O114:BH114), INDEX(Tbl_Resource_List[Hours Available per Day], MATCH($C114,Tbl_Resource_List[Resource Name],0),1)-SUMIF($C$8:$C113,$C114,BI$8:BI113)),0),0)</f>
        <v>0</v>
      </c>
      <c r="BJ114" s="93">
        <f>IF((BJ$7&gt;IFERROR(MAX(IFERROR(INDEX(Tbl_Project_List[Start Date],MATCH($A114,Tbl_Project_List[Project Name],0),1)-1,0),IFERROR(INDEX($K$9:$K$158,MATCH($E114,$G$9:$G$158,0),1),0),IFERROR(INDEX($K$9:$K$158,MATCH($F114,$G$9:$G$158,0),1),0)),0)), IFERROR(MIN($D114-SUM($O114:BI114), INDEX(Tbl_Resource_List[Hours Available per Day], MATCH($C114,Tbl_Resource_List[Resource Name],0),1)-SUMIF($C$8:$C113,$C114,BJ$8:BJ113)),0),0)</f>
        <v>0</v>
      </c>
      <c r="BK114" s="93">
        <f>IF((BK$7&gt;IFERROR(MAX(IFERROR(INDEX(Tbl_Project_List[Start Date],MATCH($A114,Tbl_Project_List[Project Name],0),1)-1,0),IFERROR(INDEX($K$9:$K$158,MATCH($E114,$G$9:$G$158,0),1),0),IFERROR(INDEX($K$9:$K$158,MATCH($F114,$G$9:$G$158,0),1),0)),0)), IFERROR(MIN($D114-SUM($O114:BJ114), INDEX(Tbl_Resource_List[Hours Available per Day], MATCH($C114,Tbl_Resource_List[Resource Name],0),1)-SUMIF($C$8:$C113,$C114,BK$8:BK113)),0),0)</f>
        <v>0</v>
      </c>
      <c r="BL114" s="93">
        <f>IF((BL$7&gt;IFERROR(MAX(IFERROR(INDEX(Tbl_Project_List[Start Date],MATCH($A114,Tbl_Project_List[Project Name],0),1)-1,0),IFERROR(INDEX($K$9:$K$158,MATCH($E114,$G$9:$G$158,0),1),0),IFERROR(INDEX($K$9:$K$158,MATCH($F114,$G$9:$G$158,0),1),0)),0)), IFERROR(MIN($D114-SUM($O114:BK114), INDEX(Tbl_Resource_List[Hours Available per Day], MATCH($C114,Tbl_Resource_List[Resource Name],0),1)-SUMIF($C$8:$C113,$C114,BL$8:BL113)),0),0)</f>
        <v>0</v>
      </c>
      <c r="BM114" s="93">
        <f>IF((BM$7&gt;IFERROR(MAX(IFERROR(INDEX(Tbl_Project_List[Start Date],MATCH($A114,Tbl_Project_List[Project Name],0),1)-1,0),IFERROR(INDEX($K$9:$K$158,MATCH($E114,$G$9:$G$158,0),1),0),IFERROR(INDEX($K$9:$K$158,MATCH($F114,$G$9:$G$158,0),1),0)),0)), IFERROR(MIN($D114-SUM($O114:BL114), INDEX(Tbl_Resource_List[Hours Available per Day], MATCH($C114,Tbl_Resource_List[Resource Name],0),1)-SUMIF($C$8:$C113,$C114,BM$8:BM113)),0),0)</f>
        <v>0</v>
      </c>
      <c r="BN114" s="93">
        <f>IF((BN$7&gt;IFERROR(MAX(IFERROR(INDEX(Tbl_Project_List[Start Date],MATCH($A114,Tbl_Project_List[Project Name],0),1)-1,0),IFERROR(INDEX($K$9:$K$158,MATCH($E114,$G$9:$G$158,0),1),0),IFERROR(INDEX($K$9:$K$158,MATCH($F114,$G$9:$G$158,0),1),0)),0)), IFERROR(MIN($D114-SUM($O114:BM114), INDEX(Tbl_Resource_List[Hours Available per Day], MATCH($C114,Tbl_Resource_List[Resource Name],0),1)-SUMIF($C$8:$C113,$C114,BN$8:BN113)),0),0)</f>
        <v>0</v>
      </c>
      <c r="BO114" s="93">
        <f>IF((BO$7&gt;IFERROR(MAX(IFERROR(INDEX(Tbl_Project_List[Start Date],MATCH($A114,Tbl_Project_List[Project Name],0),1)-1,0),IFERROR(INDEX($K$9:$K$158,MATCH($E114,$G$9:$G$158,0),1),0),IFERROR(INDEX($K$9:$K$158,MATCH($F114,$G$9:$G$158,0),1),0)),0)), IFERROR(MIN($D114-SUM($O114:BN114), INDEX(Tbl_Resource_List[Hours Available per Day], MATCH($C114,Tbl_Resource_List[Resource Name],0),1)-SUMIF($C$8:$C113,$C114,BO$8:BO113)),0),0)</f>
        <v>0</v>
      </c>
      <c r="BP114" s="93">
        <f>IF((BP$7&gt;IFERROR(MAX(IFERROR(INDEX(Tbl_Project_List[Start Date],MATCH($A114,Tbl_Project_List[Project Name],0),1)-1,0),IFERROR(INDEX($K$9:$K$158,MATCH($E114,$G$9:$G$158,0),1),0),IFERROR(INDEX($K$9:$K$158,MATCH($F114,$G$9:$G$158,0),1),0)),0)), IFERROR(MIN($D114-SUM($O114:BO114), INDEX(Tbl_Resource_List[Hours Available per Day], MATCH($C114,Tbl_Resource_List[Resource Name],0),1)-SUMIF($C$8:$C113,$C114,BP$8:BP113)),0),0)</f>
        <v>0</v>
      </c>
      <c r="BQ114" s="93">
        <f>IF((BQ$7&gt;IFERROR(MAX(IFERROR(INDEX(Tbl_Project_List[Start Date],MATCH($A114,Tbl_Project_List[Project Name],0),1)-1,0),IFERROR(INDEX($K$9:$K$158,MATCH($E114,$G$9:$G$158,0),1),0),IFERROR(INDEX($K$9:$K$158,MATCH($F114,$G$9:$G$158,0),1),0)),0)), IFERROR(MIN($D114-SUM($O114:BP114), INDEX(Tbl_Resource_List[Hours Available per Day], MATCH($C114,Tbl_Resource_List[Resource Name],0),1)-SUMIF($C$8:$C113,$C114,BQ$8:BQ113)),0),0)</f>
        <v>0</v>
      </c>
      <c r="BR114" s="93">
        <f>IF((BR$7&gt;IFERROR(MAX(IFERROR(INDEX(Tbl_Project_List[Start Date],MATCH($A114,Tbl_Project_List[Project Name],0),1)-1,0),IFERROR(INDEX($K$9:$K$158,MATCH($E114,$G$9:$G$158,0),1),0),IFERROR(INDEX($K$9:$K$158,MATCH($F114,$G$9:$G$158,0),1),0)),0)), IFERROR(MIN($D114-SUM($O114:BQ114), INDEX(Tbl_Resource_List[Hours Available per Day], MATCH($C114,Tbl_Resource_List[Resource Name],0),1)-SUMIF($C$8:$C113,$C114,BR$8:BR113)),0),0)</f>
        <v>0</v>
      </c>
      <c r="BS114" s="93">
        <f>IF((BS$7&gt;IFERROR(MAX(IFERROR(INDEX(Tbl_Project_List[Start Date],MATCH($A114,Tbl_Project_List[Project Name],0),1)-1,0),IFERROR(INDEX($K$9:$K$158,MATCH($E114,$G$9:$G$158,0),1),0),IFERROR(INDEX($K$9:$K$158,MATCH($F114,$G$9:$G$158,0),1),0)),0)), IFERROR(MIN($D114-SUM($O114:BR114), INDEX(Tbl_Resource_List[Hours Available per Day], MATCH($C114,Tbl_Resource_List[Resource Name],0),1)-SUMIF($C$8:$C113,$C114,BS$8:BS113)),0),0)</f>
        <v>0</v>
      </c>
      <c r="BT114" s="93">
        <f>IF((BT$7&gt;IFERROR(MAX(IFERROR(INDEX(Tbl_Project_List[Start Date],MATCH($A114,Tbl_Project_List[Project Name],0),1)-1,0),IFERROR(INDEX($K$9:$K$158,MATCH($E114,$G$9:$G$158,0),1),0),IFERROR(INDEX($K$9:$K$158,MATCH($F114,$G$9:$G$158,0),1),0)),0)), IFERROR(MIN($D114-SUM($O114:BS114), INDEX(Tbl_Resource_List[Hours Available per Day], MATCH($C114,Tbl_Resource_List[Resource Name],0),1)-SUMIF($C$8:$C113,$C114,BT$8:BT113)),0),0)</f>
        <v>0</v>
      </c>
      <c r="BU114" s="93">
        <f>IF((BU$7&gt;IFERROR(MAX(IFERROR(INDEX(Tbl_Project_List[Start Date],MATCH($A114,Tbl_Project_List[Project Name],0),1)-1,0),IFERROR(INDEX($K$9:$K$158,MATCH($E114,$G$9:$G$158,0),1),0),IFERROR(INDEX($K$9:$K$158,MATCH($F114,$G$9:$G$158,0),1),0)),0)), IFERROR(MIN($D114-SUM($O114:BT114), INDEX(Tbl_Resource_List[Hours Available per Day], MATCH($C114,Tbl_Resource_List[Resource Name],0),1)-SUMIF($C$8:$C113,$C114,BU$8:BU113)),0),0)</f>
        <v>0</v>
      </c>
      <c r="BV114" s="93">
        <f>IF((BV$7&gt;IFERROR(MAX(IFERROR(INDEX(Tbl_Project_List[Start Date],MATCH($A114,Tbl_Project_List[Project Name],0),1)-1,0),IFERROR(INDEX($K$9:$K$158,MATCH($E114,$G$9:$G$158,0),1),0),IFERROR(INDEX($K$9:$K$158,MATCH($F114,$G$9:$G$158,0),1),0)),0)), IFERROR(MIN($D114-SUM($O114:BU114), INDEX(Tbl_Resource_List[Hours Available per Day], MATCH($C114,Tbl_Resource_List[Resource Name],0),1)-SUMIF($C$8:$C113,$C114,BV$8:BV113)),0),0)</f>
        <v>0</v>
      </c>
      <c r="BW114" s="94">
        <f>IF((BW$7&gt;IFERROR(MAX(IFERROR(INDEX(Tbl_Project_List[Start Date],MATCH($A114,Tbl_Project_List[Project Name],0),1)-1,0),IFERROR(INDEX($K$9:$K$158,MATCH($E114,$G$9:$G$158,0),1),0),IFERROR(INDEX($K$9:$K$158,MATCH($F114,$G$9:$G$158,0),1),0)),0)), IFERROR(MIN($D114-SUM($O114:BV114), INDEX(Tbl_Resource_List[Hours Available per Day], MATCH($C114,Tbl_Resource_List[Resource Name],0),1)-SUMIF($C$8:$C113,$C114,BW$8:BW113)),0),0)</f>
        <v>0</v>
      </c>
      <c r="BX114" s="95"/>
      <c r="BY114" s="95"/>
      <c r="BZ114" s="95"/>
      <c r="CA114" s="95"/>
      <c r="CB114" s="95"/>
      <c r="CC114" s="95"/>
      <c r="CD114" s="95"/>
      <c r="CE114" s="95"/>
      <c r="CF114" s="95"/>
      <c r="CG114" s="95"/>
      <c r="CH114" s="95"/>
      <c r="CI114" s="95"/>
      <c r="CJ114" s="95"/>
      <c r="CK114" s="95"/>
      <c r="CL114" s="95"/>
      <c r="CM114" s="95"/>
      <c r="CN114" s="95"/>
      <c r="CO114" s="95"/>
      <c r="CP114" s="95"/>
      <c r="CQ114" s="95"/>
      <c r="CR114" s="95"/>
      <c r="CS114" s="95"/>
      <c r="CT114" s="95"/>
      <c r="CU114" s="95"/>
      <c r="CV114" s="95"/>
      <c r="CW114" s="95"/>
      <c r="CX114" s="95"/>
      <c r="CY114" s="95"/>
      <c r="CZ114" s="95"/>
      <c r="DA114" s="95"/>
    </row>
    <row r="115" spans="1:105" x14ac:dyDescent="0.25">
      <c r="A115" s="89" t="str">
        <f>IFERROR(IF(ROW(A114)-ROW($A$8)&gt;=COUNTA(Tbl_Task_List[Task Name]),"",INDEX(Tbl_Project_List[],MATCH(SMALL(Tbl_Project_List[[#Data],[Priority]],ROUND(SUMPRODUCT(1/COUNTIF($A$9:A114,$A$9:A114)),0)+((COUNTIF(Tbl_Task_List[[#Data],[Project Name]],A114)=COUNTIF($A$9:$A114,A114))*1)),Tbl_Project_List[[#Data],[Priority]],0),1)),"")</f>
        <v/>
      </c>
      <c r="B115" s="89" t="str">
        <f t="array" ref="B115">IFERROR(INDEX((Tbl_Task_List[[#Data],[Task Name]]), SMALL(IF(A115=(Tbl_Task_List[[#Data],[Project Name]]),ROW(Tbl_Task_List[[#Data],[Project Name]]),""),COUNTIF($A$9:$A115,A115))-ROW(Tbl_Task_List[[#Headers],[Task Name]]),1),"")</f>
        <v/>
      </c>
      <c r="C115" s="90" t="str">
        <f t="array" ref="C115">IFERROR(INDEX((Tbl_Task_List[[#Data],[Resource Name]]), SMALL(IF(A115=(Tbl_Task_List[[#Data],[Project Name]]),ROW(Tbl_Task_List[[#Data],[Project Name]]),""),COUNTIF($A$9:$A115,A115))-ROW(Tbl_Task_List[[#Headers],[Resource Name]]),1),"")</f>
        <v/>
      </c>
      <c r="D115" s="91" t="str">
        <f t="array" ref="D115">IFERROR(INDEX((Tbl_Task_List[[#Data],[Planned Duration (Hours)]]), SMALL(IF(A115=(Tbl_Task_List[[#Data],[Project Name]]),ROW(Tbl_Task_List[[#Data],[Project Name]]),""),COUNTIF($A$9:$A115,A115))-ROW(Tbl_Task_List[[#Headers],[Planned Duration (Hours)]]),1),"")</f>
        <v/>
      </c>
      <c r="E115" s="70" t="str">
        <f t="array" ref="E115">IFERROR(INDEX((Tbl_Task_List[[#Data],[Predecessor 1]]), SMALL(IF(A115=(Tbl_Task_List[[#Data],[Project Name]]),ROW(Tbl_Task_List[[#Data],[Project Name]]),""),COUNTIF($A$9:$A115,A115))-ROW(Tbl_Task_List[[#Headers],[Predecessor 1]]),1),"")</f>
        <v/>
      </c>
      <c r="F115" s="70" t="str">
        <f t="array" ref="F115">IFERROR(INDEX((Tbl_Task_List[[#Data],[Predecessor 2]]), SMALL(IF(A115=(Tbl_Task_List[[#Data],[Project Name]]),ROW(Tbl_Task_List[[#Data],[Project Name]]),""),COUNTIF($A$9:$A115,A115))-ROW(Tbl_Task_List[[#Headers],[Predecessor 2]]),1),"")</f>
        <v/>
      </c>
      <c r="G115" s="70" t="str">
        <f t="shared" si="12"/>
        <v xml:space="preserve"> </v>
      </c>
      <c r="H115" s="75" t="str">
        <f>IFERROR(MAX(INDEX(Tbl_Project_List[Start Date],MATCH($A115,Tbl_Project_List[Project Name],0),1), StartDate, IFERROR(WORKDAY(INDEX($K$9:$K$158,MATCH($E115,$G$9:$G$158,0),1),1,Holidays),0),IFERROR(WORKDAY( INDEX($K$9:$K$158,MATCH($F115,$G$9:$G$158,0),1),1,Holidays),0)),"")</f>
        <v/>
      </c>
      <c r="I115" s="92" t="str">
        <f t="shared" si="9"/>
        <v/>
      </c>
      <c r="J115" s="75" t="str">
        <f t="array" ref="J115">IF(ISNUMBER(D115),IFERROR(INDEX($A$7:$BW$7,1,SMALL(IF(P115:BW115&gt;0,COLUMN(P115:BW115),""),1)),WORKDAY($BW$7,2,Holidays)),"")</f>
        <v/>
      </c>
      <c r="K115" s="75" t="str">
        <f t="array" ref="K115">IF(ISNUMBER(D115),IF(SUM(P115:BW115)=D115,IFERROR(INDEX($A$7:$BW$7,1,LARGE(IF(P115:BW115&gt;0,COLUMN(P115:BW115),""),1)),""),WORKDAY($BW$7,1,Holidays)),"")</f>
        <v/>
      </c>
      <c r="L115" s="92" t="str">
        <f ca="1">IFERROR(COUNTIF(INDIRECT(ADDRESS(ROW($L115),MATCH($J115,$A$7:$BW$7,0),1,1,)):INDIRECT(ADDRESS(ROW($L115),MATCH(MIN($K115,$BW$7),$A$7:$BW$7,0),1,1,)),0),"")</f>
        <v/>
      </c>
      <c r="M115" s="92" t="str">
        <f t="shared" si="10"/>
        <v/>
      </c>
      <c r="N115" s="93" t="str">
        <f t="shared" si="11"/>
        <v/>
      </c>
      <c r="O115" s="86"/>
      <c r="P115" s="93">
        <f>IF((P$7&gt;IFERROR(MAX(IFERROR(INDEX(Tbl_Project_List[Start Date],MATCH($A115,Tbl_Project_List[Project Name],0),1)-1,0),IFERROR(INDEX($K$9:$K$158,MATCH($E115,$G$9:$G$158,0),1),0),IFERROR(INDEX($K$9:$K$158,MATCH($F115,$G$9:$G$158,0),1),0)),0)), IFERROR(MIN($D115-SUM($O115:O115), INDEX(Tbl_Resource_List[Hours Available per Day], MATCH($C115,Tbl_Resource_List[Resource Name],0),1)-SUMIF($C$8:$C114,$C115,P$8:P114)),0),0)</f>
        <v>0</v>
      </c>
      <c r="Q115" s="93">
        <f>IF((Q$7&gt;IFERROR(MAX(IFERROR(INDEX(Tbl_Project_List[Start Date],MATCH($A115,Tbl_Project_List[Project Name],0),1)-1,0),IFERROR(INDEX($K$9:$K$158,MATCH($E115,$G$9:$G$158,0),1),0),IFERROR(INDEX($K$9:$K$158,MATCH($F115,$G$9:$G$158,0),1),0)),0)), IFERROR(MIN($D115-SUM($O115:P115), INDEX(Tbl_Resource_List[Hours Available per Day], MATCH($C115,Tbl_Resource_List[Resource Name],0),1)-SUMIF($C$8:$C114,$C115,Q$8:Q114)),0),0)</f>
        <v>0</v>
      </c>
      <c r="R115" s="93">
        <f>IF((R$7&gt;IFERROR(MAX(IFERROR(INDEX(Tbl_Project_List[Start Date],MATCH($A115,Tbl_Project_List[Project Name],0),1)-1,0),IFERROR(INDEX($K$9:$K$158,MATCH($E115,$G$9:$G$158,0),1),0),IFERROR(INDEX($K$9:$K$158,MATCH($F115,$G$9:$G$158,0),1),0)),0)), IFERROR(MIN($D115-SUM($O115:Q115), INDEX(Tbl_Resource_List[Hours Available per Day], MATCH($C115,Tbl_Resource_List[Resource Name],0),1)-SUMIF($C$8:$C114,$C115,R$8:R114)),0),0)</f>
        <v>0</v>
      </c>
      <c r="S115" s="93">
        <f>IF((S$7&gt;IFERROR(MAX(IFERROR(INDEX(Tbl_Project_List[Start Date],MATCH($A115,Tbl_Project_List[Project Name],0),1)-1,0),IFERROR(INDEX($K$9:$K$158,MATCH($E115,$G$9:$G$158,0),1),0),IFERROR(INDEX($K$9:$K$158,MATCH($F115,$G$9:$G$158,0),1),0)),0)), IFERROR(MIN($D115-SUM($O115:R115), INDEX(Tbl_Resource_List[Hours Available per Day], MATCH($C115,Tbl_Resource_List[Resource Name],0),1)-SUMIF($C$8:$C114,$C115,S$8:S114)),0),0)</f>
        <v>0</v>
      </c>
      <c r="T115" s="93">
        <f>IF((T$7&gt;IFERROR(MAX(IFERROR(INDEX(Tbl_Project_List[Start Date],MATCH($A115,Tbl_Project_List[Project Name],0),1)-1,0),IFERROR(INDEX($K$9:$K$158,MATCH($E115,$G$9:$G$158,0),1),0),IFERROR(INDEX($K$9:$K$158,MATCH($F115,$G$9:$G$158,0),1),0)),0)), IFERROR(MIN($D115-SUM($O115:S115), INDEX(Tbl_Resource_List[Hours Available per Day], MATCH($C115,Tbl_Resource_List[Resource Name],0),1)-SUMIF($C$8:$C114,$C115,T$8:T114)),0),0)</f>
        <v>0</v>
      </c>
      <c r="U115" s="93">
        <f>IF((U$7&gt;IFERROR(MAX(IFERROR(INDEX(Tbl_Project_List[Start Date],MATCH($A115,Tbl_Project_List[Project Name],0),1)-1,0),IFERROR(INDEX($K$9:$K$158,MATCH($E115,$G$9:$G$158,0),1),0),IFERROR(INDEX($K$9:$K$158,MATCH($F115,$G$9:$G$158,0),1),0)),0)), IFERROR(MIN($D115-SUM($O115:T115), INDEX(Tbl_Resource_List[Hours Available per Day], MATCH($C115,Tbl_Resource_List[Resource Name],0),1)-SUMIF($C$8:$C114,$C115,U$8:U114)),0),0)</f>
        <v>0</v>
      </c>
      <c r="V115" s="93">
        <f>IF((V$7&gt;IFERROR(MAX(IFERROR(INDEX(Tbl_Project_List[Start Date],MATCH($A115,Tbl_Project_List[Project Name],0),1)-1,0),IFERROR(INDEX($K$9:$K$158,MATCH($E115,$G$9:$G$158,0),1),0),IFERROR(INDEX($K$9:$K$158,MATCH($F115,$G$9:$G$158,0),1),0)),0)), IFERROR(MIN($D115-SUM($O115:U115), INDEX(Tbl_Resource_List[Hours Available per Day], MATCH($C115,Tbl_Resource_List[Resource Name],0),1)-SUMIF($C$8:$C114,$C115,V$8:V114)),0),0)</f>
        <v>0</v>
      </c>
      <c r="W115" s="93">
        <f>IF((W$7&gt;IFERROR(MAX(IFERROR(INDEX(Tbl_Project_List[Start Date],MATCH($A115,Tbl_Project_List[Project Name],0),1)-1,0),IFERROR(INDEX($K$9:$K$158,MATCH($E115,$G$9:$G$158,0),1),0),IFERROR(INDEX($K$9:$K$158,MATCH($F115,$G$9:$G$158,0),1),0)),0)), IFERROR(MIN($D115-SUM($O115:V115), INDEX(Tbl_Resource_List[Hours Available per Day], MATCH($C115,Tbl_Resource_List[Resource Name],0),1)-SUMIF($C$8:$C114,$C115,W$8:W114)),0),0)</f>
        <v>0</v>
      </c>
      <c r="X115" s="93">
        <f>IF((X$7&gt;IFERROR(MAX(IFERROR(INDEX(Tbl_Project_List[Start Date],MATCH($A115,Tbl_Project_List[Project Name],0),1)-1,0),IFERROR(INDEX($K$9:$K$158,MATCH($E115,$G$9:$G$158,0),1),0),IFERROR(INDEX($K$9:$K$158,MATCH($F115,$G$9:$G$158,0),1),0)),0)), IFERROR(MIN($D115-SUM($O115:W115), INDEX(Tbl_Resource_List[Hours Available per Day], MATCH($C115,Tbl_Resource_List[Resource Name],0),1)-SUMIF($C$8:$C114,$C115,X$8:X114)),0),0)</f>
        <v>0</v>
      </c>
      <c r="Y115" s="93">
        <f>IF((Y$7&gt;IFERROR(MAX(IFERROR(INDEX(Tbl_Project_List[Start Date],MATCH($A115,Tbl_Project_List[Project Name],0),1)-1,0),IFERROR(INDEX($K$9:$K$158,MATCH($E115,$G$9:$G$158,0),1),0),IFERROR(INDEX($K$9:$K$158,MATCH($F115,$G$9:$G$158,0),1),0)),0)), IFERROR(MIN($D115-SUM($O115:X115), INDEX(Tbl_Resource_List[Hours Available per Day], MATCH($C115,Tbl_Resource_List[Resource Name],0),1)-SUMIF($C$8:$C114,$C115,Y$8:Y114)),0),0)</f>
        <v>0</v>
      </c>
      <c r="Z115" s="93">
        <f>IF((Z$7&gt;IFERROR(MAX(IFERROR(INDEX(Tbl_Project_List[Start Date],MATCH($A115,Tbl_Project_List[Project Name],0),1)-1,0),IFERROR(INDEX($K$9:$K$158,MATCH($E115,$G$9:$G$158,0),1),0),IFERROR(INDEX($K$9:$K$158,MATCH($F115,$G$9:$G$158,0),1),0)),0)), IFERROR(MIN($D115-SUM($O115:Y115), INDEX(Tbl_Resource_List[Hours Available per Day], MATCH($C115,Tbl_Resource_List[Resource Name],0),1)-SUMIF($C$8:$C114,$C115,Z$8:Z114)),0),0)</f>
        <v>0</v>
      </c>
      <c r="AA115" s="93">
        <f>IF((AA$7&gt;IFERROR(MAX(IFERROR(INDEX(Tbl_Project_List[Start Date],MATCH($A115,Tbl_Project_List[Project Name],0),1)-1,0),IFERROR(INDEX($K$9:$K$158,MATCH($E115,$G$9:$G$158,0),1),0),IFERROR(INDEX($K$9:$K$158,MATCH($F115,$G$9:$G$158,0),1),0)),0)), IFERROR(MIN($D115-SUM($O115:Z115), INDEX(Tbl_Resource_List[Hours Available per Day], MATCH($C115,Tbl_Resource_List[Resource Name],0),1)-SUMIF($C$8:$C114,$C115,AA$8:AA114)),0),0)</f>
        <v>0</v>
      </c>
      <c r="AB115" s="93">
        <f>IF((AB$7&gt;IFERROR(MAX(IFERROR(INDEX(Tbl_Project_List[Start Date],MATCH($A115,Tbl_Project_List[Project Name],0),1)-1,0),IFERROR(INDEX($K$9:$K$158,MATCH($E115,$G$9:$G$158,0),1),0),IFERROR(INDEX($K$9:$K$158,MATCH($F115,$G$9:$G$158,0),1),0)),0)), IFERROR(MIN($D115-SUM($O115:AA115), INDEX(Tbl_Resource_List[Hours Available per Day], MATCH($C115,Tbl_Resource_List[Resource Name],0),1)-SUMIF($C$8:$C114,$C115,AB$8:AB114)),0),0)</f>
        <v>0</v>
      </c>
      <c r="AC115" s="93">
        <f>IF((AC$7&gt;IFERROR(MAX(IFERROR(INDEX(Tbl_Project_List[Start Date],MATCH($A115,Tbl_Project_List[Project Name],0),1)-1,0),IFERROR(INDEX($K$9:$K$158,MATCH($E115,$G$9:$G$158,0),1),0),IFERROR(INDEX($K$9:$K$158,MATCH($F115,$G$9:$G$158,0),1),0)),0)), IFERROR(MIN($D115-SUM($O115:AB115), INDEX(Tbl_Resource_List[Hours Available per Day], MATCH($C115,Tbl_Resource_List[Resource Name],0),1)-SUMIF($C$8:$C114,$C115,AC$8:AC114)),0),0)</f>
        <v>0</v>
      </c>
      <c r="AD115" s="93">
        <f>IF((AD$7&gt;IFERROR(MAX(IFERROR(INDEX(Tbl_Project_List[Start Date],MATCH($A115,Tbl_Project_List[Project Name],0),1)-1,0),IFERROR(INDEX($K$9:$K$158,MATCH($E115,$G$9:$G$158,0),1),0),IFERROR(INDEX($K$9:$K$158,MATCH($F115,$G$9:$G$158,0),1),0)),0)), IFERROR(MIN($D115-SUM($O115:AC115), INDEX(Tbl_Resource_List[Hours Available per Day], MATCH($C115,Tbl_Resource_List[Resource Name],0),1)-SUMIF($C$8:$C114,$C115,AD$8:AD114)),0),0)</f>
        <v>0</v>
      </c>
      <c r="AE115" s="93">
        <f>IF((AE$7&gt;IFERROR(MAX(IFERROR(INDEX(Tbl_Project_List[Start Date],MATCH($A115,Tbl_Project_List[Project Name],0),1)-1,0),IFERROR(INDEX($K$9:$K$158,MATCH($E115,$G$9:$G$158,0),1),0),IFERROR(INDEX($K$9:$K$158,MATCH($F115,$G$9:$G$158,0),1),0)),0)), IFERROR(MIN($D115-SUM($O115:AD115), INDEX(Tbl_Resource_List[Hours Available per Day], MATCH($C115,Tbl_Resource_List[Resource Name],0),1)-SUMIF($C$8:$C114,$C115,AE$8:AE114)),0),0)</f>
        <v>0</v>
      </c>
      <c r="AF115" s="93">
        <f>IF((AF$7&gt;IFERROR(MAX(IFERROR(INDEX(Tbl_Project_List[Start Date],MATCH($A115,Tbl_Project_List[Project Name],0),1)-1,0),IFERROR(INDEX($K$9:$K$158,MATCH($E115,$G$9:$G$158,0),1),0),IFERROR(INDEX($K$9:$K$158,MATCH($F115,$G$9:$G$158,0),1),0)),0)), IFERROR(MIN($D115-SUM($O115:AE115), INDEX(Tbl_Resource_List[Hours Available per Day], MATCH($C115,Tbl_Resource_List[Resource Name],0),1)-SUMIF($C$8:$C114,$C115,AF$8:AF114)),0),0)</f>
        <v>0</v>
      </c>
      <c r="AG115" s="93">
        <f>IF((AG$7&gt;IFERROR(MAX(IFERROR(INDEX(Tbl_Project_List[Start Date],MATCH($A115,Tbl_Project_List[Project Name],0),1)-1,0),IFERROR(INDEX($K$9:$K$158,MATCH($E115,$G$9:$G$158,0),1),0),IFERROR(INDEX($K$9:$K$158,MATCH($F115,$G$9:$G$158,0),1),0)),0)), IFERROR(MIN($D115-SUM($O115:AF115), INDEX(Tbl_Resource_List[Hours Available per Day], MATCH($C115,Tbl_Resource_List[Resource Name],0),1)-SUMIF($C$8:$C114,$C115,AG$8:AG114)),0),0)</f>
        <v>0</v>
      </c>
      <c r="AH115" s="93">
        <f>IF((AH$7&gt;IFERROR(MAX(IFERROR(INDEX(Tbl_Project_List[Start Date],MATCH($A115,Tbl_Project_List[Project Name],0),1)-1,0),IFERROR(INDEX($K$9:$K$158,MATCH($E115,$G$9:$G$158,0),1),0),IFERROR(INDEX($K$9:$K$158,MATCH($F115,$G$9:$G$158,0),1),0)),0)), IFERROR(MIN($D115-SUM($O115:AG115), INDEX(Tbl_Resource_List[Hours Available per Day], MATCH($C115,Tbl_Resource_List[Resource Name],0),1)-SUMIF($C$8:$C114,$C115,AH$8:AH114)),0),0)</f>
        <v>0</v>
      </c>
      <c r="AI115" s="93">
        <f>IF((AI$7&gt;IFERROR(MAX(IFERROR(INDEX(Tbl_Project_List[Start Date],MATCH($A115,Tbl_Project_List[Project Name],0),1)-1,0),IFERROR(INDEX($K$9:$K$158,MATCH($E115,$G$9:$G$158,0),1),0),IFERROR(INDEX($K$9:$K$158,MATCH($F115,$G$9:$G$158,0),1),0)),0)), IFERROR(MIN($D115-SUM($O115:AH115), INDEX(Tbl_Resource_List[Hours Available per Day], MATCH($C115,Tbl_Resource_List[Resource Name],0),1)-SUMIF($C$8:$C114,$C115,AI$8:AI114)),0),0)</f>
        <v>0</v>
      </c>
      <c r="AJ115" s="93">
        <f>IF((AJ$7&gt;IFERROR(MAX(IFERROR(INDEX(Tbl_Project_List[Start Date],MATCH($A115,Tbl_Project_List[Project Name],0),1)-1,0),IFERROR(INDEX($K$9:$K$158,MATCH($E115,$G$9:$G$158,0),1),0),IFERROR(INDEX($K$9:$K$158,MATCH($F115,$G$9:$G$158,0),1),0)),0)), IFERROR(MIN($D115-SUM($O115:AI115), INDEX(Tbl_Resource_List[Hours Available per Day], MATCH($C115,Tbl_Resource_List[Resource Name],0),1)-SUMIF($C$8:$C114,$C115,AJ$8:AJ114)),0),0)</f>
        <v>0</v>
      </c>
      <c r="AK115" s="93">
        <f>IF((AK$7&gt;IFERROR(MAX(IFERROR(INDEX(Tbl_Project_List[Start Date],MATCH($A115,Tbl_Project_List[Project Name],0),1)-1,0),IFERROR(INDEX($K$9:$K$158,MATCH($E115,$G$9:$G$158,0),1),0),IFERROR(INDEX($K$9:$K$158,MATCH($F115,$G$9:$G$158,0),1),0)),0)), IFERROR(MIN($D115-SUM($O115:AJ115), INDEX(Tbl_Resource_List[Hours Available per Day], MATCH($C115,Tbl_Resource_List[Resource Name],0),1)-SUMIF($C$8:$C114,$C115,AK$8:AK114)),0),0)</f>
        <v>0</v>
      </c>
      <c r="AL115" s="93">
        <f>IF((AL$7&gt;IFERROR(MAX(IFERROR(INDEX(Tbl_Project_List[Start Date],MATCH($A115,Tbl_Project_List[Project Name],0),1)-1,0),IFERROR(INDEX($K$9:$K$158,MATCH($E115,$G$9:$G$158,0),1),0),IFERROR(INDEX($K$9:$K$158,MATCH($F115,$G$9:$G$158,0),1),0)),0)), IFERROR(MIN($D115-SUM($O115:AK115), INDEX(Tbl_Resource_List[Hours Available per Day], MATCH($C115,Tbl_Resource_List[Resource Name],0),1)-SUMIF($C$8:$C114,$C115,AL$8:AL114)),0),0)</f>
        <v>0</v>
      </c>
      <c r="AM115" s="93">
        <f>IF((AM$7&gt;IFERROR(MAX(IFERROR(INDEX(Tbl_Project_List[Start Date],MATCH($A115,Tbl_Project_List[Project Name],0),1)-1,0),IFERROR(INDEX($K$9:$K$158,MATCH($E115,$G$9:$G$158,0),1),0),IFERROR(INDEX($K$9:$K$158,MATCH($F115,$G$9:$G$158,0),1),0)),0)), IFERROR(MIN($D115-SUM($O115:AL115), INDEX(Tbl_Resource_List[Hours Available per Day], MATCH($C115,Tbl_Resource_List[Resource Name],0),1)-SUMIF($C$8:$C114,$C115,AM$8:AM114)),0),0)</f>
        <v>0</v>
      </c>
      <c r="AN115" s="93">
        <f>IF((AN$7&gt;IFERROR(MAX(IFERROR(INDEX(Tbl_Project_List[Start Date],MATCH($A115,Tbl_Project_List[Project Name],0),1)-1,0),IFERROR(INDEX($K$9:$K$158,MATCH($E115,$G$9:$G$158,0),1),0),IFERROR(INDEX($K$9:$K$158,MATCH($F115,$G$9:$G$158,0),1),0)),0)), IFERROR(MIN($D115-SUM($O115:AM115), INDEX(Tbl_Resource_List[Hours Available per Day], MATCH($C115,Tbl_Resource_List[Resource Name],0),1)-SUMIF($C$8:$C114,$C115,AN$8:AN114)),0),0)</f>
        <v>0</v>
      </c>
      <c r="AO115" s="93">
        <f>IF((AO$7&gt;IFERROR(MAX(IFERROR(INDEX(Tbl_Project_List[Start Date],MATCH($A115,Tbl_Project_List[Project Name],0),1)-1,0),IFERROR(INDEX($K$9:$K$158,MATCH($E115,$G$9:$G$158,0),1),0),IFERROR(INDEX($K$9:$K$158,MATCH($F115,$G$9:$G$158,0),1),0)),0)), IFERROR(MIN($D115-SUM($O115:AN115), INDEX(Tbl_Resource_List[Hours Available per Day], MATCH($C115,Tbl_Resource_List[Resource Name],0),1)-SUMIF($C$8:$C114,$C115,AO$8:AO114)),0),0)</f>
        <v>0</v>
      </c>
      <c r="AP115" s="93">
        <f>IF((AP$7&gt;IFERROR(MAX(IFERROR(INDEX(Tbl_Project_List[Start Date],MATCH($A115,Tbl_Project_List[Project Name],0),1)-1,0),IFERROR(INDEX($K$9:$K$158,MATCH($E115,$G$9:$G$158,0),1),0),IFERROR(INDEX($K$9:$K$158,MATCH($F115,$G$9:$G$158,0),1),0)),0)), IFERROR(MIN($D115-SUM($O115:AO115), INDEX(Tbl_Resource_List[Hours Available per Day], MATCH($C115,Tbl_Resource_List[Resource Name],0),1)-SUMIF($C$8:$C114,$C115,AP$8:AP114)),0),0)</f>
        <v>0</v>
      </c>
      <c r="AQ115" s="93">
        <f>IF((AQ$7&gt;IFERROR(MAX(IFERROR(INDEX(Tbl_Project_List[Start Date],MATCH($A115,Tbl_Project_List[Project Name],0),1)-1,0),IFERROR(INDEX($K$9:$K$158,MATCH($E115,$G$9:$G$158,0),1),0),IFERROR(INDEX($K$9:$K$158,MATCH($F115,$G$9:$G$158,0),1),0)),0)), IFERROR(MIN($D115-SUM($O115:AP115), INDEX(Tbl_Resource_List[Hours Available per Day], MATCH($C115,Tbl_Resource_List[Resource Name],0),1)-SUMIF($C$8:$C114,$C115,AQ$8:AQ114)),0),0)</f>
        <v>0</v>
      </c>
      <c r="AR115" s="93">
        <f>IF((AR$7&gt;IFERROR(MAX(IFERROR(INDEX(Tbl_Project_List[Start Date],MATCH($A115,Tbl_Project_List[Project Name],0),1)-1,0),IFERROR(INDEX($K$9:$K$158,MATCH($E115,$G$9:$G$158,0),1),0),IFERROR(INDEX($K$9:$K$158,MATCH($F115,$G$9:$G$158,0),1),0)),0)), IFERROR(MIN($D115-SUM($O115:AQ115), INDEX(Tbl_Resource_List[Hours Available per Day], MATCH($C115,Tbl_Resource_List[Resource Name],0),1)-SUMIF($C$8:$C114,$C115,AR$8:AR114)),0),0)</f>
        <v>0</v>
      </c>
      <c r="AS115" s="93">
        <f>IF((AS$7&gt;IFERROR(MAX(IFERROR(INDEX(Tbl_Project_List[Start Date],MATCH($A115,Tbl_Project_List[Project Name],0),1)-1,0),IFERROR(INDEX($K$9:$K$158,MATCH($E115,$G$9:$G$158,0),1),0),IFERROR(INDEX($K$9:$K$158,MATCH($F115,$G$9:$G$158,0),1),0)),0)), IFERROR(MIN($D115-SUM($O115:AR115), INDEX(Tbl_Resource_List[Hours Available per Day], MATCH($C115,Tbl_Resource_List[Resource Name],0),1)-SUMIF($C$8:$C114,$C115,AS$8:AS114)),0),0)</f>
        <v>0</v>
      </c>
      <c r="AT115" s="93">
        <f>IF((AT$7&gt;IFERROR(MAX(IFERROR(INDEX(Tbl_Project_List[Start Date],MATCH($A115,Tbl_Project_List[Project Name],0),1)-1,0),IFERROR(INDEX($K$9:$K$158,MATCH($E115,$G$9:$G$158,0),1),0),IFERROR(INDEX($K$9:$K$158,MATCH($F115,$G$9:$G$158,0),1),0)),0)), IFERROR(MIN($D115-SUM($O115:AS115), INDEX(Tbl_Resource_List[Hours Available per Day], MATCH($C115,Tbl_Resource_List[Resource Name],0),1)-SUMIF($C$8:$C114,$C115,AT$8:AT114)),0),0)</f>
        <v>0</v>
      </c>
      <c r="AU115" s="93">
        <f>IF((AU$7&gt;IFERROR(MAX(IFERROR(INDEX(Tbl_Project_List[Start Date],MATCH($A115,Tbl_Project_List[Project Name],0),1)-1,0),IFERROR(INDEX($K$9:$K$158,MATCH($E115,$G$9:$G$158,0),1),0),IFERROR(INDEX($K$9:$K$158,MATCH($F115,$G$9:$G$158,0),1),0)),0)), IFERROR(MIN($D115-SUM($O115:AT115), INDEX(Tbl_Resource_List[Hours Available per Day], MATCH($C115,Tbl_Resource_List[Resource Name],0),1)-SUMIF($C$8:$C114,$C115,AU$8:AU114)),0),0)</f>
        <v>0</v>
      </c>
      <c r="AV115" s="93">
        <f>IF((AV$7&gt;IFERROR(MAX(IFERROR(INDEX(Tbl_Project_List[Start Date],MATCH($A115,Tbl_Project_List[Project Name],0),1)-1,0),IFERROR(INDEX($K$9:$K$158,MATCH($E115,$G$9:$G$158,0),1),0),IFERROR(INDEX($K$9:$K$158,MATCH($F115,$G$9:$G$158,0),1),0)),0)), IFERROR(MIN($D115-SUM($O115:AU115), INDEX(Tbl_Resource_List[Hours Available per Day], MATCH($C115,Tbl_Resource_List[Resource Name],0),1)-SUMIF($C$8:$C114,$C115,AV$8:AV114)),0),0)</f>
        <v>0</v>
      </c>
      <c r="AW115" s="93">
        <f>IF((AW$7&gt;IFERROR(MAX(IFERROR(INDEX(Tbl_Project_List[Start Date],MATCH($A115,Tbl_Project_List[Project Name],0),1)-1,0),IFERROR(INDEX($K$9:$K$158,MATCH($E115,$G$9:$G$158,0),1),0),IFERROR(INDEX($K$9:$K$158,MATCH($F115,$G$9:$G$158,0),1),0)),0)), IFERROR(MIN($D115-SUM($O115:AV115), INDEX(Tbl_Resource_List[Hours Available per Day], MATCH($C115,Tbl_Resource_List[Resource Name],0),1)-SUMIF($C$8:$C114,$C115,AW$8:AW114)),0),0)</f>
        <v>0</v>
      </c>
      <c r="AX115" s="93">
        <f>IF((AX$7&gt;IFERROR(MAX(IFERROR(INDEX(Tbl_Project_List[Start Date],MATCH($A115,Tbl_Project_List[Project Name],0),1)-1,0),IFERROR(INDEX($K$9:$K$158,MATCH($E115,$G$9:$G$158,0),1),0),IFERROR(INDEX($K$9:$K$158,MATCH($F115,$G$9:$G$158,0),1),0)),0)), IFERROR(MIN($D115-SUM($O115:AW115), INDEX(Tbl_Resource_List[Hours Available per Day], MATCH($C115,Tbl_Resource_List[Resource Name],0),1)-SUMIF($C$8:$C114,$C115,AX$8:AX114)),0),0)</f>
        <v>0</v>
      </c>
      <c r="AY115" s="93">
        <f>IF((AY$7&gt;IFERROR(MAX(IFERROR(INDEX(Tbl_Project_List[Start Date],MATCH($A115,Tbl_Project_List[Project Name],0),1)-1,0),IFERROR(INDEX($K$9:$K$158,MATCH($E115,$G$9:$G$158,0),1),0),IFERROR(INDEX($K$9:$K$158,MATCH($F115,$G$9:$G$158,0),1),0)),0)), IFERROR(MIN($D115-SUM($O115:AX115), INDEX(Tbl_Resource_List[Hours Available per Day], MATCH($C115,Tbl_Resource_List[Resource Name],0),1)-SUMIF($C$8:$C114,$C115,AY$8:AY114)),0),0)</f>
        <v>0</v>
      </c>
      <c r="AZ115" s="93">
        <f>IF((AZ$7&gt;IFERROR(MAX(IFERROR(INDEX(Tbl_Project_List[Start Date],MATCH($A115,Tbl_Project_List[Project Name],0),1)-1,0),IFERROR(INDEX($K$9:$K$158,MATCH($E115,$G$9:$G$158,0),1),0),IFERROR(INDEX($K$9:$K$158,MATCH($F115,$G$9:$G$158,0),1),0)),0)), IFERROR(MIN($D115-SUM($O115:AY115), INDEX(Tbl_Resource_List[Hours Available per Day], MATCH($C115,Tbl_Resource_List[Resource Name],0),1)-SUMIF($C$8:$C114,$C115,AZ$8:AZ114)),0),0)</f>
        <v>0</v>
      </c>
      <c r="BA115" s="93">
        <f>IF((BA$7&gt;IFERROR(MAX(IFERROR(INDEX(Tbl_Project_List[Start Date],MATCH($A115,Tbl_Project_List[Project Name],0),1)-1,0),IFERROR(INDEX($K$9:$K$158,MATCH($E115,$G$9:$G$158,0),1),0),IFERROR(INDEX($K$9:$K$158,MATCH($F115,$G$9:$G$158,0),1),0)),0)), IFERROR(MIN($D115-SUM($O115:AZ115), INDEX(Tbl_Resource_List[Hours Available per Day], MATCH($C115,Tbl_Resource_List[Resource Name],0),1)-SUMIF($C$8:$C114,$C115,BA$8:BA114)),0),0)</f>
        <v>0</v>
      </c>
      <c r="BB115" s="93">
        <f>IF((BB$7&gt;IFERROR(MAX(IFERROR(INDEX(Tbl_Project_List[Start Date],MATCH($A115,Tbl_Project_List[Project Name],0),1)-1,0),IFERROR(INDEX($K$9:$K$158,MATCH($E115,$G$9:$G$158,0),1),0),IFERROR(INDEX($K$9:$K$158,MATCH($F115,$G$9:$G$158,0),1),0)),0)), IFERROR(MIN($D115-SUM($O115:BA115), INDEX(Tbl_Resource_List[Hours Available per Day], MATCH($C115,Tbl_Resource_List[Resource Name],0),1)-SUMIF($C$8:$C114,$C115,BB$8:BB114)),0),0)</f>
        <v>0</v>
      </c>
      <c r="BC115" s="93">
        <f>IF((BC$7&gt;IFERROR(MAX(IFERROR(INDEX(Tbl_Project_List[Start Date],MATCH($A115,Tbl_Project_List[Project Name],0),1)-1,0),IFERROR(INDEX($K$9:$K$158,MATCH($E115,$G$9:$G$158,0),1),0),IFERROR(INDEX($K$9:$K$158,MATCH($F115,$G$9:$G$158,0),1),0)),0)), IFERROR(MIN($D115-SUM($O115:BB115), INDEX(Tbl_Resource_List[Hours Available per Day], MATCH($C115,Tbl_Resource_List[Resource Name],0),1)-SUMIF($C$8:$C114,$C115,BC$8:BC114)),0),0)</f>
        <v>0</v>
      </c>
      <c r="BD115" s="93">
        <f>IF((BD$7&gt;IFERROR(MAX(IFERROR(INDEX(Tbl_Project_List[Start Date],MATCH($A115,Tbl_Project_List[Project Name],0),1)-1,0),IFERROR(INDEX($K$9:$K$158,MATCH($E115,$G$9:$G$158,0),1),0),IFERROR(INDEX($K$9:$K$158,MATCH($F115,$G$9:$G$158,0),1),0)),0)), IFERROR(MIN($D115-SUM($O115:BC115), INDEX(Tbl_Resource_List[Hours Available per Day], MATCH($C115,Tbl_Resource_List[Resource Name],0),1)-SUMIF($C$8:$C114,$C115,BD$8:BD114)),0),0)</f>
        <v>0</v>
      </c>
      <c r="BE115" s="93">
        <f>IF((BE$7&gt;IFERROR(MAX(IFERROR(INDEX(Tbl_Project_List[Start Date],MATCH($A115,Tbl_Project_List[Project Name],0),1)-1,0),IFERROR(INDEX($K$9:$K$158,MATCH($E115,$G$9:$G$158,0),1),0),IFERROR(INDEX($K$9:$K$158,MATCH($F115,$G$9:$G$158,0),1),0)),0)), IFERROR(MIN($D115-SUM($O115:BD115), INDEX(Tbl_Resource_List[Hours Available per Day], MATCH($C115,Tbl_Resource_List[Resource Name],0),1)-SUMIF($C$8:$C114,$C115,BE$8:BE114)),0),0)</f>
        <v>0</v>
      </c>
      <c r="BF115" s="93">
        <f>IF((BF$7&gt;IFERROR(MAX(IFERROR(INDEX(Tbl_Project_List[Start Date],MATCH($A115,Tbl_Project_List[Project Name],0),1)-1,0),IFERROR(INDEX($K$9:$K$158,MATCH($E115,$G$9:$G$158,0),1),0),IFERROR(INDEX($K$9:$K$158,MATCH($F115,$G$9:$G$158,0),1),0)),0)), IFERROR(MIN($D115-SUM($O115:BE115), INDEX(Tbl_Resource_List[Hours Available per Day], MATCH($C115,Tbl_Resource_List[Resource Name],0),1)-SUMIF($C$8:$C114,$C115,BF$8:BF114)),0),0)</f>
        <v>0</v>
      </c>
      <c r="BG115" s="93">
        <f>IF((BG$7&gt;IFERROR(MAX(IFERROR(INDEX(Tbl_Project_List[Start Date],MATCH($A115,Tbl_Project_List[Project Name],0),1)-1,0),IFERROR(INDEX($K$9:$K$158,MATCH($E115,$G$9:$G$158,0),1),0),IFERROR(INDEX($K$9:$K$158,MATCH($F115,$G$9:$G$158,0),1),0)),0)), IFERROR(MIN($D115-SUM($O115:BF115), INDEX(Tbl_Resource_List[Hours Available per Day], MATCH($C115,Tbl_Resource_List[Resource Name],0),1)-SUMIF($C$8:$C114,$C115,BG$8:BG114)),0),0)</f>
        <v>0</v>
      </c>
      <c r="BH115" s="93">
        <f>IF((BH$7&gt;IFERROR(MAX(IFERROR(INDEX(Tbl_Project_List[Start Date],MATCH($A115,Tbl_Project_List[Project Name],0),1)-1,0),IFERROR(INDEX($K$9:$K$158,MATCH($E115,$G$9:$G$158,0),1),0),IFERROR(INDEX($K$9:$K$158,MATCH($F115,$G$9:$G$158,0),1),0)),0)), IFERROR(MIN($D115-SUM($O115:BG115), INDEX(Tbl_Resource_List[Hours Available per Day], MATCH($C115,Tbl_Resource_List[Resource Name],0),1)-SUMIF($C$8:$C114,$C115,BH$8:BH114)),0),0)</f>
        <v>0</v>
      </c>
      <c r="BI115" s="93">
        <f>IF((BI$7&gt;IFERROR(MAX(IFERROR(INDEX(Tbl_Project_List[Start Date],MATCH($A115,Tbl_Project_List[Project Name],0),1)-1,0),IFERROR(INDEX($K$9:$K$158,MATCH($E115,$G$9:$G$158,0),1),0),IFERROR(INDEX($K$9:$K$158,MATCH($F115,$G$9:$G$158,0),1),0)),0)), IFERROR(MIN($D115-SUM($O115:BH115), INDEX(Tbl_Resource_List[Hours Available per Day], MATCH($C115,Tbl_Resource_List[Resource Name],0),1)-SUMIF($C$8:$C114,$C115,BI$8:BI114)),0),0)</f>
        <v>0</v>
      </c>
      <c r="BJ115" s="93">
        <f>IF((BJ$7&gt;IFERROR(MAX(IFERROR(INDEX(Tbl_Project_List[Start Date],MATCH($A115,Tbl_Project_List[Project Name],0),1)-1,0),IFERROR(INDEX($K$9:$K$158,MATCH($E115,$G$9:$G$158,0),1),0),IFERROR(INDEX($K$9:$K$158,MATCH($F115,$G$9:$G$158,0),1),0)),0)), IFERROR(MIN($D115-SUM($O115:BI115), INDEX(Tbl_Resource_List[Hours Available per Day], MATCH($C115,Tbl_Resource_List[Resource Name],0),1)-SUMIF($C$8:$C114,$C115,BJ$8:BJ114)),0),0)</f>
        <v>0</v>
      </c>
      <c r="BK115" s="93">
        <f>IF((BK$7&gt;IFERROR(MAX(IFERROR(INDEX(Tbl_Project_List[Start Date],MATCH($A115,Tbl_Project_List[Project Name],0),1)-1,0),IFERROR(INDEX($K$9:$K$158,MATCH($E115,$G$9:$G$158,0),1),0),IFERROR(INDEX($K$9:$K$158,MATCH($F115,$G$9:$G$158,0),1),0)),0)), IFERROR(MIN($D115-SUM($O115:BJ115), INDEX(Tbl_Resource_List[Hours Available per Day], MATCH($C115,Tbl_Resource_List[Resource Name],0),1)-SUMIF($C$8:$C114,$C115,BK$8:BK114)),0),0)</f>
        <v>0</v>
      </c>
      <c r="BL115" s="93">
        <f>IF((BL$7&gt;IFERROR(MAX(IFERROR(INDEX(Tbl_Project_List[Start Date],MATCH($A115,Tbl_Project_List[Project Name],0),1)-1,0),IFERROR(INDEX($K$9:$K$158,MATCH($E115,$G$9:$G$158,0),1),0),IFERROR(INDEX($K$9:$K$158,MATCH($F115,$G$9:$G$158,0),1),0)),0)), IFERROR(MIN($D115-SUM($O115:BK115), INDEX(Tbl_Resource_List[Hours Available per Day], MATCH($C115,Tbl_Resource_List[Resource Name],0),1)-SUMIF($C$8:$C114,$C115,BL$8:BL114)),0),0)</f>
        <v>0</v>
      </c>
      <c r="BM115" s="93">
        <f>IF((BM$7&gt;IFERROR(MAX(IFERROR(INDEX(Tbl_Project_List[Start Date],MATCH($A115,Tbl_Project_List[Project Name],0),1)-1,0),IFERROR(INDEX($K$9:$K$158,MATCH($E115,$G$9:$G$158,0),1),0),IFERROR(INDEX($K$9:$K$158,MATCH($F115,$G$9:$G$158,0),1),0)),0)), IFERROR(MIN($D115-SUM($O115:BL115), INDEX(Tbl_Resource_List[Hours Available per Day], MATCH($C115,Tbl_Resource_List[Resource Name],0),1)-SUMIF($C$8:$C114,$C115,BM$8:BM114)),0),0)</f>
        <v>0</v>
      </c>
      <c r="BN115" s="93">
        <f>IF((BN$7&gt;IFERROR(MAX(IFERROR(INDEX(Tbl_Project_List[Start Date],MATCH($A115,Tbl_Project_List[Project Name],0),1)-1,0),IFERROR(INDEX($K$9:$K$158,MATCH($E115,$G$9:$G$158,0),1),0),IFERROR(INDEX($K$9:$K$158,MATCH($F115,$G$9:$G$158,0),1),0)),0)), IFERROR(MIN($D115-SUM($O115:BM115), INDEX(Tbl_Resource_List[Hours Available per Day], MATCH($C115,Tbl_Resource_List[Resource Name],0),1)-SUMIF($C$8:$C114,$C115,BN$8:BN114)),0),0)</f>
        <v>0</v>
      </c>
      <c r="BO115" s="93">
        <f>IF((BO$7&gt;IFERROR(MAX(IFERROR(INDEX(Tbl_Project_List[Start Date],MATCH($A115,Tbl_Project_List[Project Name],0),1)-1,0),IFERROR(INDEX($K$9:$K$158,MATCH($E115,$G$9:$G$158,0),1),0),IFERROR(INDEX($K$9:$K$158,MATCH($F115,$G$9:$G$158,0),1),0)),0)), IFERROR(MIN($D115-SUM($O115:BN115), INDEX(Tbl_Resource_List[Hours Available per Day], MATCH($C115,Tbl_Resource_List[Resource Name],0),1)-SUMIF($C$8:$C114,$C115,BO$8:BO114)),0),0)</f>
        <v>0</v>
      </c>
      <c r="BP115" s="93">
        <f>IF((BP$7&gt;IFERROR(MAX(IFERROR(INDEX(Tbl_Project_List[Start Date],MATCH($A115,Tbl_Project_List[Project Name],0),1)-1,0),IFERROR(INDEX($K$9:$K$158,MATCH($E115,$G$9:$G$158,0),1),0),IFERROR(INDEX($K$9:$K$158,MATCH($F115,$G$9:$G$158,0),1),0)),0)), IFERROR(MIN($D115-SUM($O115:BO115), INDEX(Tbl_Resource_List[Hours Available per Day], MATCH($C115,Tbl_Resource_List[Resource Name],0),1)-SUMIF($C$8:$C114,$C115,BP$8:BP114)),0),0)</f>
        <v>0</v>
      </c>
      <c r="BQ115" s="93">
        <f>IF((BQ$7&gt;IFERROR(MAX(IFERROR(INDEX(Tbl_Project_List[Start Date],MATCH($A115,Tbl_Project_List[Project Name],0),1)-1,0),IFERROR(INDEX($K$9:$K$158,MATCH($E115,$G$9:$G$158,0),1),0),IFERROR(INDEX($K$9:$K$158,MATCH($F115,$G$9:$G$158,0),1),0)),0)), IFERROR(MIN($D115-SUM($O115:BP115), INDEX(Tbl_Resource_List[Hours Available per Day], MATCH($C115,Tbl_Resource_List[Resource Name],0),1)-SUMIF($C$8:$C114,$C115,BQ$8:BQ114)),0),0)</f>
        <v>0</v>
      </c>
      <c r="BR115" s="93">
        <f>IF((BR$7&gt;IFERROR(MAX(IFERROR(INDEX(Tbl_Project_List[Start Date],MATCH($A115,Tbl_Project_List[Project Name],0),1)-1,0),IFERROR(INDEX($K$9:$K$158,MATCH($E115,$G$9:$G$158,0),1),0),IFERROR(INDEX($K$9:$K$158,MATCH($F115,$G$9:$G$158,0),1),0)),0)), IFERROR(MIN($D115-SUM($O115:BQ115), INDEX(Tbl_Resource_List[Hours Available per Day], MATCH($C115,Tbl_Resource_List[Resource Name],0),1)-SUMIF($C$8:$C114,$C115,BR$8:BR114)),0),0)</f>
        <v>0</v>
      </c>
      <c r="BS115" s="93">
        <f>IF((BS$7&gt;IFERROR(MAX(IFERROR(INDEX(Tbl_Project_List[Start Date],MATCH($A115,Tbl_Project_List[Project Name],0),1)-1,0),IFERROR(INDEX($K$9:$K$158,MATCH($E115,$G$9:$G$158,0),1),0),IFERROR(INDEX($K$9:$K$158,MATCH($F115,$G$9:$G$158,0),1),0)),0)), IFERROR(MIN($D115-SUM($O115:BR115), INDEX(Tbl_Resource_List[Hours Available per Day], MATCH($C115,Tbl_Resource_List[Resource Name],0),1)-SUMIF($C$8:$C114,$C115,BS$8:BS114)),0),0)</f>
        <v>0</v>
      </c>
      <c r="BT115" s="93">
        <f>IF((BT$7&gt;IFERROR(MAX(IFERROR(INDEX(Tbl_Project_List[Start Date],MATCH($A115,Tbl_Project_List[Project Name],0),1)-1,0),IFERROR(INDEX($K$9:$K$158,MATCH($E115,$G$9:$G$158,0),1),0),IFERROR(INDEX($K$9:$K$158,MATCH($F115,$G$9:$G$158,0),1),0)),0)), IFERROR(MIN($D115-SUM($O115:BS115), INDEX(Tbl_Resource_List[Hours Available per Day], MATCH($C115,Tbl_Resource_List[Resource Name],0),1)-SUMIF($C$8:$C114,$C115,BT$8:BT114)),0),0)</f>
        <v>0</v>
      </c>
      <c r="BU115" s="93">
        <f>IF((BU$7&gt;IFERROR(MAX(IFERROR(INDEX(Tbl_Project_List[Start Date],MATCH($A115,Tbl_Project_List[Project Name],0),1)-1,0),IFERROR(INDEX($K$9:$K$158,MATCH($E115,$G$9:$G$158,0),1),0),IFERROR(INDEX($K$9:$K$158,MATCH($F115,$G$9:$G$158,0),1),0)),0)), IFERROR(MIN($D115-SUM($O115:BT115), INDEX(Tbl_Resource_List[Hours Available per Day], MATCH($C115,Tbl_Resource_List[Resource Name],0),1)-SUMIF($C$8:$C114,$C115,BU$8:BU114)),0),0)</f>
        <v>0</v>
      </c>
      <c r="BV115" s="93">
        <f>IF((BV$7&gt;IFERROR(MAX(IFERROR(INDEX(Tbl_Project_List[Start Date],MATCH($A115,Tbl_Project_List[Project Name],0),1)-1,0),IFERROR(INDEX($K$9:$K$158,MATCH($E115,$G$9:$G$158,0),1),0),IFERROR(INDEX($K$9:$K$158,MATCH($F115,$G$9:$G$158,0),1),0)),0)), IFERROR(MIN($D115-SUM($O115:BU115), INDEX(Tbl_Resource_List[Hours Available per Day], MATCH($C115,Tbl_Resource_List[Resource Name],0),1)-SUMIF($C$8:$C114,$C115,BV$8:BV114)),0),0)</f>
        <v>0</v>
      </c>
      <c r="BW115" s="94">
        <f>IF((BW$7&gt;IFERROR(MAX(IFERROR(INDEX(Tbl_Project_List[Start Date],MATCH($A115,Tbl_Project_List[Project Name],0),1)-1,0),IFERROR(INDEX($K$9:$K$158,MATCH($E115,$G$9:$G$158,0),1),0),IFERROR(INDEX($K$9:$K$158,MATCH($F115,$G$9:$G$158,0),1),0)),0)), IFERROR(MIN($D115-SUM($O115:BV115), INDEX(Tbl_Resource_List[Hours Available per Day], MATCH($C115,Tbl_Resource_List[Resource Name],0),1)-SUMIF($C$8:$C114,$C115,BW$8:BW114)),0),0)</f>
        <v>0</v>
      </c>
      <c r="BX115" s="95"/>
      <c r="BY115" s="95"/>
      <c r="BZ115" s="95"/>
      <c r="CA115" s="95"/>
      <c r="CB115" s="95"/>
      <c r="CC115" s="95"/>
      <c r="CD115" s="95"/>
      <c r="CE115" s="95"/>
      <c r="CF115" s="95"/>
      <c r="CG115" s="95"/>
      <c r="CH115" s="95"/>
      <c r="CI115" s="95"/>
      <c r="CJ115" s="95"/>
      <c r="CK115" s="95"/>
      <c r="CL115" s="95"/>
      <c r="CM115" s="95"/>
      <c r="CN115" s="95"/>
      <c r="CO115" s="95"/>
      <c r="CP115" s="95"/>
      <c r="CQ115" s="95"/>
      <c r="CR115" s="95"/>
      <c r="CS115" s="95"/>
      <c r="CT115" s="95"/>
      <c r="CU115" s="95"/>
      <c r="CV115" s="95"/>
      <c r="CW115" s="95"/>
      <c r="CX115" s="95"/>
      <c r="CY115" s="95"/>
      <c r="CZ115" s="95"/>
      <c r="DA115" s="95"/>
    </row>
    <row r="116" spans="1:105" x14ac:dyDescent="0.25">
      <c r="A116" s="89" t="str">
        <f>IFERROR(IF(ROW(A115)-ROW($A$8)&gt;=COUNTA(Tbl_Task_List[Task Name]),"",INDEX(Tbl_Project_List[],MATCH(SMALL(Tbl_Project_List[[#Data],[Priority]],ROUND(SUMPRODUCT(1/COUNTIF($A$9:A115,$A$9:A115)),0)+((COUNTIF(Tbl_Task_List[[#Data],[Project Name]],A115)=COUNTIF($A$9:$A115,A115))*1)),Tbl_Project_List[[#Data],[Priority]],0),1)),"")</f>
        <v/>
      </c>
      <c r="B116" s="89" t="str">
        <f t="array" ref="B116">IFERROR(INDEX((Tbl_Task_List[[#Data],[Task Name]]), SMALL(IF(A116=(Tbl_Task_List[[#Data],[Project Name]]),ROW(Tbl_Task_List[[#Data],[Project Name]]),""),COUNTIF($A$9:$A116,A116))-ROW(Tbl_Task_List[[#Headers],[Task Name]]),1),"")</f>
        <v/>
      </c>
      <c r="C116" s="90" t="str">
        <f t="array" ref="C116">IFERROR(INDEX((Tbl_Task_List[[#Data],[Resource Name]]), SMALL(IF(A116=(Tbl_Task_List[[#Data],[Project Name]]),ROW(Tbl_Task_List[[#Data],[Project Name]]),""),COUNTIF($A$9:$A116,A116))-ROW(Tbl_Task_List[[#Headers],[Resource Name]]),1),"")</f>
        <v/>
      </c>
      <c r="D116" s="91" t="str">
        <f t="array" ref="D116">IFERROR(INDEX((Tbl_Task_List[[#Data],[Planned Duration (Hours)]]), SMALL(IF(A116=(Tbl_Task_List[[#Data],[Project Name]]),ROW(Tbl_Task_List[[#Data],[Project Name]]),""),COUNTIF($A$9:$A116,A116))-ROW(Tbl_Task_List[[#Headers],[Planned Duration (Hours)]]),1),"")</f>
        <v/>
      </c>
      <c r="E116" s="70" t="str">
        <f t="array" ref="E116">IFERROR(INDEX((Tbl_Task_List[[#Data],[Predecessor 1]]), SMALL(IF(A116=(Tbl_Task_List[[#Data],[Project Name]]),ROW(Tbl_Task_List[[#Data],[Project Name]]),""),COUNTIF($A$9:$A116,A116))-ROW(Tbl_Task_List[[#Headers],[Predecessor 1]]),1),"")</f>
        <v/>
      </c>
      <c r="F116" s="70" t="str">
        <f t="array" ref="F116">IFERROR(INDEX((Tbl_Task_List[[#Data],[Predecessor 2]]), SMALL(IF(A116=(Tbl_Task_List[[#Data],[Project Name]]),ROW(Tbl_Task_List[[#Data],[Project Name]]),""),COUNTIF($A$9:$A116,A116))-ROW(Tbl_Task_List[[#Headers],[Predecessor 2]]),1),"")</f>
        <v/>
      </c>
      <c r="G116" s="70" t="str">
        <f t="shared" si="12"/>
        <v xml:space="preserve"> </v>
      </c>
      <c r="H116" s="75" t="str">
        <f>IFERROR(MAX(INDEX(Tbl_Project_List[Start Date],MATCH($A116,Tbl_Project_List[Project Name],0),1), StartDate, IFERROR(WORKDAY(INDEX($K$9:$K$158,MATCH($E116,$G$9:$G$158,0),1),1,Holidays),0),IFERROR(WORKDAY( INDEX($K$9:$K$158,MATCH($F116,$G$9:$G$158,0),1),1,Holidays),0)),"")</f>
        <v/>
      </c>
      <c r="I116" s="92" t="str">
        <f t="shared" si="9"/>
        <v/>
      </c>
      <c r="J116" s="75" t="str">
        <f t="array" ref="J116">IF(ISNUMBER(D116),IFERROR(INDEX($A$7:$BW$7,1,SMALL(IF(P116:BW116&gt;0,COLUMN(P116:BW116),""),1)),WORKDAY($BW$7,2,Holidays)),"")</f>
        <v/>
      </c>
      <c r="K116" s="75" t="str">
        <f t="array" ref="K116">IF(ISNUMBER(D116),IF(SUM(P116:BW116)=D116,IFERROR(INDEX($A$7:$BW$7,1,LARGE(IF(P116:BW116&gt;0,COLUMN(P116:BW116),""),1)),""),WORKDAY($BW$7,1,Holidays)),"")</f>
        <v/>
      </c>
      <c r="L116" s="92" t="str">
        <f ca="1">IFERROR(COUNTIF(INDIRECT(ADDRESS(ROW($L116),MATCH($J116,$A$7:$BW$7,0),1,1,)):INDIRECT(ADDRESS(ROW($L116),MATCH(MIN($K116,$BW$7),$A$7:$BW$7,0),1,1,)),0),"")</f>
        <v/>
      </c>
      <c r="M116" s="92" t="str">
        <f t="shared" si="10"/>
        <v/>
      </c>
      <c r="N116" s="93" t="str">
        <f t="shared" si="11"/>
        <v/>
      </c>
      <c r="O116" s="86"/>
      <c r="P116" s="93">
        <f>IF((P$7&gt;IFERROR(MAX(IFERROR(INDEX(Tbl_Project_List[Start Date],MATCH($A116,Tbl_Project_List[Project Name],0),1)-1,0),IFERROR(INDEX($K$9:$K$158,MATCH($E116,$G$9:$G$158,0),1),0),IFERROR(INDEX($K$9:$K$158,MATCH($F116,$G$9:$G$158,0),1),0)),0)), IFERROR(MIN($D116-SUM($O116:O116), INDEX(Tbl_Resource_List[Hours Available per Day], MATCH($C116,Tbl_Resource_List[Resource Name],0),1)-SUMIF($C$8:$C115,$C116,P$8:P115)),0),0)</f>
        <v>0</v>
      </c>
      <c r="Q116" s="93">
        <f>IF((Q$7&gt;IFERROR(MAX(IFERROR(INDEX(Tbl_Project_List[Start Date],MATCH($A116,Tbl_Project_List[Project Name],0),1)-1,0),IFERROR(INDEX($K$9:$K$158,MATCH($E116,$G$9:$G$158,0),1),0),IFERROR(INDEX($K$9:$K$158,MATCH($F116,$G$9:$G$158,0),1),0)),0)), IFERROR(MIN($D116-SUM($O116:P116), INDEX(Tbl_Resource_List[Hours Available per Day], MATCH($C116,Tbl_Resource_List[Resource Name],0),1)-SUMIF($C$8:$C115,$C116,Q$8:Q115)),0),0)</f>
        <v>0</v>
      </c>
      <c r="R116" s="93">
        <f>IF((R$7&gt;IFERROR(MAX(IFERROR(INDEX(Tbl_Project_List[Start Date],MATCH($A116,Tbl_Project_List[Project Name],0),1)-1,0),IFERROR(INDEX($K$9:$K$158,MATCH($E116,$G$9:$G$158,0),1),0),IFERROR(INDEX($K$9:$K$158,MATCH($F116,$G$9:$G$158,0),1),0)),0)), IFERROR(MIN($D116-SUM($O116:Q116), INDEX(Tbl_Resource_List[Hours Available per Day], MATCH($C116,Tbl_Resource_List[Resource Name],0),1)-SUMIF($C$8:$C115,$C116,R$8:R115)),0),0)</f>
        <v>0</v>
      </c>
      <c r="S116" s="93">
        <f>IF((S$7&gt;IFERROR(MAX(IFERROR(INDEX(Tbl_Project_List[Start Date],MATCH($A116,Tbl_Project_List[Project Name],0),1)-1,0),IFERROR(INDEX($K$9:$K$158,MATCH($E116,$G$9:$G$158,0),1),0),IFERROR(INDEX($K$9:$K$158,MATCH($F116,$G$9:$G$158,0),1),0)),0)), IFERROR(MIN($D116-SUM($O116:R116), INDEX(Tbl_Resource_List[Hours Available per Day], MATCH($C116,Tbl_Resource_List[Resource Name],0),1)-SUMIF($C$8:$C115,$C116,S$8:S115)),0),0)</f>
        <v>0</v>
      </c>
      <c r="T116" s="93">
        <f>IF((T$7&gt;IFERROR(MAX(IFERROR(INDEX(Tbl_Project_List[Start Date],MATCH($A116,Tbl_Project_List[Project Name],0),1)-1,0),IFERROR(INDEX($K$9:$K$158,MATCH($E116,$G$9:$G$158,0),1),0),IFERROR(INDEX($K$9:$K$158,MATCH($F116,$G$9:$G$158,0),1),0)),0)), IFERROR(MIN($D116-SUM($O116:S116), INDEX(Tbl_Resource_List[Hours Available per Day], MATCH($C116,Tbl_Resource_List[Resource Name],0),1)-SUMIF($C$8:$C115,$C116,T$8:T115)),0),0)</f>
        <v>0</v>
      </c>
      <c r="U116" s="93">
        <f>IF((U$7&gt;IFERROR(MAX(IFERROR(INDEX(Tbl_Project_List[Start Date],MATCH($A116,Tbl_Project_List[Project Name],0),1)-1,0),IFERROR(INDEX($K$9:$K$158,MATCH($E116,$G$9:$G$158,0),1),0),IFERROR(INDEX($K$9:$K$158,MATCH($F116,$G$9:$G$158,0),1),0)),0)), IFERROR(MIN($D116-SUM($O116:T116), INDEX(Tbl_Resource_List[Hours Available per Day], MATCH($C116,Tbl_Resource_List[Resource Name],0),1)-SUMIF($C$8:$C115,$C116,U$8:U115)),0),0)</f>
        <v>0</v>
      </c>
      <c r="V116" s="93">
        <f>IF((V$7&gt;IFERROR(MAX(IFERROR(INDEX(Tbl_Project_List[Start Date],MATCH($A116,Tbl_Project_List[Project Name],0),1)-1,0),IFERROR(INDEX($K$9:$K$158,MATCH($E116,$G$9:$G$158,0),1),0),IFERROR(INDEX($K$9:$K$158,MATCH($F116,$G$9:$G$158,0),1),0)),0)), IFERROR(MIN($D116-SUM($O116:U116), INDEX(Tbl_Resource_List[Hours Available per Day], MATCH($C116,Tbl_Resource_List[Resource Name],0),1)-SUMIF($C$8:$C115,$C116,V$8:V115)),0),0)</f>
        <v>0</v>
      </c>
      <c r="W116" s="93">
        <f>IF((W$7&gt;IFERROR(MAX(IFERROR(INDEX(Tbl_Project_List[Start Date],MATCH($A116,Tbl_Project_List[Project Name],0),1)-1,0),IFERROR(INDEX($K$9:$K$158,MATCH($E116,$G$9:$G$158,0),1),0),IFERROR(INDEX($K$9:$K$158,MATCH($F116,$G$9:$G$158,0),1),0)),0)), IFERROR(MIN($D116-SUM($O116:V116), INDEX(Tbl_Resource_List[Hours Available per Day], MATCH($C116,Tbl_Resource_List[Resource Name],0),1)-SUMIF($C$8:$C115,$C116,W$8:W115)),0),0)</f>
        <v>0</v>
      </c>
      <c r="X116" s="93">
        <f>IF((X$7&gt;IFERROR(MAX(IFERROR(INDEX(Tbl_Project_List[Start Date],MATCH($A116,Tbl_Project_List[Project Name],0),1)-1,0),IFERROR(INDEX($K$9:$K$158,MATCH($E116,$G$9:$G$158,0),1),0),IFERROR(INDEX($K$9:$K$158,MATCH($F116,$G$9:$G$158,0),1),0)),0)), IFERROR(MIN($D116-SUM($O116:W116), INDEX(Tbl_Resource_List[Hours Available per Day], MATCH($C116,Tbl_Resource_List[Resource Name],0),1)-SUMIF($C$8:$C115,$C116,X$8:X115)),0),0)</f>
        <v>0</v>
      </c>
      <c r="Y116" s="93">
        <f>IF((Y$7&gt;IFERROR(MAX(IFERROR(INDEX(Tbl_Project_List[Start Date],MATCH($A116,Tbl_Project_List[Project Name],0),1)-1,0),IFERROR(INDEX($K$9:$K$158,MATCH($E116,$G$9:$G$158,0),1),0),IFERROR(INDEX($K$9:$K$158,MATCH($F116,$G$9:$G$158,0),1),0)),0)), IFERROR(MIN($D116-SUM($O116:X116), INDEX(Tbl_Resource_List[Hours Available per Day], MATCH($C116,Tbl_Resource_List[Resource Name],0),1)-SUMIF($C$8:$C115,$C116,Y$8:Y115)),0),0)</f>
        <v>0</v>
      </c>
      <c r="Z116" s="93">
        <f>IF((Z$7&gt;IFERROR(MAX(IFERROR(INDEX(Tbl_Project_List[Start Date],MATCH($A116,Tbl_Project_List[Project Name],0),1)-1,0),IFERROR(INDEX($K$9:$K$158,MATCH($E116,$G$9:$G$158,0),1),0),IFERROR(INDEX($K$9:$K$158,MATCH($F116,$G$9:$G$158,0),1),0)),0)), IFERROR(MIN($D116-SUM($O116:Y116), INDEX(Tbl_Resource_List[Hours Available per Day], MATCH($C116,Tbl_Resource_List[Resource Name],0),1)-SUMIF($C$8:$C115,$C116,Z$8:Z115)),0),0)</f>
        <v>0</v>
      </c>
      <c r="AA116" s="93">
        <f>IF((AA$7&gt;IFERROR(MAX(IFERROR(INDEX(Tbl_Project_List[Start Date],MATCH($A116,Tbl_Project_List[Project Name],0),1)-1,0),IFERROR(INDEX($K$9:$K$158,MATCH($E116,$G$9:$G$158,0),1),0),IFERROR(INDEX($K$9:$K$158,MATCH($F116,$G$9:$G$158,0),1),0)),0)), IFERROR(MIN($D116-SUM($O116:Z116), INDEX(Tbl_Resource_List[Hours Available per Day], MATCH($C116,Tbl_Resource_List[Resource Name],0),1)-SUMIF($C$8:$C115,$C116,AA$8:AA115)),0),0)</f>
        <v>0</v>
      </c>
      <c r="AB116" s="93">
        <f>IF((AB$7&gt;IFERROR(MAX(IFERROR(INDEX(Tbl_Project_List[Start Date],MATCH($A116,Tbl_Project_List[Project Name],0),1)-1,0),IFERROR(INDEX($K$9:$K$158,MATCH($E116,$G$9:$G$158,0),1),0),IFERROR(INDEX($K$9:$K$158,MATCH($F116,$G$9:$G$158,0),1),0)),0)), IFERROR(MIN($D116-SUM($O116:AA116), INDEX(Tbl_Resource_List[Hours Available per Day], MATCH($C116,Tbl_Resource_List[Resource Name],0),1)-SUMIF($C$8:$C115,$C116,AB$8:AB115)),0),0)</f>
        <v>0</v>
      </c>
      <c r="AC116" s="93">
        <f>IF((AC$7&gt;IFERROR(MAX(IFERROR(INDEX(Tbl_Project_List[Start Date],MATCH($A116,Tbl_Project_List[Project Name],0),1)-1,0),IFERROR(INDEX($K$9:$K$158,MATCH($E116,$G$9:$G$158,0),1),0),IFERROR(INDEX($K$9:$K$158,MATCH($F116,$G$9:$G$158,0),1),0)),0)), IFERROR(MIN($D116-SUM($O116:AB116), INDEX(Tbl_Resource_List[Hours Available per Day], MATCH($C116,Tbl_Resource_List[Resource Name],0),1)-SUMIF($C$8:$C115,$C116,AC$8:AC115)),0),0)</f>
        <v>0</v>
      </c>
      <c r="AD116" s="93">
        <f>IF((AD$7&gt;IFERROR(MAX(IFERROR(INDEX(Tbl_Project_List[Start Date],MATCH($A116,Tbl_Project_List[Project Name],0),1)-1,0),IFERROR(INDEX($K$9:$K$158,MATCH($E116,$G$9:$G$158,0),1),0),IFERROR(INDEX($K$9:$K$158,MATCH($F116,$G$9:$G$158,0),1),0)),0)), IFERROR(MIN($D116-SUM($O116:AC116), INDEX(Tbl_Resource_List[Hours Available per Day], MATCH($C116,Tbl_Resource_List[Resource Name],0),1)-SUMIF($C$8:$C115,$C116,AD$8:AD115)),0),0)</f>
        <v>0</v>
      </c>
      <c r="AE116" s="93">
        <f>IF((AE$7&gt;IFERROR(MAX(IFERROR(INDEX(Tbl_Project_List[Start Date],MATCH($A116,Tbl_Project_List[Project Name],0),1)-1,0),IFERROR(INDEX($K$9:$K$158,MATCH($E116,$G$9:$G$158,0),1),0),IFERROR(INDEX($K$9:$K$158,MATCH($F116,$G$9:$G$158,0),1),0)),0)), IFERROR(MIN($D116-SUM($O116:AD116), INDEX(Tbl_Resource_List[Hours Available per Day], MATCH($C116,Tbl_Resource_List[Resource Name],0),1)-SUMIF($C$8:$C115,$C116,AE$8:AE115)),0),0)</f>
        <v>0</v>
      </c>
      <c r="AF116" s="93">
        <f>IF((AF$7&gt;IFERROR(MAX(IFERROR(INDEX(Tbl_Project_List[Start Date],MATCH($A116,Tbl_Project_List[Project Name],0),1)-1,0),IFERROR(INDEX($K$9:$K$158,MATCH($E116,$G$9:$G$158,0),1),0),IFERROR(INDEX($K$9:$K$158,MATCH($F116,$G$9:$G$158,0),1),0)),0)), IFERROR(MIN($D116-SUM($O116:AE116), INDEX(Tbl_Resource_List[Hours Available per Day], MATCH($C116,Tbl_Resource_List[Resource Name],0),1)-SUMIF($C$8:$C115,$C116,AF$8:AF115)),0),0)</f>
        <v>0</v>
      </c>
      <c r="AG116" s="93">
        <f>IF((AG$7&gt;IFERROR(MAX(IFERROR(INDEX(Tbl_Project_List[Start Date],MATCH($A116,Tbl_Project_List[Project Name],0),1)-1,0),IFERROR(INDEX($K$9:$K$158,MATCH($E116,$G$9:$G$158,0),1),0),IFERROR(INDEX($K$9:$K$158,MATCH($F116,$G$9:$G$158,0),1),0)),0)), IFERROR(MIN($D116-SUM($O116:AF116), INDEX(Tbl_Resource_List[Hours Available per Day], MATCH($C116,Tbl_Resource_List[Resource Name],0),1)-SUMIF($C$8:$C115,$C116,AG$8:AG115)),0),0)</f>
        <v>0</v>
      </c>
      <c r="AH116" s="93">
        <f>IF((AH$7&gt;IFERROR(MAX(IFERROR(INDEX(Tbl_Project_List[Start Date],MATCH($A116,Tbl_Project_List[Project Name],0),1)-1,0),IFERROR(INDEX($K$9:$K$158,MATCH($E116,$G$9:$G$158,0),1),0),IFERROR(INDEX($K$9:$K$158,MATCH($F116,$G$9:$G$158,0),1),0)),0)), IFERROR(MIN($D116-SUM($O116:AG116), INDEX(Tbl_Resource_List[Hours Available per Day], MATCH($C116,Tbl_Resource_List[Resource Name],0),1)-SUMIF($C$8:$C115,$C116,AH$8:AH115)),0),0)</f>
        <v>0</v>
      </c>
      <c r="AI116" s="93">
        <f>IF((AI$7&gt;IFERROR(MAX(IFERROR(INDEX(Tbl_Project_List[Start Date],MATCH($A116,Tbl_Project_List[Project Name],0),1)-1,0),IFERROR(INDEX($K$9:$K$158,MATCH($E116,$G$9:$G$158,0),1),0),IFERROR(INDEX($K$9:$K$158,MATCH($F116,$G$9:$G$158,0),1),0)),0)), IFERROR(MIN($D116-SUM($O116:AH116), INDEX(Tbl_Resource_List[Hours Available per Day], MATCH($C116,Tbl_Resource_List[Resource Name],0),1)-SUMIF($C$8:$C115,$C116,AI$8:AI115)),0),0)</f>
        <v>0</v>
      </c>
      <c r="AJ116" s="93">
        <f>IF((AJ$7&gt;IFERROR(MAX(IFERROR(INDEX(Tbl_Project_List[Start Date],MATCH($A116,Tbl_Project_List[Project Name],0),1)-1,0),IFERROR(INDEX($K$9:$K$158,MATCH($E116,$G$9:$G$158,0),1),0),IFERROR(INDEX($K$9:$K$158,MATCH($F116,$G$9:$G$158,0),1),0)),0)), IFERROR(MIN($D116-SUM($O116:AI116), INDEX(Tbl_Resource_List[Hours Available per Day], MATCH($C116,Tbl_Resource_List[Resource Name],0),1)-SUMIF($C$8:$C115,$C116,AJ$8:AJ115)),0),0)</f>
        <v>0</v>
      </c>
      <c r="AK116" s="93">
        <f>IF((AK$7&gt;IFERROR(MAX(IFERROR(INDEX(Tbl_Project_List[Start Date],MATCH($A116,Tbl_Project_List[Project Name],0),1)-1,0),IFERROR(INDEX($K$9:$K$158,MATCH($E116,$G$9:$G$158,0),1),0),IFERROR(INDEX($K$9:$K$158,MATCH($F116,$G$9:$G$158,0),1),0)),0)), IFERROR(MIN($D116-SUM($O116:AJ116), INDEX(Tbl_Resource_List[Hours Available per Day], MATCH($C116,Tbl_Resource_List[Resource Name],0),1)-SUMIF($C$8:$C115,$C116,AK$8:AK115)),0),0)</f>
        <v>0</v>
      </c>
      <c r="AL116" s="93">
        <f>IF((AL$7&gt;IFERROR(MAX(IFERROR(INDEX(Tbl_Project_List[Start Date],MATCH($A116,Tbl_Project_List[Project Name],0),1)-1,0),IFERROR(INDEX($K$9:$K$158,MATCH($E116,$G$9:$G$158,0),1),0),IFERROR(INDEX($K$9:$K$158,MATCH($F116,$G$9:$G$158,0),1),0)),0)), IFERROR(MIN($D116-SUM($O116:AK116), INDEX(Tbl_Resource_List[Hours Available per Day], MATCH($C116,Tbl_Resource_List[Resource Name],0),1)-SUMIF($C$8:$C115,$C116,AL$8:AL115)),0),0)</f>
        <v>0</v>
      </c>
      <c r="AM116" s="93">
        <f>IF((AM$7&gt;IFERROR(MAX(IFERROR(INDEX(Tbl_Project_List[Start Date],MATCH($A116,Tbl_Project_List[Project Name],0),1)-1,0),IFERROR(INDEX($K$9:$K$158,MATCH($E116,$G$9:$G$158,0),1),0),IFERROR(INDEX($K$9:$K$158,MATCH($F116,$G$9:$G$158,0),1),0)),0)), IFERROR(MIN($D116-SUM($O116:AL116), INDEX(Tbl_Resource_List[Hours Available per Day], MATCH($C116,Tbl_Resource_List[Resource Name],0),1)-SUMIF($C$8:$C115,$C116,AM$8:AM115)),0),0)</f>
        <v>0</v>
      </c>
      <c r="AN116" s="93">
        <f>IF((AN$7&gt;IFERROR(MAX(IFERROR(INDEX(Tbl_Project_List[Start Date],MATCH($A116,Tbl_Project_List[Project Name],0),1)-1,0),IFERROR(INDEX($K$9:$K$158,MATCH($E116,$G$9:$G$158,0),1),0),IFERROR(INDEX($K$9:$K$158,MATCH($F116,$G$9:$G$158,0),1),0)),0)), IFERROR(MIN($D116-SUM($O116:AM116), INDEX(Tbl_Resource_List[Hours Available per Day], MATCH($C116,Tbl_Resource_List[Resource Name],0),1)-SUMIF($C$8:$C115,$C116,AN$8:AN115)),0),0)</f>
        <v>0</v>
      </c>
      <c r="AO116" s="93">
        <f>IF((AO$7&gt;IFERROR(MAX(IFERROR(INDEX(Tbl_Project_List[Start Date],MATCH($A116,Tbl_Project_List[Project Name],0),1)-1,0),IFERROR(INDEX($K$9:$K$158,MATCH($E116,$G$9:$G$158,0),1),0),IFERROR(INDEX($K$9:$K$158,MATCH($F116,$G$9:$G$158,0),1),0)),0)), IFERROR(MIN($D116-SUM($O116:AN116), INDEX(Tbl_Resource_List[Hours Available per Day], MATCH($C116,Tbl_Resource_List[Resource Name],0),1)-SUMIF($C$8:$C115,$C116,AO$8:AO115)),0),0)</f>
        <v>0</v>
      </c>
      <c r="AP116" s="93">
        <f>IF((AP$7&gt;IFERROR(MAX(IFERROR(INDEX(Tbl_Project_List[Start Date],MATCH($A116,Tbl_Project_List[Project Name],0),1)-1,0),IFERROR(INDEX($K$9:$K$158,MATCH($E116,$G$9:$G$158,0),1),0),IFERROR(INDEX($K$9:$K$158,MATCH($F116,$G$9:$G$158,0),1),0)),0)), IFERROR(MIN($D116-SUM($O116:AO116), INDEX(Tbl_Resource_List[Hours Available per Day], MATCH($C116,Tbl_Resource_List[Resource Name],0),1)-SUMIF($C$8:$C115,$C116,AP$8:AP115)),0),0)</f>
        <v>0</v>
      </c>
      <c r="AQ116" s="93">
        <f>IF((AQ$7&gt;IFERROR(MAX(IFERROR(INDEX(Tbl_Project_List[Start Date],MATCH($A116,Tbl_Project_List[Project Name],0),1)-1,0),IFERROR(INDEX($K$9:$K$158,MATCH($E116,$G$9:$G$158,0),1),0),IFERROR(INDEX($K$9:$K$158,MATCH($F116,$G$9:$G$158,0),1),0)),0)), IFERROR(MIN($D116-SUM($O116:AP116), INDEX(Tbl_Resource_List[Hours Available per Day], MATCH($C116,Tbl_Resource_List[Resource Name],0),1)-SUMIF($C$8:$C115,$C116,AQ$8:AQ115)),0),0)</f>
        <v>0</v>
      </c>
      <c r="AR116" s="93">
        <f>IF((AR$7&gt;IFERROR(MAX(IFERROR(INDEX(Tbl_Project_List[Start Date],MATCH($A116,Tbl_Project_List[Project Name],0),1)-1,0),IFERROR(INDEX($K$9:$K$158,MATCH($E116,$G$9:$G$158,0),1),0),IFERROR(INDEX($K$9:$K$158,MATCH($F116,$G$9:$G$158,0),1),0)),0)), IFERROR(MIN($D116-SUM($O116:AQ116), INDEX(Tbl_Resource_List[Hours Available per Day], MATCH($C116,Tbl_Resource_List[Resource Name],0),1)-SUMIF($C$8:$C115,$C116,AR$8:AR115)),0),0)</f>
        <v>0</v>
      </c>
      <c r="AS116" s="93">
        <f>IF((AS$7&gt;IFERROR(MAX(IFERROR(INDEX(Tbl_Project_List[Start Date],MATCH($A116,Tbl_Project_List[Project Name],0),1)-1,0),IFERROR(INDEX($K$9:$K$158,MATCH($E116,$G$9:$G$158,0),1),0),IFERROR(INDEX($K$9:$K$158,MATCH($F116,$G$9:$G$158,0),1),0)),0)), IFERROR(MIN($D116-SUM($O116:AR116), INDEX(Tbl_Resource_List[Hours Available per Day], MATCH($C116,Tbl_Resource_List[Resource Name],0),1)-SUMIF($C$8:$C115,$C116,AS$8:AS115)),0),0)</f>
        <v>0</v>
      </c>
      <c r="AT116" s="93">
        <f>IF((AT$7&gt;IFERROR(MAX(IFERROR(INDEX(Tbl_Project_List[Start Date],MATCH($A116,Tbl_Project_List[Project Name],0),1)-1,0),IFERROR(INDEX($K$9:$K$158,MATCH($E116,$G$9:$G$158,0),1),0),IFERROR(INDEX($K$9:$K$158,MATCH($F116,$G$9:$G$158,0),1),0)),0)), IFERROR(MIN($D116-SUM($O116:AS116), INDEX(Tbl_Resource_List[Hours Available per Day], MATCH($C116,Tbl_Resource_List[Resource Name],0),1)-SUMIF($C$8:$C115,$C116,AT$8:AT115)),0),0)</f>
        <v>0</v>
      </c>
      <c r="AU116" s="93">
        <f>IF((AU$7&gt;IFERROR(MAX(IFERROR(INDEX(Tbl_Project_List[Start Date],MATCH($A116,Tbl_Project_List[Project Name],0),1)-1,0),IFERROR(INDEX($K$9:$K$158,MATCH($E116,$G$9:$G$158,0),1),0),IFERROR(INDEX($K$9:$K$158,MATCH($F116,$G$9:$G$158,0),1),0)),0)), IFERROR(MIN($D116-SUM($O116:AT116), INDEX(Tbl_Resource_List[Hours Available per Day], MATCH($C116,Tbl_Resource_List[Resource Name],0),1)-SUMIF($C$8:$C115,$C116,AU$8:AU115)),0),0)</f>
        <v>0</v>
      </c>
      <c r="AV116" s="93">
        <f>IF((AV$7&gt;IFERROR(MAX(IFERROR(INDEX(Tbl_Project_List[Start Date],MATCH($A116,Tbl_Project_List[Project Name],0),1)-1,0),IFERROR(INDEX($K$9:$K$158,MATCH($E116,$G$9:$G$158,0),1),0),IFERROR(INDEX($K$9:$K$158,MATCH($F116,$G$9:$G$158,0),1),0)),0)), IFERROR(MIN($D116-SUM($O116:AU116), INDEX(Tbl_Resource_List[Hours Available per Day], MATCH($C116,Tbl_Resource_List[Resource Name],0),1)-SUMIF($C$8:$C115,$C116,AV$8:AV115)),0),0)</f>
        <v>0</v>
      </c>
      <c r="AW116" s="93">
        <f>IF((AW$7&gt;IFERROR(MAX(IFERROR(INDEX(Tbl_Project_List[Start Date],MATCH($A116,Tbl_Project_List[Project Name],0),1)-1,0),IFERROR(INDEX($K$9:$K$158,MATCH($E116,$G$9:$G$158,0),1),0),IFERROR(INDEX($K$9:$K$158,MATCH($F116,$G$9:$G$158,0),1),0)),0)), IFERROR(MIN($D116-SUM($O116:AV116), INDEX(Tbl_Resource_List[Hours Available per Day], MATCH($C116,Tbl_Resource_List[Resource Name],0),1)-SUMIF($C$8:$C115,$C116,AW$8:AW115)),0),0)</f>
        <v>0</v>
      </c>
      <c r="AX116" s="93">
        <f>IF((AX$7&gt;IFERROR(MAX(IFERROR(INDEX(Tbl_Project_List[Start Date],MATCH($A116,Tbl_Project_List[Project Name],0),1)-1,0),IFERROR(INDEX($K$9:$K$158,MATCH($E116,$G$9:$G$158,0),1),0),IFERROR(INDEX($K$9:$K$158,MATCH($F116,$G$9:$G$158,0),1),0)),0)), IFERROR(MIN($D116-SUM($O116:AW116), INDEX(Tbl_Resource_List[Hours Available per Day], MATCH($C116,Tbl_Resource_List[Resource Name],0),1)-SUMIF($C$8:$C115,$C116,AX$8:AX115)),0),0)</f>
        <v>0</v>
      </c>
      <c r="AY116" s="93">
        <f>IF((AY$7&gt;IFERROR(MAX(IFERROR(INDEX(Tbl_Project_List[Start Date],MATCH($A116,Tbl_Project_List[Project Name],0),1)-1,0),IFERROR(INDEX($K$9:$K$158,MATCH($E116,$G$9:$G$158,0),1),0),IFERROR(INDEX($K$9:$K$158,MATCH($F116,$G$9:$G$158,0),1),0)),0)), IFERROR(MIN($D116-SUM($O116:AX116), INDEX(Tbl_Resource_List[Hours Available per Day], MATCH($C116,Tbl_Resource_List[Resource Name],0),1)-SUMIF($C$8:$C115,$C116,AY$8:AY115)),0),0)</f>
        <v>0</v>
      </c>
      <c r="AZ116" s="93">
        <f>IF((AZ$7&gt;IFERROR(MAX(IFERROR(INDEX(Tbl_Project_List[Start Date],MATCH($A116,Tbl_Project_List[Project Name],0),1)-1,0),IFERROR(INDEX($K$9:$K$158,MATCH($E116,$G$9:$G$158,0),1),0),IFERROR(INDEX($K$9:$K$158,MATCH($F116,$G$9:$G$158,0),1),0)),0)), IFERROR(MIN($D116-SUM($O116:AY116), INDEX(Tbl_Resource_List[Hours Available per Day], MATCH($C116,Tbl_Resource_List[Resource Name],0),1)-SUMIF($C$8:$C115,$C116,AZ$8:AZ115)),0),0)</f>
        <v>0</v>
      </c>
      <c r="BA116" s="93">
        <f>IF((BA$7&gt;IFERROR(MAX(IFERROR(INDEX(Tbl_Project_List[Start Date],MATCH($A116,Tbl_Project_List[Project Name],0),1)-1,0),IFERROR(INDEX($K$9:$K$158,MATCH($E116,$G$9:$G$158,0),1),0),IFERROR(INDEX($K$9:$K$158,MATCH($F116,$G$9:$G$158,0),1),0)),0)), IFERROR(MIN($D116-SUM($O116:AZ116), INDEX(Tbl_Resource_List[Hours Available per Day], MATCH($C116,Tbl_Resource_List[Resource Name],0),1)-SUMIF($C$8:$C115,$C116,BA$8:BA115)),0),0)</f>
        <v>0</v>
      </c>
      <c r="BB116" s="93">
        <f>IF((BB$7&gt;IFERROR(MAX(IFERROR(INDEX(Tbl_Project_List[Start Date],MATCH($A116,Tbl_Project_List[Project Name],0),1)-1,0),IFERROR(INDEX($K$9:$K$158,MATCH($E116,$G$9:$G$158,0),1),0),IFERROR(INDEX($K$9:$K$158,MATCH($F116,$G$9:$G$158,0),1),0)),0)), IFERROR(MIN($D116-SUM($O116:BA116), INDEX(Tbl_Resource_List[Hours Available per Day], MATCH($C116,Tbl_Resource_List[Resource Name],0),1)-SUMIF($C$8:$C115,$C116,BB$8:BB115)),0),0)</f>
        <v>0</v>
      </c>
      <c r="BC116" s="93">
        <f>IF((BC$7&gt;IFERROR(MAX(IFERROR(INDEX(Tbl_Project_List[Start Date],MATCH($A116,Tbl_Project_List[Project Name],0),1)-1,0),IFERROR(INDEX($K$9:$K$158,MATCH($E116,$G$9:$G$158,0),1),0),IFERROR(INDEX($K$9:$K$158,MATCH($F116,$G$9:$G$158,0),1),0)),0)), IFERROR(MIN($D116-SUM($O116:BB116), INDEX(Tbl_Resource_List[Hours Available per Day], MATCH($C116,Tbl_Resource_List[Resource Name],0),1)-SUMIF($C$8:$C115,$C116,BC$8:BC115)),0),0)</f>
        <v>0</v>
      </c>
      <c r="BD116" s="93">
        <f>IF((BD$7&gt;IFERROR(MAX(IFERROR(INDEX(Tbl_Project_List[Start Date],MATCH($A116,Tbl_Project_List[Project Name],0),1)-1,0),IFERROR(INDEX($K$9:$K$158,MATCH($E116,$G$9:$G$158,0),1),0),IFERROR(INDEX($K$9:$K$158,MATCH($F116,$G$9:$G$158,0),1),0)),0)), IFERROR(MIN($D116-SUM($O116:BC116), INDEX(Tbl_Resource_List[Hours Available per Day], MATCH($C116,Tbl_Resource_List[Resource Name],0),1)-SUMIF($C$8:$C115,$C116,BD$8:BD115)),0),0)</f>
        <v>0</v>
      </c>
      <c r="BE116" s="93">
        <f>IF((BE$7&gt;IFERROR(MAX(IFERROR(INDEX(Tbl_Project_List[Start Date],MATCH($A116,Tbl_Project_List[Project Name],0),1)-1,0),IFERROR(INDEX($K$9:$K$158,MATCH($E116,$G$9:$G$158,0),1),0),IFERROR(INDEX($K$9:$K$158,MATCH($F116,$G$9:$G$158,0),1),0)),0)), IFERROR(MIN($D116-SUM($O116:BD116), INDEX(Tbl_Resource_List[Hours Available per Day], MATCH($C116,Tbl_Resource_List[Resource Name],0),1)-SUMIF($C$8:$C115,$C116,BE$8:BE115)),0),0)</f>
        <v>0</v>
      </c>
      <c r="BF116" s="93">
        <f>IF((BF$7&gt;IFERROR(MAX(IFERROR(INDEX(Tbl_Project_List[Start Date],MATCH($A116,Tbl_Project_List[Project Name],0),1)-1,0),IFERROR(INDEX($K$9:$K$158,MATCH($E116,$G$9:$G$158,0),1),0),IFERROR(INDEX($K$9:$K$158,MATCH($F116,$G$9:$G$158,0),1),0)),0)), IFERROR(MIN($D116-SUM($O116:BE116), INDEX(Tbl_Resource_List[Hours Available per Day], MATCH($C116,Tbl_Resource_List[Resource Name],0),1)-SUMIF($C$8:$C115,$C116,BF$8:BF115)),0),0)</f>
        <v>0</v>
      </c>
      <c r="BG116" s="93">
        <f>IF((BG$7&gt;IFERROR(MAX(IFERROR(INDEX(Tbl_Project_List[Start Date],MATCH($A116,Tbl_Project_List[Project Name],0),1)-1,0),IFERROR(INDEX($K$9:$K$158,MATCH($E116,$G$9:$G$158,0),1),0),IFERROR(INDEX($K$9:$K$158,MATCH($F116,$G$9:$G$158,0),1),0)),0)), IFERROR(MIN($D116-SUM($O116:BF116), INDEX(Tbl_Resource_List[Hours Available per Day], MATCH($C116,Tbl_Resource_List[Resource Name],0),1)-SUMIF($C$8:$C115,$C116,BG$8:BG115)),0),0)</f>
        <v>0</v>
      </c>
      <c r="BH116" s="93">
        <f>IF((BH$7&gt;IFERROR(MAX(IFERROR(INDEX(Tbl_Project_List[Start Date],MATCH($A116,Tbl_Project_List[Project Name],0),1)-1,0),IFERROR(INDEX($K$9:$K$158,MATCH($E116,$G$9:$G$158,0),1),0),IFERROR(INDEX($K$9:$K$158,MATCH($F116,$G$9:$G$158,0),1),0)),0)), IFERROR(MIN($D116-SUM($O116:BG116), INDEX(Tbl_Resource_List[Hours Available per Day], MATCH($C116,Tbl_Resource_List[Resource Name],0),1)-SUMIF($C$8:$C115,$C116,BH$8:BH115)),0),0)</f>
        <v>0</v>
      </c>
      <c r="BI116" s="93">
        <f>IF((BI$7&gt;IFERROR(MAX(IFERROR(INDEX(Tbl_Project_List[Start Date],MATCH($A116,Tbl_Project_List[Project Name],0),1)-1,0),IFERROR(INDEX($K$9:$K$158,MATCH($E116,$G$9:$G$158,0),1),0),IFERROR(INDEX($K$9:$K$158,MATCH($F116,$G$9:$G$158,0),1),0)),0)), IFERROR(MIN($D116-SUM($O116:BH116), INDEX(Tbl_Resource_List[Hours Available per Day], MATCH($C116,Tbl_Resource_List[Resource Name],0),1)-SUMIF($C$8:$C115,$C116,BI$8:BI115)),0),0)</f>
        <v>0</v>
      </c>
      <c r="BJ116" s="93">
        <f>IF((BJ$7&gt;IFERROR(MAX(IFERROR(INDEX(Tbl_Project_List[Start Date],MATCH($A116,Tbl_Project_List[Project Name],0),1)-1,0),IFERROR(INDEX($K$9:$K$158,MATCH($E116,$G$9:$G$158,0),1),0),IFERROR(INDEX($K$9:$K$158,MATCH($F116,$G$9:$G$158,0),1),0)),0)), IFERROR(MIN($D116-SUM($O116:BI116), INDEX(Tbl_Resource_List[Hours Available per Day], MATCH($C116,Tbl_Resource_List[Resource Name],0),1)-SUMIF($C$8:$C115,$C116,BJ$8:BJ115)),0),0)</f>
        <v>0</v>
      </c>
      <c r="BK116" s="93">
        <f>IF((BK$7&gt;IFERROR(MAX(IFERROR(INDEX(Tbl_Project_List[Start Date],MATCH($A116,Tbl_Project_List[Project Name],0),1)-1,0),IFERROR(INDEX($K$9:$K$158,MATCH($E116,$G$9:$G$158,0),1),0),IFERROR(INDEX($K$9:$K$158,MATCH($F116,$G$9:$G$158,0),1),0)),0)), IFERROR(MIN($D116-SUM($O116:BJ116), INDEX(Tbl_Resource_List[Hours Available per Day], MATCH($C116,Tbl_Resource_List[Resource Name],0),1)-SUMIF($C$8:$C115,$C116,BK$8:BK115)),0),0)</f>
        <v>0</v>
      </c>
      <c r="BL116" s="93">
        <f>IF((BL$7&gt;IFERROR(MAX(IFERROR(INDEX(Tbl_Project_List[Start Date],MATCH($A116,Tbl_Project_List[Project Name],0),1)-1,0),IFERROR(INDEX($K$9:$K$158,MATCH($E116,$G$9:$G$158,0),1),0),IFERROR(INDEX($K$9:$K$158,MATCH($F116,$G$9:$G$158,0),1),0)),0)), IFERROR(MIN($D116-SUM($O116:BK116), INDEX(Tbl_Resource_List[Hours Available per Day], MATCH($C116,Tbl_Resource_List[Resource Name],0),1)-SUMIF($C$8:$C115,$C116,BL$8:BL115)),0),0)</f>
        <v>0</v>
      </c>
      <c r="BM116" s="93">
        <f>IF((BM$7&gt;IFERROR(MAX(IFERROR(INDEX(Tbl_Project_List[Start Date],MATCH($A116,Tbl_Project_List[Project Name],0),1)-1,0),IFERROR(INDEX($K$9:$K$158,MATCH($E116,$G$9:$G$158,0),1),0),IFERROR(INDEX($K$9:$K$158,MATCH($F116,$G$9:$G$158,0),1),0)),0)), IFERROR(MIN($D116-SUM($O116:BL116), INDEX(Tbl_Resource_List[Hours Available per Day], MATCH($C116,Tbl_Resource_List[Resource Name],0),1)-SUMIF($C$8:$C115,$C116,BM$8:BM115)),0),0)</f>
        <v>0</v>
      </c>
      <c r="BN116" s="93">
        <f>IF((BN$7&gt;IFERROR(MAX(IFERROR(INDEX(Tbl_Project_List[Start Date],MATCH($A116,Tbl_Project_List[Project Name],0),1)-1,0),IFERROR(INDEX($K$9:$K$158,MATCH($E116,$G$9:$G$158,0),1),0),IFERROR(INDEX($K$9:$K$158,MATCH($F116,$G$9:$G$158,0),1),0)),0)), IFERROR(MIN($D116-SUM($O116:BM116), INDEX(Tbl_Resource_List[Hours Available per Day], MATCH($C116,Tbl_Resource_List[Resource Name],0),1)-SUMIF($C$8:$C115,$C116,BN$8:BN115)),0),0)</f>
        <v>0</v>
      </c>
      <c r="BO116" s="93">
        <f>IF((BO$7&gt;IFERROR(MAX(IFERROR(INDEX(Tbl_Project_List[Start Date],MATCH($A116,Tbl_Project_List[Project Name],0),1)-1,0),IFERROR(INDEX($K$9:$K$158,MATCH($E116,$G$9:$G$158,0),1),0),IFERROR(INDEX($K$9:$K$158,MATCH($F116,$G$9:$G$158,0),1),0)),0)), IFERROR(MIN($D116-SUM($O116:BN116), INDEX(Tbl_Resource_List[Hours Available per Day], MATCH($C116,Tbl_Resource_List[Resource Name],0),1)-SUMIF($C$8:$C115,$C116,BO$8:BO115)),0),0)</f>
        <v>0</v>
      </c>
      <c r="BP116" s="93">
        <f>IF((BP$7&gt;IFERROR(MAX(IFERROR(INDEX(Tbl_Project_List[Start Date],MATCH($A116,Tbl_Project_List[Project Name],0),1)-1,0),IFERROR(INDEX($K$9:$K$158,MATCH($E116,$G$9:$G$158,0),1),0),IFERROR(INDEX($K$9:$K$158,MATCH($F116,$G$9:$G$158,0),1),0)),0)), IFERROR(MIN($D116-SUM($O116:BO116), INDEX(Tbl_Resource_List[Hours Available per Day], MATCH($C116,Tbl_Resource_List[Resource Name],0),1)-SUMIF($C$8:$C115,$C116,BP$8:BP115)),0),0)</f>
        <v>0</v>
      </c>
      <c r="BQ116" s="93">
        <f>IF((BQ$7&gt;IFERROR(MAX(IFERROR(INDEX(Tbl_Project_List[Start Date],MATCH($A116,Tbl_Project_List[Project Name],0),1)-1,0),IFERROR(INDEX($K$9:$K$158,MATCH($E116,$G$9:$G$158,0),1),0),IFERROR(INDEX($K$9:$K$158,MATCH($F116,$G$9:$G$158,0),1),0)),0)), IFERROR(MIN($D116-SUM($O116:BP116), INDEX(Tbl_Resource_List[Hours Available per Day], MATCH($C116,Tbl_Resource_List[Resource Name],0),1)-SUMIF($C$8:$C115,$C116,BQ$8:BQ115)),0),0)</f>
        <v>0</v>
      </c>
      <c r="BR116" s="93">
        <f>IF((BR$7&gt;IFERROR(MAX(IFERROR(INDEX(Tbl_Project_List[Start Date],MATCH($A116,Tbl_Project_List[Project Name],0),1)-1,0),IFERROR(INDEX($K$9:$K$158,MATCH($E116,$G$9:$G$158,0),1),0),IFERROR(INDEX($K$9:$K$158,MATCH($F116,$G$9:$G$158,0),1),0)),0)), IFERROR(MIN($D116-SUM($O116:BQ116), INDEX(Tbl_Resource_List[Hours Available per Day], MATCH($C116,Tbl_Resource_List[Resource Name],0),1)-SUMIF($C$8:$C115,$C116,BR$8:BR115)),0),0)</f>
        <v>0</v>
      </c>
      <c r="BS116" s="93">
        <f>IF((BS$7&gt;IFERROR(MAX(IFERROR(INDEX(Tbl_Project_List[Start Date],MATCH($A116,Tbl_Project_List[Project Name],0),1)-1,0),IFERROR(INDEX($K$9:$K$158,MATCH($E116,$G$9:$G$158,0),1),0),IFERROR(INDEX($K$9:$K$158,MATCH($F116,$G$9:$G$158,0),1),0)),0)), IFERROR(MIN($D116-SUM($O116:BR116), INDEX(Tbl_Resource_List[Hours Available per Day], MATCH($C116,Tbl_Resource_List[Resource Name],0),1)-SUMIF($C$8:$C115,$C116,BS$8:BS115)),0),0)</f>
        <v>0</v>
      </c>
      <c r="BT116" s="93">
        <f>IF((BT$7&gt;IFERROR(MAX(IFERROR(INDEX(Tbl_Project_List[Start Date],MATCH($A116,Tbl_Project_List[Project Name],0),1)-1,0),IFERROR(INDEX($K$9:$K$158,MATCH($E116,$G$9:$G$158,0),1),0),IFERROR(INDEX($K$9:$K$158,MATCH($F116,$G$9:$G$158,0),1),0)),0)), IFERROR(MIN($D116-SUM($O116:BS116), INDEX(Tbl_Resource_List[Hours Available per Day], MATCH($C116,Tbl_Resource_List[Resource Name],0),1)-SUMIF($C$8:$C115,$C116,BT$8:BT115)),0),0)</f>
        <v>0</v>
      </c>
      <c r="BU116" s="93">
        <f>IF((BU$7&gt;IFERROR(MAX(IFERROR(INDEX(Tbl_Project_List[Start Date],MATCH($A116,Tbl_Project_List[Project Name],0),1)-1,0),IFERROR(INDEX($K$9:$K$158,MATCH($E116,$G$9:$G$158,0),1),0),IFERROR(INDEX($K$9:$K$158,MATCH($F116,$G$9:$G$158,0),1),0)),0)), IFERROR(MIN($D116-SUM($O116:BT116), INDEX(Tbl_Resource_List[Hours Available per Day], MATCH($C116,Tbl_Resource_List[Resource Name],0),1)-SUMIF($C$8:$C115,$C116,BU$8:BU115)),0),0)</f>
        <v>0</v>
      </c>
      <c r="BV116" s="93">
        <f>IF((BV$7&gt;IFERROR(MAX(IFERROR(INDEX(Tbl_Project_List[Start Date],MATCH($A116,Tbl_Project_List[Project Name],0),1)-1,0),IFERROR(INDEX($K$9:$K$158,MATCH($E116,$G$9:$G$158,0),1),0),IFERROR(INDEX($K$9:$K$158,MATCH($F116,$G$9:$G$158,0),1),0)),0)), IFERROR(MIN($D116-SUM($O116:BU116), INDEX(Tbl_Resource_List[Hours Available per Day], MATCH($C116,Tbl_Resource_List[Resource Name],0),1)-SUMIF($C$8:$C115,$C116,BV$8:BV115)),0),0)</f>
        <v>0</v>
      </c>
      <c r="BW116" s="94">
        <f>IF((BW$7&gt;IFERROR(MAX(IFERROR(INDEX(Tbl_Project_List[Start Date],MATCH($A116,Tbl_Project_List[Project Name],0),1)-1,0),IFERROR(INDEX($K$9:$K$158,MATCH($E116,$G$9:$G$158,0),1),0),IFERROR(INDEX($K$9:$K$158,MATCH($F116,$G$9:$G$158,0),1),0)),0)), IFERROR(MIN($D116-SUM($O116:BV116), INDEX(Tbl_Resource_List[Hours Available per Day], MATCH($C116,Tbl_Resource_List[Resource Name],0),1)-SUMIF($C$8:$C115,$C116,BW$8:BW115)),0),0)</f>
        <v>0</v>
      </c>
      <c r="BX116" s="95"/>
      <c r="BY116" s="95"/>
      <c r="BZ116" s="95"/>
      <c r="CA116" s="95"/>
      <c r="CB116" s="95"/>
      <c r="CC116" s="95"/>
      <c r="CD116" s="95"/>
      <c r="CE116" s="95"/>
      <c r="CF116" s="95"/>
      <c r="CG116" s="95"/>
      <c r="CH116" s="95"/>
      <c r="CI116" s="95"/>
      <c r="CJ116" s="95"/>
      <c r="CK116" s="95"/>
      <c r="CL116" s="95"/>
      <c r="CM116" s="95"/>
      <c r="CN116" s="95"/>
      <c r="CO116" s="95"/>
      <c r="CP116" s="95"/>
      <c r="CQ116" s="95"/>
      <c r="CR116" s="95"/>
      <c r="CS116" s="95"/>
      <c r="CT116" s="95"/>
      <c r="CU116" s="95"/>
      <c r="CV116" s="95"/>
      <c r="CW116" s="95"/>
      <c r="CX116" s="95"/>
      <c r="CY116" s="95"/>
      <c r="CZ116" s="95"/>
      <c r="DA116" s="95"/>
    </row>
    <row r="117" spans="1:105" x14ac:dyDescent="0.25">
      <c r="A117" s="89" t="str">
        <f>IFERROR(IF(ROW(A116)-ROW($A$8)&gt;=COUNTA(Tbl_Task_List[Task Name]),"",INDEX(Tbl_Project_List[],MATCH(SMALL(Tbl_Project_List[[#Data],[Priority]],ROUND(SUMPRODUCT(1/COUNTIF($A$9:A116,$A$9:A116)),0)+((COUNTIF(Tbl_Task_List[[#Data],[Project Name]],A116)=COUNTIF($A$9:$A116,A116))*1)),Tbl_Project_List[[#Data],[Priority]],0),1)),"")</f>
        <v/>
      </c>
      <c r="B117" s="89" t="str">
        <f t="array" ref="B117">IFERROR(INDEX((Tbl_Task_List[[#Data],[Task Name]]), SMALL(IF(A117=(Tbl_Task_List[[#Data],[Project Name]]),ROW(Tbl_Task_List[[#Data],[Project Name]]),""),COUNTIF($A$9:$A117,A117))-ROW(Tbl_Task_List[[#Headers],[Task Name]]),1),"")</f>
        <v/>
      </c>
      <c r="C117" s="90" t="str">
        <f t="array" ref="C117">IFERROR(INDEX((Tbl_Task_List[[#Data],[Resource Name]]), SMALL(IF(A117=(Tbl_Task_List[[#Data],[Project Name]]),ROW(Tbl_Task_List[[#Data],[Project Name]]),""),COUNTIF($A$9:$A117,A117))-ROW(Tbl_Task_List[[#Headers],[Resource Name]]),1),"")</f>
        <v/>
      </c>
      <c r="D117" s="91" t="str">
        <f t="array" ref="D117">IFERROR(INDEX((Tbl_Task_List[[#Data],[Planned Duration (Hours)]]), SMALL(IF(A117=(Tbl_Task_List[[#Data],[Project Name]]),ROW(Tbl_Task_List[[#Data],[Project Name]]),""),COUNTIF($A$9:$A117,A117))-ROW(Tbl_Task_List[[#Headers],[Planned Duration (Hours)]]),1),"")</f>
        <v/>
      </c>
      <c r="E117" s="70" t="str">
        <f t="array" ref="E117">IFERROR(INDEX((Tbl_Task_List[[#Data],[Predecessor 1]]), SMALL(IF(A117=(Tbl_Task_List[[#Data],[Project Name]]),ROW(Tbl_Task_List[[#Data],[Project Name]]),""),COUNTIF($A$9:$A117,A117))-ROW(Tbl_Task_List[[#Headers],[Predecessor 1]]),1),"")</f>
        <v/>
      </c>
      <c r="F117" s="70" t="str">
        <f t="array" ref="F117">IFERROR(INDEX((Tbl_Task_List[[#Data],[Predecessor 2]]), SMALL(IF(A117=(Tbl_Task_List[[#Data],[Project Name]]),ROW(Tbl_Task_List[[#Data],[Project Name]]),""),COUNTIF($A$9:$A117,A117))-ROW(Tbl_Task_List[[#Headers],[Predecessor 2]]),1),"")</f>
        <v/>
      </c>
      <c r="G117" s="70" t="str">
        <f t="shared" si="12"/>
        <v xml:space="preserve"> </v>
      </c>
      <c r="H117" s="75" t="str">
        <f>IFERROR(MAX(INDEX(Tbl_Project_List[Start Date],MATCH($A117,Tbl_Project_List[Project Name],0),1), StartDate, IFERROR(WORKDAY(INDEX($K$9:$K$158,MATCH($E117,$G$9:$G$158,0),1),1,Holidays),0),IFERROR(WORKDAY( INDEX($K$9:$K$158,MATCH($F117,$G$9:$G$158,0),1),1,Holidays),0)),"")</f>
        <v/>
      </c>
      <c r="I117" s="92" t="str">
        <f t="shared" si="9"/>
        <v/>
      </c>
      <c r="J117" s="75" t="str">
        <f t="array" ref="J117">IF(ISNUMBER(D117),IFERROR(INDEX($A$7:$BW$7,1,SMALL(IF(P117:BW117&gt;0,COLUMN(P117:BW117),""),1)),WORKDAY($BW$7,2,Holidays)),"")</f>
        <v/>
      </c>
      <c r="K117" s="75" t="str">
        <f t="array" ref="K117">IF(ISNUMBER(D117),IF(SUM(P117:BW117)=D117,IFERROR(INDEX($A$7:$BW$7,1,LARGE(IF(P117:BW117&gt;0,COLUMN(P117:BW117),""),1)),""),WORKDAY($BW$7,1,Holidays)),"")</f>
        <v/>
      </c>
      <c r="L117" s="92" t="str">
        <f ca="1">IFERROR(COUNTIF(INDIRECT(ADDRESS(ROW($L117),MATCH($J117,$A$7:$BW$7,0),1,1,)):INDIRECT(ADDRESS(ROW($L117),MATCH(MIN($K117,$BW$7),$A$7:$BW$7,0),1,1,)),0),"")</f>
        <v/>
      </c>
      <c r="M117" s="92" t="str">
        <f t="shared" si="10"/>
        <v/>
      </c>
      <c r="N117" s="93" t="str">
        <f t="shared" si="11"/>
        <v/>
      </c>
      <c r="O117" s="86"/>
      <c r="P117" s="93">
        <f>IF((P$7&gt;IFERROR(MAX(IFERROR(INDEX(Tbl_Project_List[Start Date],MATCH($A117,Tbl_Project_List[Project Name],0),1)-1,0),IFERROR(INDEX($K$9:$K$158,MATCH($E117,$G$9:$G$158,0),1),0),IFERROR(INDEX($K$9:$K$158,MATCH($F117,$G$9:$G$158,0),1),0)),0)), IFERROR(MIN($D117-SUM($O117:O117), INDEX(Tbl_Resource_List[Hours Available per Day], MATCH($C117,Tbl_Resource_List[Resource Name],0),1)-SUMIF($C$8:$C116,$C117,P$8:P116)),0),0)</f>
        <v>0</v>
      </c>
      <c r="Q117" s="93">
        <f>IF((Q$7&gt;IFERROR(MAX(IFERROR(INDEX(Tbl_Project_List[Start Date],MATCH($A117,Tbl_Project_List[Project Name],0),1)-1,0),IFERROR(INDEX($K$9:$K$158,MATCH($E117,$G$9:$G$158,0),1),0),IFERROR(INDEX($K$9:$K$158,MATCH($F117,$G$9:$G$158,0),1),0)),0)), IFERROR(MIN($D117-SUM($O117:P117), INDEX(Tbl_Resource_List[Hours Available per Day], MATCH($C117,Tbl_Resource_List[Resource Name],0),1)-SUMIF($C$8:$C116,$C117,Q$8:Q116)),0),0)</f>
        <v>0</v>
      </c>
      <c r="R117" s="93">
        <f>IF((R$7&gt;IFERROR(MAX(IFERROR(INDEX(Tbl_Project_List[Start Date],MATCH($A117,Tbl_Project_List[Project Name],0),1)-1,0),IFERROR(INDEX($K$9:$K$158,MATCH($E117,$G$9:$G$158,0),1),0),IFERROR(INDEX($K$9:$K$158,MATCH($F117,$G$9:$G$158,0),1),0)),0)), IFERROR(MIN($D117-SUM($O117:Q117), INDEX(Tbl_Resource_List[Hours Available per Day], MATCH($C117,Tbl_Resource_List[Resource Name],0),1)-SUMIF($C$8:$C116,$C117,R$8:R116)),0),0)</f>
        <v>0</v>
      </c>
      <c r="S117" s="93">
        <f>IF((S$7&gt;IFERROR(MAX(IFERROR(INDEX(Tbl_Project_List[Start Date],MATCH($A117,Tbl_Project_List[Project Name],0),1)-1,0),IFERROR(INDEX($K$9:$K$158,MATCH($E117,$G$9:$G$158,0),1),0),IFERROR(INDEX($K$9:$K$158,MATCH($F117,$G$9:$G$158,0),1),0)),0)), IFERROR(MIN($D117-SUM($O117:R117), INDEX(Tbl_Resource_List[Hours Available per Day], MATCH($C117,Tbl_Resource_List[Resource Name],0),1)-SUMIF($C$8:$C116,$C117,S$8:S116)),0),0)</f>
        <v>0</v>
      </c>
      <c r="T117" s="93">
        <f>IF((T$7&gt;IFERROR(MAX(IFERROR(INDEX(Tbl_Project_List[Start Date],MATCH($A117,Tbl_Project_List[Project Name],0),1)-1,0),IFERROR(INDEX($K$9:$K$158,MATCH($E117,$G$9:$G$158,0),1),0),IFERROR(INDEX($K$9:$K$158,MATCH($F117,$G$9:$G$158,0),1),0)),0)), IFERROR(MIN($D117-SUM($O117:S117), INDEX(Tbl_Resource_List[Hours Available per Day], MATCH($C117,Tbl_Resource_List[Resource Name],0),1)-SUMIF($C$8:$C116,$C117,T$8:T116)),0),0)</f>
        <v>0</v>
      </c>
      <c r="U117" s="93">
        <f>IF((U$7&gt;IFERROR(MAX(IFERROR(INDEX(Tbl_Project_List[Start Date],MATCH($A117,Tbl_Project_List[Project Name],0),1)-1,0),IFERROR(INDEX($K$9:$K$158,MATCH($E117,$G$9:$G$158,0),1),0),IFERROR(INDEX($K$9:$K$158,MATCH($F117,$G$9:$G$158,0),1),0)),0)), IFERROR(MIN($D117-SUM($O117:T117), INDEX(Tbl_Resource_List[Hours Available per Day], MATCH($C117,Tbl_Resource_List[Resource Name],0),1)-SUMIF($C$8:$C116,$C117,U$8:U116)),0),0)</f>
        <v>0</v>
      </c>
      <c r="V117" s="93">
        <f>IF((V$7&gt;IFERROR(MAX(IFERROR(INDEX(Tbl_Project_List[Start Date],MATCH($A117,Tbl_Project_List[Project Name],0),1)-1,0),IFERROR(INDEX($K$9:$K$158,MATCH($E117,$G$9:$G$158,0),1),0),IFERROR(INDEX($K$9:$K$158,MATCH($F117,$G$9:$G$158,0),1),0)),0)), IFERROR(MIN($D117-SUM($O117:U117), INDEX(Tbl_Resource_List[Hours Available per Day], MATCH($C117,Tbl_Resource_List[Resource Name],0),1)-SUMIF($C$8:$C116,$C117,V$8:V116)),0),0)</f>
        <v>0</v>
      </c>
      <c r="W117" s="93">
        <f>IF((W$7&gt;IFERROR(MAX(IFERROR(INDEX(Tbl_Project_List[Start Date],MATCH($A117,Tbl_Project_List[Project Name],0),1)-1,0),IFERROR(INDEX($K$9:$K$158,MATCH($E117,$G$9:$G$158,0),1),0),IFERROR(INDEX($K$9:$K$158,MATCH($F117,$G$9:$G$158,0),1),0)),0)), IFERROR(MIN($D117-SUM($O117:V117), INDEX(Tbl_Resource_List[Hours Available per Day], MATCH($C117,Tbl_Resource_List[Resource Name],0),1)-SUMIF($C$8:$C116,$C117,W$8:W116)),0),0)</f>
        <v>0</v>
      </c>
      <c r="X117" s="93">
        <f>IF((X$7&gt;IFERROR(MAX(IFERROR(INDEX(Tbl_Project_List[Start Date],MATCH($A117,Tbl_Project_List[Project Name],0),1)-1,0),IFERROR(INDEX($K$9:$K$158,MATCH($E117,$G$9:$G$158,0),1),0),IFERROR(INDEX($K$9:$K$158,MATCH($F117,$G$9:$G$158,0),1),0)),0)), IFERROR(MIN($D117-SUM($O117:W117), INDEX(Tbl_Resource_List[Hours Available per Day], MATCH($C117,Tbl_Resource_List[Resource Name],0),1)-SUMIF($C$8:$C116,$C117,X$8:X116)),0),0)</f>
        <v>0</v>
      </c>
      <c r="Y117" s="93">
        <f>IF((Y$7&gt;IFERROR(MAX(IFERROR(INDEX(Tbl_Project_List[Start Date],MATCH($A117,Tbl_Project_List[Project Name],0),1)-1,0),IFERROR(INDEX($K$9:$K$158,MATCH($E117,$G$9:$G$158,0),1),0),IFERROR(INDEX($K$9:$K$158,MATCH($F117,$G$9:$G$158,0),1),0)),0)), IFERROR(MIN($D117-SUM($O117:X117), INDEX(Tbl_Resource_List[Hours Available per Day], MATCH($C117,Tbl_Resource_List[Resource Name],0),1)-SUMIF($C$8:$C116,$C117,Y$8:Y116)),0),0)</f>
        <v>0</v>
      </c>
      <c r="Z117" s="93">
        <f>IF((Z$7&gt;IFERROR(MAX(IFERROR(INDEX(Tbl_Project_List[Start Date],MATCH($A117,Tbl_Project_List[Project Name],0),1)-1,0),IFERROR(INDEX($K$9:$K$158,MATCH($E117,$G$9:$G$158,0),1),0),IFERROR(INDEX($K$9:$K$158,MATCH($F117,$G$9:$G$158,0),1),0)),0)), IFERROR(MIN($D117-SUM($O117:Y117), INDEX(Tbl_Resource_List[Hours Available per Day], MATCH($C117,Tbl_Resource_List[Resource Name],0),1)-SUMIF($C$8:$C116,$C117,Z$8:Z116)),0),0)</f>
        <v>0</v>
      </c>
      <c r="AA117" s="93">
        <f>IF((AA$7&gt;IFERROR(MAX(IFERROR(INDEX(Tbl_Project_List[Start Date],MATCH($A117,Tbl_Project_List[Project Name],0),1)-1,0),IFERROR(INDEX($K$9:$K$158,MATCH($E117,$G$9:$G$158,0),1),0),IFERROR(INDEX($K$9:$K$158,MATCH($F117,$G$9:$G$158,0),1),0)),0)), IFERROR(MIN($D117-SUM($O117:Z117), INDEX(Tbl_Resource_List[Hours Available per Day], MATCH($C117,Tbl_Resource_List[Resource Name],0),1)-SUMIF($C$8:$C116,$C117,AA$8:AA116)),0),0)</f>
        <v>0</v>
      </c>
      <c r="AB117" s="93">
        <f>IF((AB$7&gt;IFERROR(MAX(IFERROR(INDEX(Tbl_Project_List[Start Date],MATCH($A117,Tbl_Project_List[Project Name],0),1)-1,0),IFERROR(INDEX($K$9:$K$158,MATCH($E117,$G$9:$G$158,0),1),0),IFERROR(INDEX($K$9:$K$158,MATCH($F117,$G$9:$G$158,0),1),0)),0)), IFERROR(MIN($D117-SUM($O117:AA117), INDEX(Tbl_Resource_List[Hours Available per Day], MATCH($C117,Tbl_Resource_List[Resource Name],0),1)-SUMIF($C$8:$C116,$C117,AB$8:AB116)),0),0)</f>
        <v>0</v>
      </c>
      <c r="AC117" s="93">
        <f>IF((AC$7&gt;IFERROR(MAX(IFERROR(INDEX(Tbl_Project_List[Start Date],MATCH($A117,Tbl_Project_List[Project Name],0),1)-1,0),IFERROR(INDEX($K$9:$K$158,MATCH($E117,$G$9:$G$158,0),1),0),IFERROR(INDEX($K$9:$K$158,MATCH($F117,$G$9:$G$158,0),1),0)),0)), IFERROR(MIN($D117-SUM($O117:AB117), INDEX(Tbl_Resource_List[Hours Available per Day], MATCH($C117,Tbl_Resource_List[Resource Name],0),1)-SUMIF($C$8:$C116,$C117,AC$8:AC116)),0),0)</f>
        <v>0</v>
      </c>
      <c r="AD117" s="93">
        <f>IF((AD$7&gt;IFERROR(MAX(IFERROR(INDEX(Tbl_Project_List[Start Date],MATCH($A117,Tbl_Project_List[Project Name],0),1)-1,0),IFERROR(INDEX($K$9:$K$158,MATCH($E117,$G$9:$G$158,0),1),0),IFERROR(INDEX($K$9:$K$158,MATCH($F117,$G$9:$G$158,0),1),0)),0)), IFERROR(MIN($D117-SUM($O117:AC117), INDEX(Tbl_Resource_List[Hours Available per Day], MATCH($C117,Tbl_Resource_List[Resource Name],0),1)-SUMIF($C$8:$C116,$C117,AD$8:AD116)),0),0)</f>
        <v>0</v>
      </c>
      <c r="AE117" s="93">
        <f>IF((AE$7&gt;IFERROR(MAX(IFERROR(INDEX(Tbl_Project_List[Start Date],MATCH($A117,Tbl_Project_List[Project Name],0),1)-1,0),IFERROR(INDEX($K$9:$K$158,MATCH($E117,$G$9:$G$158,0),1),0),IFERROR(INDEX($K$9:$K$158,MATCH($F117,$G$9:$G$158,0),1),0)),0)), IFERROR(MIN($D117-SUM($O117:AD117), INDEX(Tbl_Resource_List[Hours Available per Day], MATCH($C117,Tbl_Resource_List[Resource Name],0),1)-SUMIF($C$8:$C116,$C117,AE$8:AE116)),0),0)</f>
        <v>0</v>
      </c>
      <c r="AF117" s="93">
        <f>IF((AF$7&gt;IFERROR(MAX(IFERROR(INDEX(Tbl_Project_List[Start Date],MATCH($A117,Tbl_Project_List[Project Name],0),1)-1,0),IFERROR(INDEX($K$9:$K$158,MATCH($E117,$G$9:$G$158,0),1),0),IFERROR(INDEX($K$9:$K$158,MATCH($F117,$G$9:$G$158,0),1),0)),0)), IFERROR(MIN($D117-SUM($O117:AE117), INDEX(Tbl_Resource_List[Hours Available per Day], MATCH($C117,Tbl_Resource_List[Resource Name],0),1)-SUMIF($C$8:$C116,$C117,AF$8:AF116)),0),0)</f>
        <v>0</v>
      </c>
      <c r="AG117" s="93">
        <f>IF((AG$7&gt;IFERROR(MAX(IFERROR(INDEX(Tbl_Project_List[Start Date],MATCH($A117,Tbl_Project_List[Project Name],0),1)-1,0),IFERROR(INDEX($K$9:$K$158,MATCH($E117,$G$9:$G$158,0),1),0),IFERROR(INDEX($K$9:$K$158,MATCH($F117,$G$9:$G$158,0),1),0)),0)), IFERROR(MIN($D117-SUM($O117:AF117), INDEX(Tbl_Resource_List[Hours Available per Day], MATCH($C117,Tbl_Resource_List[Resource Name],0),1)-SUMIF($C$8:$C116,$C117,AG$8:AG116)),0),0)</f>
        <v>0</v>
      </c>
      <c r="AH117" s="93">
        <f>IF((AH$7&gt;IFERROR(MAX(IFERROR(INDEX(Tbl_Project_List[Start Date],MATCH($A117,Tbl_Project_List[Project Name],0),1)-1,0),IFERROR(INDEX($K$9:$K$158,MATCH($E117,$G$9:$G$158,0),1),0),IFERROR(INDEX($K$9:$K$158,MATCH($F117,$G$9:$G$158,0),1),0)),0)), IFERROR(MIN($D117-SUM($O117:AG117), INDEX(Tbl_Resource_List[Hours Available per Day], MATCH($C117,Tbl_Resource_List[Resource Name],0),1)-SUMIF($C$8:$C116,$C117,AH$8:AH116)),0),0)</f>
        <v>0</v>
      </c>
      <c r="AI117" s="93">
        <f>IF((AI$7&gt;IFERROR(MAX(IFERROR(INDEX(Tbl_Project_List[Start Date],MATCH($A117,Tbl_Project_List[Project Name],0),1)-1,0),IFERROR(INDEX($K$9:$K$158,MATCH($E117,$G$9:$G$158,0),1),0),IFERROR(INDEX($K$9:$K$158,MATCH($F117,$G$9:$G$158,0),1),0)),0)), IFERROR(MIN($D117-SUM($O117:AH117), INDEX(Tbl_Resource_List[Hours Available per Day], MATCH($C117,Tbl_Resource_List[Resource Name],0),1)-SUMIF($C$8:$C116,$C117,AI$8:AI116)),0),0)</f>
        <v>0</v>
      </c>
      <c r="AJ117" s="93">
        <f>IF((AJ$7&gt;IFERROR(MAX(IFERROR(INDEX(Tbl_Project_List[Start Date],MATCH($A117,Tbl_Project_List[Project Name],0),1)-1,0),IFERROR(INDEX($K$9:$K$158,MATCH($E117,$G$9:$G$158,0),1),0),IFERROR(INDEX($K$9:$K$158,MATCH($F117,$G$9:$G$158,0),1),0)),0)), IFERROR(MIN($D117-SUM($O117:AI117), INDEX(Tbl_Resource_List[Hours Available per Day], MATCH($C117,Tbl_Resource_List[Resource Name],0),1)-SUMIF($C$8:$C116,$C117,AJ$8:AJ116)),0),0)</f>
        <v>0</v>
      </c>
      <c r="AK117" s="93">
        <f>IF((AK$7&gt;IFERROR(MAX(IFERROR(INDEX(Tbl_Project_List[Start Date],MATCH($A117,Tbl_Project_List[Project Name],0),1)-1,0),IFERROR(INDEX($K$9:$K$158,MATCH($E117,$G$9:$G$158,0),1),0),IFERROR(INDEX($K$9:$K$158,MATCH($F117,$G$9:$G$158,0),1),0)),0)), IFERROR(MIN($D117-SUM($O117:AJ117), INDEX(Tbl_Resource_List[Hours Available per Day], MATCH($C117,Tbl_Resource_List[Resource Name],0),1)-SUMIF($C$8:$C116,$C117,AK$8:AK116)),0),0)</f>
        <v>0</v>
      </c>
      <c r="AL117" s="93">
        <f>IF((AL$7&gt;IFERROR(MAX(IFERROR(INDEX(Tbl_Project_List[Start Date],MATCH($A117,Tbl_Project_List[Project Name],0),1)-1,0),IFERROR(INDEX($K$9:$K$158,MATCH($E117,$G$9:$G$158,0),1),0),IFERROR(INDEX($K$9:$K$158,MATCH($F117,$G$9:$G$158,0),1),0)),0)), IFERROR(MIN($D117-SUM($O117:AK117), INDEX(Tbl_Resource_List[Hours Available per Day], MATCH($C117,Tbl_Resource_List[Resource Name],0),1)-SUMIF($C$8:$C116,$C117,AL$8:AL116)),0),0)</f>
        <v>0</v>
      </c>
      <c r="AM117" s="93">
        <f>IF((AM$7&gt;IFERROR(MAX(IFERROR(INDEX(Tbl_Project_List[Start Date],MATCH($A117,Tbl_Project_List[Project Name],0),1)-1,0),IFERROR(INDEX($K$9:$K$158,MATCH($E117,$G$9:$G$158,0),1),0),IFERROR(INDEX($K$9:$K$158,MATCH($F117,$G$9:$G$158,0),1),0)),0)), IFERROR(MIN($D117-SUM($O117:AL117), INDEX(Tbl_Resource_List[Hours Available per Day], MATCH($C117,Tbl_Resource_List[Resource Name],0),1)-SUMIF($C$8:$C116,$C117,AM$8:AM116)),0),0)</f>
        <v>0</v>
      </c>
      <c r="AN117" s="93">
        <f>IF((AN$7&gt;IFERROR(MAX(IFERROR(INDEX(Tbl_Project_List[Start Date],MATCH($A117,Tbl_Project_List[Project Name],0),1)-1,0),IFERROR(INDEX($K$9:$K$158,MATCH($E117,$G$9:$G$158,0),1),0),IFERROR(INDEX($K$9:$K$158,MATCH($F117,$G$9:$G$158,0),1),0)),0)), IFERROR(MIN($D117-SUM($O117:AM117), INDEX(Tbl_Resource_List[Hours Available per Day], MATCH($C117,Tbl_Resource_List[Resource Name],0),1)-SUMIF($C$8:$C116,$C117,AN$8:AN116)),0),0)</f>
        <v>0</v>
      </c>
      <c r="AO117" s="93">
        <f>IF((AO$7&gt;IFERROR(MAX(IFERROR(INDEX(Tbl_Project_List[Start Date],MATCH($A117,Tbl_Project_List[Project Name],0),1)-1,0),IFERROR(INDEX($K$9:$K$158,MATCH($E117,$G$9:$G$158,0),1),0),IFERROR(INDEX($K$9:$K$158,MATCH($F117,$G$9:$G$158,0),1),0)),0)), IFERROR(MIN($D117-SUM($O117:AN117), INDEX(Tbl_Resource_List[Hours Available per Day], MATCH($C117,Tbl_Resource_List[Resource Name],0),1)-SUMIF($C$8:$C116,$C117,AO$8:AO116)),0),0)</f>
        <v>0</v>
      </c>
      <c r="AP117" s="93">
        <f>IF((AP$7&gt;IFERROR(MAX(IFERROR(INDEX(Tbl_Project_List[Start Date],MATCH($A117,Tbl_Project_List[Project Name],0),1)-1,0),IFERROR(INDEX($K$9:$K$158,MATCH($E117,$G$9:$G$158,0),1),0),IFERROR(INDEX($K$9:$K$158,MATCH($F117,$G$9:$G$158,0),1),0)),0)), IFERROR(MIN($D117-SUM($O117:AO117), INDEX(Tbl_Resource_List[Hours Available per Day], MATCH($C117,Tbl_Resource_List[Resource Name],0),1)-SUMIF($C$8:$C116,$C117,AP$8:AP116)),0),0)</f>
        <v>0</v>
      </c>
      <c r="AQ117" s="93">
        <f>IF((AQ$7&gt;IFERROR(MAX(IFERROR(INDEX(Tbl_Project_List[Start Date],MATCH($A117,Tbl_Project_List[Project Name],0),1)-1,0),IFERROR(INDEX($K$9:$K$158,MATCH($E117,$G$9:$G$158,0),1),0),IFERROR(INDEX($K$9:$K$158,MATCH($F117,$G$9:$G$158,0),1),0)),0)), IFERROR(MIN($D117-SUM($O117:AP117), INDEX(Tbl_Resource_List[Hours Available per Day], MATCH($C117,Tbl_Resource_List[Resource Name],0),1)-SUMIF($C$8:$C116,$C117,AQ$8:AQ116)),0),0)</f>
        <v>0</v>
      </c>
      <c r="AR117" s="93">
        <f>IF((AR$7&gt;IFERROR(MAX(IFERROR(INDEX(Tbl_Project_List[Start Date],MATCH($A117,Tbl_Project_List[Project Name],0),1)-1,0),IFERROR(INDEX($K$9:$K$158,MATCH($E117,$G$9:$G$158,0),1),0),IFERROR(INDEX($K$9:$K$158,MATCH($F117,$G$9:$G$158,0),1),0)),0)), IFERROR(MIN($D117-SUM($O117:AQ117), INDEX(Tbl_Resource_List[Hours Available per Day], MATCH($C117,Tbl_Resource_List[Resource Name],0),1)-SUMIF($C$8:$C116,$C117,AR$8:AR116)),0),0)</f>
        <v>0</v>
      </c>
      <c r="AS117" s="93">
        <f>IF((AS$7&gt;IFERROR(MAX(IFERROR(INDEX(Tbl_Project_List[Start Date],MATCH($A117,Tbl_Project_List[Project Name],0),1)-1,0),IFERROR(INDEX($K$9:$K$158,MATCH($E117,$G$9:$G$158,0),1),0),IFERROR(INDEX($K$9:$K$158,MATCH($F117,$G$9:$G$158,0),1),0)),0)), IFERROR(MIN($D117-SUM($O117:AR117), INDEX(Tbl_Resource_List[Hours Available per Day], MATCH($C117,Tbl_Resource_List[Resource Name],0),1)-SUMIF($C$8:$C116,$C117,AS$8:AS116)),0),0)</f>
        <v>0</v>
      </c>
      <c r="AT117" s="93">
        <f>IF((AT$7&gt;IFERROR(MAX(IFERROR(INDEX(Tbl_Project_List[Start Date],MATCH($A117,Tbl_Project_List[Project Name],0),1)-1,0),IFERROR(INDEX($K$9:$K$158,MATCH($E117,$G$9:$G$158,0),1),0),IFERROR(INDEX($K$9:$K$158,MATCH($F117,$G$9:$G$158,0),1),0)),0)), IFERROR(MIN($D117-SUM($O117:AS117), INDEX(Tbl_Resource_List[Hours Available per Day], MATCH($C117,Tbl_Resource_List[Resource Name],0),1)-SUMIF($C$8:$C116,$C117,AT$8:AT116)),0),0)</f>
        <v>0</v>
      </c>
      <c r="AU117" s="93">
        <f>IF((AU$7&gt;IFERROR(MAX(IFERROR(INDEX(Tbl_Project_List[Start Date],MATCH($A117,Tbl_Project_List[Project Name],0),1)-1,0),IFERROR(INDEX($K$9:$K$158,MATCH($E117,$G$9:$G$158,0),1),0),IFERROR(INDEX($K$9:$K$158,MATCH($F117,$G$9:$G$158,0),1),0)),0)), IFERROR(MIN($D117-SUM($O117:AT117), INDEX(Tbl_Resource_List[Hours Available per Day], MATCH($C117,Tbl_Resource_List[Resource Name],0),1)-SUMIF($C$8:$C116,$C117,AU$8:AU116)),0),0)</f>
        <v>0</v>
      </c>
      <c r="AV117" s="93">
        <f>IF((AV$7&gt;IFERROR(MAX(IFERROR(INDEX(Tbl_Project_List[Start Date],MATCH($A117,Tbl_Project_List[Project Name],0),1)-1,0),IFERROR(INDEX($K$9:$K$158,MATCH($E117,$G$9:$G$158,0),1),0),IFERROR(INDEX($K$9:$K$158,MATCH($F117,$G$9:$G$158,0),1),0)),0)), IFERROR(MIN($D117-SUM($O117:AU117), INDEX(Tbl_Resource_List[Hours Available per Day], MATCH($C117,Tbl_Resource_List[Resource Name],0),1)-SUMIF($C$8:$C116,$C117,AV$8:AV116)),0),0)</f>
        <v>0</v>
      </c>
      <c r="AW117" s="93">
        <f>IF((AW$7&gt;IFERROR(MAX(IFERROR(INDEX(Tbl_Project_List[Start Date],MATCH($A117,Tbl_Project_List[Project Name],0),1)-1,0),IFERROR(INDEX($K$9:$K$158,MATCH($E117,$G$9:$G$158,0),1),0),IFERROR(INDEX($K$9:$K$158,MATCH($F117,$G$9:$G$158,0),1),0)),0)), IFERROR(MIN($D117-SUM($O117:AV117), INDEX(Tbl_Resource_List[Hours Available per Day], MATCH($C117,Tbl_Resource_List[Resource Name],0),1)-SUMIF($C$8:$C116,$C117,AW$8:AW116)),0),0)</f>
        <v>0</v>
      </c>
      <c r="AX117" s="93">
        <f>IF((AX$7&gt;IFERROR(MAX(IFERROR(INDEX(Tbl_Project_List[Start Date],MATCH($A117,Tbl_Project_List[Project Name],0),1)-1,0),IFERROR(INDEX($K$9:$K$158,MATCH($E117,$G$9:$G$158,0),1),0),IFERROR(INDEX($K$9:$K$158,MATCH($F117,$G$9:$G$158,0),1),0)),0)), IFERROR(MIN($D117-SUM($O117:AW117), INDEX(Tbl_Resource_List[Hours Available per Day], MATCH($C117,Tbl_Resource_List[Resource Name],0),1)-SUMIF($C$8:$C116,$C117,AX$8:AX116)),0),0)</f>
        <v>0</v>
      </c>
      <c r="AY117" s="93">
        <f>IF((AY$7&gt;IFERROR(MAX(IFERROR(INDEX(Tbl_Project_List[Start Date],MATCH($A117,Tbl_Project_List[Project Name],0),1)-1,0),IFERROR(INDEX($K$9:$K$158,MATCH($E117,$G$9:$G$158,0),1),0),IFERROR(INDEX($K$9:$K$158,MATCH($F117,$G$9:$G$158,0),1),0)),0)), IFERROR(MIN($D117-SUM($O117:AX117), INDEX(Tbl_Resource_List[Hours Available per Day], MATCH($C117,Tbl_Resource_List[Resource Name],0),1)-SUMIF($C$8:$C116,$C117,AY$8:AY116)),0),0)</f>
        <v>0</v>
      </c>
      <c r="AZ117" s="93">
        <f>IF((AZ$7&gt;IFERROR(MAX(IFERROR(INDEX(Tbl_Project_List[Start Date],MATCH($A117,Tbl_Project_List[Project Name],0),1)-1,0),IFERROR(INDEX($K$9:$K$158,MATCH($E117,$G$9:$G$158,0),1),0),IFERROR(INDEX($K$9:$K$158,MATCH($F117,$G$9:$G$158,0),1),0)),0)), IFERROR(MIN($D117-SUM($O117:AY117), INDEX(Tbl_Resource_List[Hours Available per Day], MATCH($C117,Tbl_Resource_List[Resource Name],0),1)-SUMIF($C$8:$C116,$C117,AZ$8:AZ116)),0),0)</f>
        <v>0</v>
      </c>
      <c r="BA117" s="93">
        <f>IF((BA$7&gt;IFERROR(MAX(IFERROR(INDEX(Tbl_Project_List[Start Date],MATCH($A117,Tbl_Project_List[Project Name],0),1)-1,0),IFERROR(INDEX($K$9:$K$158,MATCH($E117,$G$9:$G$158,0),1),0),IFERROR(INDEX($K$9:$K$158,MATCH($F117,$G$9:$G$158,0),1),0)),0)), IFERROR(MIN($D117-SUM($O117:AZ117), INDEX(Tbl_Resource_List[Hours Available per Day], MATCH($C117,Tbl_Resource_List[Resource Name],0),1)-SUMIF($C$8:$C116,$C117,BA$8:BA116)),0),0)</f>
        <v>0</v>
      </c>
      <c r="BB117" s="93">
        <f>IF((BB$7&gt;IFERROR(MAX(IFERROR(INDEX(Tbl_Project_List[Start Date],MATCH($A117,Tbl_Project_List[Project Name],0),1)-1,0),IFERROR(INDEX($K$9:$K$158,MATCH($E117,$G$9:$G$158,0),1),0),IFERROR(INDEX($K$9:$K$158,MATCH($F117,$G$9:$G$158,0),1),0)),0)), IFERROR(MIN($D117-SUM($O117:BA117), INDEX(Tbl_Resource_List[Hours Available per Day], MATCH($C117,Tbl_Resource_List[Resource Name],0),1)-SUMIF($C$8:$C116,$C117,BB$8:BB116)),0),0)</f>
        <v>0</v>
      </c>
      <c r="BC117" s="93">
        <f>IF((BC$7&gt;IFERROR(MAX(IFERROR(INDEX(Tbl_Project_List[Start Date],MATCH($A117,Tbl_Project_List[Project Name],0),1)-1,0),IFERROR(INDEX($K$9:$K$158,MATCH($E117,$G$9:$G$158,0),1),0),IFERROR(INDEX($K$9:$K$158,MATCH($F117,$G$9:$G$158,0),1),0)),0)), IFERROR(MIN($D117-SUM($O117:BB117), INDEX(Tbl_Resource_List[Hours Available per Day], MATCH($C117,Tbl_Resource_List[Resource Name],0),1)-SUMIF($C$8:$C116,$C117,BC$8:BC116)),0),0)</f>
        <v>0</v>
      </c>
      <c r="BD117" s="93">
        <f>IF((BD$7&gt;IFERROR(MAX(IFERROR(INDEX(Tbl_Project_List[Start Date],MATCH($A117,Tbl_Project_List[Project Name],0),1)-1,0),IFERROR(INDEX($K$9:$K$158,MATCH($E117,$G$9:$G$158,0),1),0),IFERROR(INDEX($K$9:$K$158,MATCH($F117,$G$9:$G$158,0),1),0)),0)), IFERROR(MIN($D117-SUM($O117:BC117), INDEX(Tbl_Resource_List[Hours Available per Day], MATCH($C117,Tbl_Resource_List[Resource Name],0),1)-SUMIF($C$8:$C116,$C117,BD$8:BD116)),0),0)</f>
        <v>0</v>
      </c>
      <c r="BE117" s="93">
        <f>IF((BE$7&gt;IFERROR(MAX(IFERROR(INDEX(Tbl_Project_List[Start Date],MATCH($A117,Tbl_Project_List[Project Name],0),1)-1,0),IFERROR(INDEX($K$9:$K$158,MATCH($E117,$G$9:$G$158,0),1),0),IFERROR(INDEX($K$9:$K$158,MATCH($F117,$G$9:$G$158,0),1),0)),0)), IFERROR(MIN($D117-SUM($O117:BD117), INDEX(Tbl_Resource_List[Hours Available per Day], MATCH($C117,Tbl_Resource_List[Resource Name],0),1)-SUMIF($C$8:$C116,$C117,BE$8:BE116)),0),0)</f>
        <v>0</v>
      </c>
      <c r="BF117" s="93">
        <f>IF((BF$7&gt;IFERROR(MAX(IFERROR(INDEX(Tbl_Project_List[Start Date],MATCH($A117,Tbl_Project_List[Project Name],0),1)-1,0),IFERROR(INDEX($K$9:$K$158,MATCH($E117,$G$9:$G$158,0),1),0),IFERROR(INDEX($K$9:$K$158,MATCH($F117,$G$9:$G$158,0),1),0)),0)), IFERROR(MIN($D117-SUM($O117:BE117), INDEX(Tbl_Resource_List[Hours Available per Day], MATCH($C117,Tbl_Resource_List[Resource Name],0),1)-SUMIF($C$8:$C116,$C117,BF$8:BF116)),0),0)</f>
        <v>0</v>
      </c>
      <c r="BG117" s="93">
        <f>IF((BG$7&gt;IFERROR(MAX(IFERROR(INDEX(Tbl_Project_List[Start Date],MATCH($A117,Tbl_Project_List[Project Name],0),1)-1,0),IFERROR(INDEX($K$9:$K$158,MATCH($E117,$G$9:$G$158,0),1),0),IFERROR(INDEX($K$9:$K$158,MATCH($F117,$G$9:$G$158,0),1),0)),0)), IFERROR(MIN($D117-SUM($O117:BF117), INDEX(Tbl_Resource_List[Hours Available per Day], MATCH($C117,Tbl_Resource_List[Resource Name],0),1)-SUMIF($C$8:$C116,$C117,BG$8:BG116)),0),0)</f>
        <v>0</v>
      </c>
      <c r="BH117" s="93">
        <f>IF((BH$7&gt;IFERROR(MAX(IFERROR(INDEX(Tbl_Project_List[Start Date],MATCH($A117,Tbl_Project_List[Project Name],0),1)-1,0),IFERROR(INDEX($K$9:$K$158,MATCH($E117,$G$9:$G$158,0),1),0),IFERROR(INDEX($K$9:$K$158,MATCH($F117,$G$9:$G$158,0),1),0)),0)), IFERROR(MIN($D117-SUM($O117:BG117), INDEX(Tbl_Resource_List[Hours Available per Day], MATCH($C117,Tbl_Resource_List[Resource Name],0),1)-SUMIF($C$8:$C116,$C117,BH$8:BH116)),0),0)</f>
        <v>0</v>
      </c>
      <c r="BI117" s="93">
        <f>IF((BI$7&gt;IFERROR(MAX(IFERROR(INDEX(Tbl_Project_List[Start Date],MATCH($A117,Tbl_Project_List[Project Name],0),1)-1,0),IFERROR(INDEX($K$9:$K$158,MATCH($E117,$G$9:$G$158,0),1),0),IFERROR(INDEX($K$9:$K$158,MATCH($F117,$G$9:$G$158,0),1),0)),0)), IFERROR(MIN($D117-SUM($O117:BH117), INDEX(Tbl_Resource_List[Hours Available per Day], MATCH($C117,Tbl_Resource_List[Resource Name],0),1)-SUMIF($C$8:$C116,$C117,BI$8:BI116)),0),0)</f>
        <v>0</v>
      </c>
      <c r="BJ117" s="93">
        <f>IF((BJ$7&gt;IFERROR(MAX(IFERROR(INDEX(Tbl_Project_List[Start Date],MATCH($A117,Tbl_Project_List[Project Name],0),1)-1,0),IFERROR(INDEX($K$9:$K$158,MATCH($E117,$G$9:$G$158,0),1),0),IFERROR(INDEX($K$9:$K$158,MATCH($F117,$G$9:$G$158,0),1),0)),0)), IFERROR(MIN($D117-SUM($O117:BI117), INDEX(Tbl_Resource_List[Hours Available per Day], MATCH($C117,Tbl_Resource_List[Resource Name],0),1)-SUMIF($C$8:$C116,$C117,BJ$8:BJ116)),0),0)</f>
        <v>0</v>
      </c>
      <c r="BK117" s="93">
        <f>IF((BK$7&gt;IFERROR(MAX(IFERROR(INDEX(Tbl_Project_List[Start Date],MATCH($A117,Tbl_Project_List[Project Name],0),1)-1,0),IFERROR(INDEX($K$9:$K$158,MATCH($E117,$G$9:$G$158,0),1),0),IFERROR(INDEX($K$9:$K$158,MATCH($F117,$G$9:$G$158,0),1),0)),0)), IFERROR(MIN($D117-SUM($O117:BJ117), INDEX(Tbl_Resource_List[Hours Available per Day], MATCH($C117,Tbl_Resource_List[Resource Name],0),1)-SUMIF($C$8:$C116,$C117,BK$8:BK116)),0),0)</f>
        <v>0</v>
      </c>
      <c r="BL117" s="93">
        <f>IF((BL$7&gt;IFERROR(MAX(IFERROR(INDEX(Tbl_Project_List[Start Date],MATCH($A117,Tbl_Project_List[Project Name],0),1)-1,0),IFERROR(INDEX($K$9:$K$158,MATCH($E117,$G$9:$G$158,0),1),0),IFERROR(INDEX($K$9:$K$158,MATCH($F117,$G$9:$G$158,0),1),0)),0)), IFERROR(MIN($D117-SUM($O117:BK117), INDEX(Tbl_Resource_List[Hours Available per Day], MATCH($C117,Tbl_Resource_List[Resource Name],0),1)-SUMIF($C$8:$C116,$C117,BL$8:BL116)),0),0)</f>
        <v>0</v>
      </c>
      <c r="BM117" s="93">
        <f>IF((BM$7&gt;IFERROR(MAX(IFERROR(INDEX(Tbl_Project_List[Start Date],MATCH($A117,Tbl_Project_List[Project Name],0),1)-1,0),IFERROR(INDEX($K$9:$K$158,MATCH($E117,$G$9:$G$158,0),1),0),IFERROR(INDEX($K$9:$K$158,MATCH($F117,$G$9:$G$158,0),1),0)),0)), IFERROR(MIN($D117-SUM($O117:BL117), INDEX(Tbl_Resource_List[Hours Available per Day], MATCH($C117,Tbl_Resource_List[Resource Name],0),1)-SUMIF($C$8:$C116,$C117,BM$8:BM116)),0),0)</f>
        <v>0</v>
      </c>
      <c r="BN117" s="93">
        <f>IF((BN$7&gt;IFERROR(MAX(IFERROR(INDEX(Tbl_Project_List[Start Date],MATCH($A117,Tbl_Project_List[Project Name],0),1)-1,0),IFERROR(INDEX($K$9:$K$158,MATCH($E117,$G$9:$G$158,0),1),0),IFERROR(INDEX($K$9:$K$158,MATCH($F117,$G$9:$G$158,0),1),0)),0)), IFERROR(MIN($D117-SUM($O117:BM117), INDEX(Tbl_Resource_List[Hours Available per Day], MATCH($C117,Tbl_Resource_List[Resource Name],0),1)-SUMIF($C$8:$C116,$C117,BN$8:BN116)),0),0)</f>
        <v>0</v>
      </c>
      <c r="BO117" s="93">
        <f>IF((BO$7&gt;IFERROR(MAX(IFERROR(INDEX(Tbl_Project_List[Start Date],MATCH($A117,Tbl_Project_List[Project Name],0),1)-1,0),IFERROR(INDEX($K$9:$K$158,MATCH($E117,$G$9:$G$158,0),1),0),IFERROR(INDEX($K$9:$K$158,MATCH($F117,$G$9:$G$158,0),1),0)),0)), IFERROR(MIN($D117-SUM($O117:BN117), INDEX(Tbl_Resource_List[Hours Available per Day], MATCH($C117,Tbl_Resource_List[Resource Name],0),1)-SUMIF($C$8:$C116,$C117,BO$8:BO116)),0),0)</f>
        <v>0</v>
      </c>
      <c r="BP117" s="93">
        <f>IF((BP$7&gt;IFERROR(MAX(IFERROR(INDEX(Tbl_Project_List[Start Date],MATCH($A117,Tbl_Project_List[Project Name],0),1)-1,0),IFERROR(INDEX($K$9:$K$158,MATCH($E117,$G$9:$G$158,0),1),0),IFERROR(INDEX($K$9:$K$158,MATCH($F117,$G$9:$G$158,0),1),0)),0)), IFERROR(MIN($D117-SUM($O117:BO117), INDEX(Tbl_Resource_List[Hours Available per Day], MATCH($C117,Tbl_Resource_List[Resource Name],0),1)-SUMIF($C$8:$C116,$C117,BP$8:BP116)),0),0)</f>
        <v>0</v>
      </c>
      <c r="BQ117" s="93">
        <f>IF((BQ$7&gt;IFERROR(MAX(IFERROR(INDEX(Tbl_Project_List[Start Date],MATCH($A117,Tbl_Project_List[Project Name],0),1)-1,0),IFERROR(INDEX($K$9:$K$158,MATCH($E117,$G$9:$G$158,0),1),0),IFERROR(INDEX($K$9:$K$158,MATCH($F117,$G$9:$G$158,0),1),0)),0)), IFERROR(MIN($D117-SUM($O117:BP117), INDEX(Tbl_Resource_List[Hours Available per Day], MATCH($C117,Tbl_Resource_List[Resource Name],0),1)-SUMIF($C$8:$C116,$C117,BQ$8:BQ116)),0),0)</f>
        <v>0</v>
      </c>
      <c r="BR117" s="93">
        <f>IF((BR$7&gt;IFERROR(MAX(IFERROR(INDEX(Tbl_Project_List[Start Date],MATCH($A117,Tbl_Project_List[Project Name],0),1)-1,0),IFERROR(INDEX($K$9:$K$158,MATCH($E117,$G$9:$G$158,0),1),0),IFERROR(INDEX($K$9:$K$158,MATCH($F117,$G$9:$G$158,0),1),0)),0)), IFERROR(MIN($D117-SUM($O117:BQ117), INDEX(Tbl_Resource_List[Hours Available per Day], MATCH($C117,Tbl_Resource_List[Resource Name],0),1)-SUMIF($C$8:$C116,$C117,BR$8:BR116)),0),0)</f>
        <v>0</v>
      </c>
      <c r="BS117" s="93">
        <f>IF((BS$7&gt;IFERROR(MAX(IFERROR(INDEX(Tbl_Project_List[Start Date],MATCH($A117,Tbl_Project_List[Project Name],0),1)-1,0),IFERROR(INDEX($K$9:$K$158,MATCH($E117,$G$9:$G$158,0),1),0),IFERROR(INDEX($K$9:$K$158,MATCH($F117,$G$9:$G$158,0),1),0)),0)), IFERROR(MIN($D117-SUM($O117:BR117), INDEX(Tbl_Resource_List[Hours Available per Day], MATCH($C117,Tbl_Resource_List[Resource Name],0),1)-SUMIF($C$8:$C116,$C117,BS$8:BS116)),0),0)</f>
        <v>0</v>
      </c>
      <c r="BT117" s="93">
        <f>IF((BT$7&gt;IFERROR(MAX(IFERROR(INDEX(Tbl_Project_List[Start Date],MATCH($A117,Tbl_Project_List[Project Name],0),1)-1,0),IFERROR(INDEX($K$9:$K$158,MATCH($E117,$G$9:$G$158,0),1),0),IFERROR(INDEX($K$9:$K$158,MATCH($F117,$G$9:$G$158,0),1),0)),0)), IFERROR(MIN($D117-SUM($O117:BS117), INDEX(Tbl_Resource_List[Hours Available per Day], MATCH($C117,Tbl_Resource_List[Resource Name],0),1)-SUMIF($C$8:$C116,$C117,BT$8:BT116)),0),0)</f>
        <v>0</v>
      </c>
      <c r="BU117" s="93">
        <f>IF((BU$7&gt;IFERROR(MAX(IFERROR(INDEX(Tbl_Project_List[Start Date],MATCH($A117,Tbl_Project_List[Project Name],0),1)-1,0),IFERROR(INDEX($K$9:$K$158,MATCH($E117,$G$9:$G$158,0),1),0),IFERROR(INDEX($K$9:$K$158,MATCH($F117,$G$9:$G$158,0),1),0)),0)), IFERROR(MIN($D117-SUM($O117:BT117), INDEX(Tbl_Resource_List[Hours Available per Day], MATCH($C117,Tbl_Resource_List[Resource Name],0),1)-SUMIF($C$8:$C116,$C117,BU$8:BU116)),0),0)</f>
        <v>0</v>
      </c>
      <c r="BV117" s="93">
        <f>IF((BV$7&gt;IFERROR(MAX(IFERROR(INDEX(Tbl_Project_List[Start Date],MATCH($A117,Tbl_Project_List[Project Name],0),1)-1,0),IFERROR(INDEX($K$9:$K$158,MATCH($E117,$G$9:$G$158,0),1),0),IFERROR(INDEX($K$9:$K$158,MATCH($F117,$G$9:$G$158,0),1),0)),0)), IFERROR(MIN($D117-SUM($O117:BU117), INDEX(Tbl_Resource_List[Hours Available per Day], MATCH($C117,Tbl_Resource_List[Resource Name],0),1)-SUMIF($C$8:$C116,$C117,BV$8:BV116)),0),0)</f>
        <v>0</v>
      </c>
      <c r="BW117" s="94">
        <f>IF((BW$7&gt;IFERROR(MAX(IFERROR(INDEX(Tbl_Project_List[Start Date],MATCH($A117,Tbl_Project_List[Project Name],0),1)-1,0),IFERROR(INDEX($K$9:$K$158,MATCH($E117,$G$9:$G$158,0),1),0),IFERROR(INDEX($K$9:$K$158,MATCH($F117,$G$9:$G$158,0),1),0)),0)), IFERROR(MIN($D117-SUM($O117:BV117), INDEX(Tbl_Resource_List[Hours Available per Day], MATCH($C117,Tbl_Resource_List[Resource Name],0),1)-SUMIF($C$8:$C116,$C117,BW$8:BW116)),0),0)</f>
        <v>0</v>
      </c>
      <c r="BX117" s="95"/>
      <c r="BY117" s="95"/>
      <c r="BZ117" s="95"/>
      <c r="CA117" s="95"/>
      <c r="CB117" s="95"/>
      <c r="CC117" s="95"/>
      <c r="CD117" s="95"/>
      <c r="CE117" s="95"/>
      <c r="CF117" s="95"/>
      <c r="CG117" s="95"/>
      <c r="CH117" s="95"/>
      <c r="CI117" s="95"/>
      <c r="CJ117" s="95"/>
      <c r="CK117" s="95"/>
      <c r="CL117" s="95"/>
      <c r="CM117" s="95"/>
      <c r="CN117" s="95"/>
      <c r="CO117" s="95"/>
      <c r="CP117" s="95"/>
      <c r="CQ117" s="95"/>
      <c r="CR117" s="95"/>
      <c r="CS117" s="95"/>
      <c r="CT117" s="95"/>
      <c r="CU117" s="95"/>
      <c r="CV117" s="95"/>
      <c r="CW117" s="95"/>
      <c r="CX117" s="95"/>
      <c r="CY117" s="95"/>
      <c r="CZ117" s="95"/>
      <c r="DA117" s="95"/>
    </row>
    <row r="118" spans="1:105" x14ac:dyDescent="0.25">
      <c r="A118" s="89" t="str">
        <f>IFERROR(IF(ROW(A117)-ROW($A$8)&gt;=COUNTA(Tbl_Task_List[Task Name]),"",INDEX(Tbl_Project_List[],MATCH(SMALL(Tbl_Project_List[[#Data],[Priority]],ROUND(SUMPRODUCT(1/COUNTIF($A$9:A117,$A$9:A117)),0)+((COUNTIF(Tbl_Task_List[[#Data],[Project Name]],A117)=COUNTIF($A$9:$A117,A117))*1)),Tbl_Project_List[[#Data],[Priority]],0),1)),"")</f>
        <v/>
      </c>
      <c r="B118" s="89" t="str">
        <f t="array" ref="B118">IFERROR(INDEX((Tbl_Task_List[[#Data],[Task Name]]), SMALL(IF(A118=(Tbl_Task_List[[#Data],[Project Name]]),ROW(Tbl_Task_List[[#Data],[Project Name]]),""),COUNTIF($A$9:$A118,A118))-ROW(Tbl_Task_List[[#Headers],[Task Name]]),1),"")</f>
        <v/>
      </c>
      <c r="C118" s="90" t="str">
        <f t="array" ref="C118">IFERROR(INDEX((Tbl_Task_List[[#Data],[Resource Name]]), SMALL(IF(A118=(Tbl_Task_List[[#Data],[Project Name]]),ROW(Tbl_Task_List[[#Data],[Project Name]]),""),COUNTIF($A$9:$A118,A118))-ROW(Tbl_Task_List[[#Headers],[Resource Name]]),1),"")</f>
        <v/>
      </c>
      <c r="D118" s="91" t="str">
        <f t="array" ref="D118">IFERROR(INDEX((Tbl_Task_List[[#Data],[Planned Duration (Hours)]]), SMALL(IF(A118=(Tbl_Task_List[[#Data],[Project Name]]),ROW(Tbl_Task_List[[#Data],[Project Name]]),""),COUNTIF($A$9:$A118,A118))-ROW(Tbl_Task_List[[#Headers],[Planned Duration (Hours)]]),1),"")</f>
        <v/>
      </c>
      <c r="E118" s="70" t="str">
        <f t="array" ref="E118">IFERROR(INDEX((Tbl_Task_List[[#Data],[Predecessor 1]]), SMALL(IF(A118=(Tbl_Task_List[[#Data],[Project Name]]),ROW(Tbl_Task_List[[#Data],[Project Name]]),""),COUNTIF($A$9:$A118,A118))-ROW(Tbl_Task_List[[#Headers],[Predecessor 1]]),1),"")</f>
        <v/>
      </c>
      <c r="F118" s="70" t="str">
        <f t="array" ref="F118">IFERROR(INDEX((Tbl_Task_List[[#Data],[Predecessor 2]]), SMALL(IF(A118=(Tbl_Task_List[[#Data],[Project Name]]),ROW(Tbl_Task_List[[#Data],[Project Name]]),""),COUNTIF($A$9:$A118,A118))-ROW(Tbl_Task_List[[#Headers],[Predecessor 2]]),1),"")</f>
        <v/>
      </c>
      <c r="G118" s="70" t="str">
        <f t="shared" si="12"/>
        <v xml:space="preserve"> </v>
      </c>
      <c r="H118" s="75" t="str">
        <f>IFERROR(MAX(INDEX(Tbl_Project_List[Start Date],MATCH($A118,Tbl_Project_List[Project Name],0),1), StartDate, IFERROR(WORKDAY(INDEX($K$9:$K$158,MATCH($E118,$G$9:$G$158,0),1),1,Holidays),0),IFERROR(WORKDAY( INDEX($K$9:$K$158,MATCH($F118,$G$9:$G$158,0),1),1,Holidays),0)),"")</f>
        <v/>
      </c>
      <c r="I118" s="92" t="str">
        <f t="shared" si="9"/>
        <v/>
      </c>
      <c r="J118" s="75" t="str">
        <f t="array" ref="J118">IF(ISNUMBER(D118),IFERROR(INDEX($A$7:$BW$7,1,SMALL(IF(P118:BW118&gt;0,COLUMN(P118:BW118),""),1)),WORKDAY($BW$7,2,Holidays)),"")</f>
        <v/>
      </c>
      <c r="K118" s="75" t="str">
        <f t="array" ref="K118">IF(ISNUMBER(D118),IF(SUM(P118:BW118)=D118,IFERROR(INDEX($A$7:$BW$7,1,LARGE(IF(P118:BW118&gt;0,COLUMN(P118:BW118),""),1)),""),WORKDAY($BW$7,1,Holidays)),"")</f>
        <v/>
      </c>
      <c r="L118" s="92" t="str">
        <f ca="1">IFERROR(COUNTIF(INDIRECT(ADDRESS(ROW($L118),MATCH($J118,$A$7:$BW$7,0),1,1,)):INDIRECT(ADDRESS(ROW($L118),MATCH(MIN($K118,$BW$7),$A$7:$BW$7,0),1,1,)),0),"")</f>
        <v/>
      </c>
      <c r="M118" s="92" t="str">
        <f t="shared" si="10"/>
        <v/>
      </c>
      <c r="N118" s="93" t="str">
        <f t="shared" si="11"/>
        <v/>
      </c>
      <c r="O118" s="86"/>
      <c r="P118" s="93">
        <f>IF((P$7&gt;IFERROR(MAX(IFERROR(INDEX(Tbl_Project_List[Start Date],MATCH($A118,Tbl_Project_List[Project Name],0),1)-1,0),IFERROR(INDEX($K$9:$K$158,MATCH($E118,$G$9:$G$158,0),1),0),IFERROR(INDEX($K$9:$K$158,MATCH($F118,$G$9:$G$158,0),1),0)),0)), IFERROR(MIN($D118-SUM($O118:O118), INDEX(Tbl_Resource_List[Hours Available per Day], MATCH($C118,Tbl_Resource_List[Resource Name],0),1)-SUMIF($C$8:$C117,$C118,P$8:P117)),0),0)</f>
        <v>0</v>
      </c>
      <c r="Q118" s="93">
        <f>IF((Q$7&gt;IFERROR(MAX(IFERROR(INDEX(Tbl_Project_List[Start Date],MATCH($A118,Tbl_Project_List[Project Name],0),1)-1,0),IFERROR(INDEX($K$9:$K$158,MATCH($E118,$G$9:$G$158,0),1),0),IFERROR(INDEX($K$9:$K$158,MATCH($F118,$G$9:$G$158,0),1),0)),0)), IFERROR(MIN($D118-SUM($O118:P118), INDEX(Tbl_Resource_List[Hours Available per Day], MATCH($C118,Tbl_Resource_List[Resource Name],0),1)-SUMIF($C$8:$C117,$C118,Q$8:Q117)),0),0)</f>
        <v>0</v>
      </c>
      <c r="R118" s="93">
        <f>IF((R$7&gt;IFERROR(MAX(IFERROR(INDEX(Tbl_Project_List[Start Date],MATCH($A118,Tbl_Project_List[Project Name],0),1)-1,0),IFERROR(INDEX($K$9:$K$158,MATCH($E118,$G$9:$G$158,0),1),0),IFERROR(INDEX($K$9:$K$158,MATCH($F118,$G$9:$G$158,0),1),0)),0)), IFERROR(MIN($D118-SUM($O118:Q118), INDEX(Tbl_Resource_List[Hours Available per Day], MATCH($C118,Tbl_Resource_List[Resource Name],0),1)-SUMIF($C$8:$C117,$C118,R$8:R117)),0),0)</f>
        <v>0</v>
      </c>
      <c r="S118" s="93">
        <f>IF((S$7&gt;IFERROR(MAX(IFERROR(INDEX(Tbl_Project_List[Start Date],MATCH($A118,Tbl_Project_List[Project Name],0),1)-1,0),IFERROR(INDEX($K$9:$K$158,MATCH($E118,$G$9:$G$158,0),1),0),IFERROR(INDEX($K$9:$K$158,MATCH($F118,$G$9:$G$158,0),1),0)),0)), IFERROR(MIN($D118-SUM($O118:R118), INDEX(Tbl_Resource_List[Hours Available per Day], MATCH($C118,Tbl_Resource_List[Resource Name],0),1)-SUMIF($C$8:$C117,$C118,S$8:S117)),0),0)</f>
        <v>0</v>
      </c>
      <c r="T118" s="93">
        <f>IF((T$7&gt;IFERROR(MAX(IFERROR(INDEX(Tbl_Project_List[Start Date],MATCH($A118,Tbl_Project_List[Project Name],0),1)-1,0),IFERROR(INDEX($K$9:$K$158,MATCH($E118,$G$9:$G$158,0),1),0),IFERROR(INDEX($K$9:$K$158,MATCH($F118,$G$9:$G$158,0),1),0)),0)), IFERROR(MIN($D118-SUM($O118:S118), INDEX(Tbl_Resource_List[Hours Available per Day], MATCH($C118,Tbl_Resource_List[Resource Name],0),1)-SUMIF($C$8:$C117,$C118,T$8:T117)),0),0)</f>
        <v>0</v>
      </c>
      <c r="U118" s="93">
        <f>IF((U$7&gt;IFERROR(MAX(IFERROR(INDEX(Tbl_Project_List[Start Date],MATCH($A118,Tbl_Project_List[Project Name],0),1)-1,0),IFERROR(INDEX($K$9:$K$158,MATCH($E118,$G$9:$G$158,0),1),0),IFERROR(INDEX($K$9:$K$158,MATCH($F118,$G$9:$G$158,0),1),0)),0)), IFERROR(MIN($D118-SUM($O118:T118), INDEX(Tbl_Resource_List[Hours Available per Day], MATCH($C118,Tbl_Resource_List[Resource Name],0),1)-SUMIF($C$8:$C117,$C118,U$8:U117)),0),0)</f>
        <v>0</v>
      </c>
      <c r="V118" s="93">
        <f>IF((V$7&gt;IFERROR(MAX(IFERROR(INDEX(Tbl_Project_List[Start Date],MATCH($A118,Tbl_Project_List[Project Name],0),1)-1,0),IFERROR(INDEX($K$9:$K$158,MATCH($E118,$G$9:$G$158,0),1),0),IFERROR(INDEX($K$9:$K$158,MATCH($F118,$G$9:$G$158,0),1),0)),0)), IFERROR(MIN($D118-SUM($O118:U118), INDEX(Tbl_Resource_List[Hours Available per Day], MATCH($C118,Tbl_Resource_List[Resource Name],0),1)-SUMIF($C$8:$C117,$C118,V$8:V117)),0),0)</f>
        <v>0</v>
      </c>
      <c r="W118" s="93">
        <f>IF((W$7&gt;IFERROR(MAX(IFERROR(INDEX(Tbl_Project_List[Start Date],MATCH($A118,Tbl_Project_List[Project Name],0),1)-1,0),IFERROR(INDEX($K$9:$K$158,MATCH($E118,$G$9:$G$158,0),1),0),IFERROR(INDEX($K$9:$K$158,MATCH($F118,$G$9:$G$158,0),1),0)),0)), IFERROR(MIN($D118-SUM($O118:V118), INDEX(Tbl_Resource_List[Hours Available per Day], MATCH($C118,Tbl_Resource_List[Resource Name],0),1)-SUMIF($C$8:$C117,$C118,W$8:W117)),0),0)</f>
        <v>0</v>
      </c>
      <c r="X118" s="93">
        <f>IF((X$7&gt;IFERROR(MAX(IFERROR(INDEX(Tbl_Project_List[Start Date],MATCH($A118,Tbl_Project_List[Project Name],0),1)-1,0),IFERROR(INDEX($K$9:$K$158,MATCH($E118,$G$9:$G$158,0),1),0),IFERROR(INDEX($K$9:$K$158,MATCH($F118,$G$9:$G$158,0),1),0)),0)), IFERROR(MIN($D118-SUM($O118:W118), INDEX(Tbl_Resource_List[Hours Available per Day], MATCH($C118,Tbl_Resource_List[Resource Name],0),1)-SUMIF($C$8:$C117,$C118,X$8:X117)),0),0)</f>
        <v>0</v>
      </c>
      <c r="Y118" s="93">
        <f>IF((Y$7&gt;IFERROR(MAX(IFERROR(INDEX(Tbl_Project_List[Start Date],MATCH($A118,Tbl_Project_List[Project Name],0),1)-1,0),IFERROR(INDEX($K$9:$K$158,MATCH($E118,$G$9:$G$158,0),1),0),IFERROR(INDEX($K$9:$K$158,MATCH($F118,$G$9:$G$158,0),1),0)),0)), IFERROR(MIN($D118-SUM($O118:X118), INDEX(Tbl_Resource_List[Hours Available per Day], MATCH($C118,Tbl_Resource_List[Resource Name],0),1)-SUMIF($C$8:$C117,$C118,Y$8:Y117)),0),0)</f>
        <v>0</v>
      </c>
      <c r="Z118" s="93">
        <f>IF((Z$7&gt;IFERROR(MAX(IFERROR(INDEX(Tbl_Project_List[Start Date],MATCH($A118,Tbl_Project_List[Project Name],0),1)-1,0),IFERROR(INDEX($K$9:$K$158,MATCH($E118,$G$9:$G$158,0),1),0),IFERROR(INDEX($K$9:$K$158,MATCH($F118,$G$9:$G$158,0),1),0)),0)), IFERROR(MIN($D118-SUM($O118:Y118), INDEX(Tbl_Resource_List[Hours Available per Day], MATCH($C118,Tbl_Resource_List[Resource Name],0),1)-SUMIF($C$8:$C117,$C118,Z$8:Z117)),0),0)</f>
        <v>0</v>
      </c>
      <c r="AA118" s="93">
        <f>IF((AA$7&gt;IFERROR(MAX(IFERROR(INDEX(Tbl_Project_List[Start Date],MATCH($A118,Tbl_Project_List[Project Name],0),1)-1,0),IFERROR(INDEX($K$9:$K$158,MATCH($E118,$G$9:$G$158,0),1),0),IFERROR(INDEX($K$9:$K$158,MATCH($F118,$G$9:$G$158,0),1),0)),0)), IFERROR(MIN($D118-SUM($O118:Z118), INDEX(Tbl_Resource_List[Hours Available per Day], MATCH($C118,Tbl_Resource_List[Resource Name],0),1)-SUMIF($C$8:$C117,$C118,AA$8:AA117)),0),0)</f>
        <v>0</v>
      </c>
      <c r="AB118" s="93">
        <f>IF((AB$7&gt;IFERROR(MAX(IFERROR(INDEX(Tbl_Project_List[Start Date],MATCH($A118,Tbl_Project_List[Project Name],0),1)-1,0),IFERROR(INDEX($K$9:$K$158,MATCH($E118,$G$9:$G$158,0),1),0),IFERROR(INDEX($K$9:$K$158,MATCH($F118,$G$9:$G$158,0),1),0)),0)), IFERROR(MIN($D118-SUM($O118:AA118), INDEX(Tbl_Resource_List[Hours Available per Day], MATCH($C118,Tbl_Resource_List[Resource Name],0),1)-SUMIF($C$8:$C117,$C118,AB$8:AB117)),0),0)</f>
        <v>0</v>
      </c>
      <c r="AC118" s="93">
        <f>IF((AC$7&gt;IFERROR(MAX(IFERROR(INDEX(Tbl_Project_List[Start Date],MATCH($A118,Tbl_Project_List[Project Name],0),1)-1,0),IFERROR(INDEX($K$9:$K$158,MATCH($E118,$G$9:$G$158,0),1),0),IFERROR(INDEX($K$9:$K$158,MATCH($F118,$G$9:$G$158,0),1),0)),0)), IFERROR(MIN($D118-SUM($O118:AB118), INDEX(Tbl_Resource_List[Hours Available per Day], MATCH($C118,Tbl_Resource_List[Resource Name],0),1)-SUMIF($C$8:$C117,$C118,AC$8:AC117)),0),0)</f>
        <v>0</v>
      </c>
      <c r="AD118" s="93">
        <f>IF((AD$7&gt;IFERROR(MAX(IFERROR(INDEX(Tbl_Project_List[Start Date],MATCH($A118,Tbl_Project_List[Project Name],0),1)-1,0),IFERROR(INDEX($K$9:$K$158,MATCH($E118,$G$9:$G$158,0),1),0),IFERROR(INDEX($K$9:$K$158,MATCH($F118,$G$9:$G$158,0),1),0)),0)), IFERROR(MIN($D118-SUM($O118:AC118), INDEX(Tbl_Resource_List[Hours Available per Day], MATCH($C118,Tbl_Resource_List[Resource Name],0),1)-SUMIF($C$8:$C117,$C118,AD$8:AD117)),0),0)</f>
        <v>0</v>
      </c>
      <c r="AE118" s="93">
        <f>IF((AE$7&gt;IFERROR(MAX(IFERROR(INDEX(Tbl_Project_List[Start Date],MATCH($A118,Tbl_Project_List[Project Name],0),1)-1,0),IFERROR(INDEX($K$9:$K$158,MATCH($E118,$G$9:$G$158,0),1),0),IFERROR(INDEX($K$9:$K$158,MATCH($F118,$G$9:$G$158,0),1),0)),0)), IFERROR(MIN($D118-SUM($O118:AD118), INDEX(Tbl_Resource_List[Hours Available per Day], MATCH($C118,Tbl_Resource_List[Resource Name],0),1)-SUMIF($C$8:$C117,$C118,AE$8:AE117)),0),0)</f>
        <v>0</v>
      </c>
      <c r="AF118" s="93">
        <f>IF((AF$7&gt;IFERROR(MAX(IFERROR(INDEX(Tbl_Project_List[Start Date],MATCH($A118,Tbl_Project_List[Project Name],0),1)-1,0),IFERROR(INDEX($K$9:$K$158,MATCH($E118,$G$9:$G$158,0),1),0),IFERROR(INDEX($K$9:$K$158,MATCH($F118,$G$9:$G$158,0),1),0)),0)), IFERROR(MIN($D118-SUM($O118:AE118), INDEX(Tbl_Resource_List[Hours Available per Day], MATCH($C118,Tbl_Resource_List[Resource Name],0),1)-SUMIF($C$8:$C117,$C118,AF$8:AF117)),0),0)</f>
        <v>0</v>
      </c>
      <c r="AG118" s="93">
        <f>IF((AG$7&gt;IFERROR(MAX(IFERROR(INDEX(Tbl_Project_List[Start Date],MATCH($A118,Tbl_Project_List[Project Name],0),1)-1,0),IFERROR(INDEX($K$9:$K$158,MATCH($E118,$G$9:$G$158,0),1),0),IFERROR(INDEX($K$9:$K$158,MATCH($F118,$G$9:$G$158,0),1),0)),0)), IFERROR(MIN($D118-SUM($O118:AF118), INDEX(Tbl_Resource_List[Hours Available per Day], MATCH($C118,Tbl_Resource_List[Resource Name],0),1)-SUMIF($C$8:$C117,$C118,AG$8:AG117)),0),0)</f>
        <v>0</v>
      </c>
      <c r="AH118" s="93">
        <f>IF((AH$7&gt;IFERROR(MAX(IFERROR(INDEX(Tbl_Project_List[Start Date],MATCH($A118,Tbl_Project_List[Project Name],0),1)-1,0),IFERROR(INDEX($K$9:$K$158,MATCH($E118,$G$9:$G$158,0),1),0),IFERROR(INDEX($K$9:$K$158,MATCH($F118,$G$9:$G$158,0),1),0)),0)), IFERROR(MIN($D118-SUM($O118:AG118), INDEX(Tbl_Resource_List[Hours Available per Day], MATCH($C118,Tbl_Resource_List[Resource Name],0),1)-SUMIF($C$8:$C117,$C118,AH$8:AH117)),0),0)</f>
        <v>0</v>
      </c>
      <c r="AI118" s="93">
        <f>IF((AI$7&gt;IFERROR(MAX(IFERROR(INDEX(Tbl_Project_List[Start Date],MATCH($A118,Tbl_Project_List[Project Name],0),1)-1,0),IFERROR(INDEX($K$9:$K$158,MATCH($E118,$G$9:$G$158,0),1),0),IFERROR(INDEX($K$9:$K$158,MATCH($F118,$G$9:$G$158,0),1),0)),0)), IFERROR(MIN($D118-SUM($O118:AH118), INDEX(Tbl_Resource_List[Hours Available per Day], MATCH($C118,Tbl_Resource_List[Resource Name],0),1)-SUMIF($C$8:$C117,$C118,AI$8:AI117)),0),0)</f>
        <v>0</v>
      </c>
      <c r="AJ118" s="93">
        <f>IF((AJ$7&gt;IFERROR(MAX(IFERROR(INDEX(Tbl_Project_List[Start Date],MATCH($A118,Tbl_Project_List[Project Name],0),1)-1,0),IFERROR(INDEX($K$9:$K$158,MATCH($E118,$G$9:$G$158,0),1),0),IFERROR(INDEX($K$9:$K$158,MATCH($F118,$G$9:$G$158,0),1),0)),0)), IFERROR(MIN($D118-SUM($O118:AI118), INDEX(Tbl_Resource_List[Hours Available per Day], MATCH($C118,Tbl_Resource_List[Resource Name],0),1)-SUMIF($C$8:$C117,$C118,AJ$8:AJ117)),0),0)</f>
        <v>0</v>
      </c>
      <c r="AK118" s="93">
        <f>IF((AK$7&gt;IFERROR(MAX(IFERROR(INDEX(Tbl_Project_List[Start Date],MATCH($A118,Tbl_Project_List[Project Name],0),1)-1,0),IFERROR(INDEX($K$9:$K$158,MATCH($E118,$G$9:$G$158,0),1),0),IFERROR(INDEX($K$9:$K$158,MATCH($F118,$G$9:$G$158,0),1),0)),0)), IFERROR(MIN($D118-SUM($O118:AJ118), INDEX(Tbl_Resource_List[Hours Available per Day], MATCH($C118,Tbl_Resource_List[Resource Name],0),1)-SUMIF($C$8:$C117,$C118,AK$8:AK117)),0),0)</f>
        <v>0</v>
      </c>
      <c r="AL118" s="93">
        <f>IF((AL$7&gt;IFERROR(MAX(IFERROR(INDEX(Tbl_Project_List[Start Date],MATCH($A118,Tbl_Project_List[Project Name],0),1)-1,0),IFERROR(INDEX($K$9:$K$158,MATCH($E118,$G$9:$G$158,0),1),0),IFERROR(INDEX($K$9:$K$158,MATCH($F118,$G$9:$G$158,0),1),0)),0)), IFERROR(MIN($D118-SUM($O118:AK118), INDEX(Tbl_Resource_List[Hours Available per Day], MATCH($C118,Tbl_Resource_List[Resource Name],0),1)-SUMIF($C$8:$C117,$C118,AL$8:AL117)),0),0)</f>
        <v>0</v>
      </c>
      <c r="AM118" s="93">
        <f>IF((AM$7&gt;IFERROR(MAX(IFERROR(INDEX(Tbl_Project_List[Start Date],MATCH($A118,Tbl_Project_List[Project Name],0),1)-1,0),IFERROR(INDEX($K$9:$K$158,MATCH($E118,$G$9:$G$158,0),1),0),IFERROR(INDEX($K$9:$K$158,MATCH($F118,$G$9:$G$158,0),1),0)),0)), IFERROR(MIN($D118-SUM($O118:AL118), INDEX(Tbl_Resource_List[Hours Available per Day], MATCH($C118,Tbl_Resource_List[Resource Name],0),1)-SUMIF($C$8:$C117,$C118,AM$8:AM117)),0),0)</f>
        <v>0</v>
      </c>
      <c r="AN118" s="93">
        <f>IF((AN$7&gt;IFERROR(MAX(IFERROR(INDEX(Tbl_Project_List[Start Date],MATCH($A118,Tbl_Project_List[Project Name],0),1)-1,0),IFERROR(INDEX($K$9:$K$158,MATCH($E118,$G$9:$G$158,0),1),0),IFERROR(INDEX($K$9:$K$158,MATCH($F118,$G$9:$G$158,0),1),0)),0)), IFERROR(MIN($D118-SUM($O118:AM118), INDEX(Tbl_Resource_List[Hours Available per Day], MATCH($C118,Tbl_Resource_List[Resource Name],0),1)-SUMIF($C$8:$C117,$C118,AN$8:AN117)),0),0)</f>
        <v>0</v>
      </c>
      <c r="AO118" s="93">
        <f>IF((AO$7&gt;IFERROR(MAX(IFERROR(INDEX(Tbl_Project_List[Start Date],MATCH($A118,Tbl_Project_List[Project Name],0),1)-1,0),IFERROR(INDEX($K$9:$K$158,MATCH($E118,$G$9:$G$158,0),1),0),IFERROR(INDEX($K$9:$K$158,MATCH($F118,$G$9:$G$158,0),1),0)),0)), IFERROR(MIN($D118-SUM($O118:AN118), INDEX(Tbl_Resource_List[Hours Available per Day], MATCH($C118,Tbl_Resource_List[Resource Name],0),1)-SUMIF($C$8:$C117,$C118,AO$8:AO117)),0),0)</f>
        <v>0</v>
      </c>
      <c r="AP118" s="93">
        <f>IF((AP$7&gt;IFERROR(MAX(IFERROR(INDEX(Tbl_Project_List[Start Date],MATCH($A118,Tbl_Project_List[Project Name],0),1)-1,0),IFERROR(INDEX($K$9:$K$158,MATCH($E118,$G$9:$G$158,0),1),0),IFERROR(INDEX($K$9:$K$158,MATCH($F118,$G$9:$G$158,0),1),0)),0)), IFERROR(MIN($D118-SUM($O118:AO118), INDEX(Tbl_Resource_List[Hours Available per Day], MATCH($C118,Tbl_Resource_List[Resource Name],0),1)-SUMIF($C$8:$C117,$C118,AP$8:AP117)),0),0)</f>
        <v>0</v>
      </c>
      <c r="AQ118" s="93">
        <f>IF((AQ$7&gt;IFERROR(MAX(IFERROR(INDEX(Tbl_Project_List[Start Date],MATCH($A118,Tbl_Project_List[Project Name],0),1)-1,0),IFERROR(INDEX($K$9:$K$158,MATCH($E118,$G$9:$G$158,0),1),0),IFERROR(INDEX($K$9:$K$158,MATCH($F118,$G$9:$G$158,0),1),0)),0)), IFERROR(MIN($D118-SUM($O118:AP118), INDEX(Tbl_Resource_List[Hours Available per Day], MATCH($C118,Tbl_Resource_List[Resource Name],0),1)-SUMIF($C$8:$C117,$C118,AQ$8:AQ117)),0),0)</f>
        <v>0</v>
      </c>
      <c r="AR118" s="93">
        <f>IF((AR$7&gt;IFERROR(MAX(IFERROR(INDEX(Tbl_Project_List[Start Date],MATCH($A118,Tbl_Project_List[Project Name],0),1)-1,0),IFERROR(INDEX($K$9:$K$158,MATCH($E118,$G$9:$G$158,0),1),0),IFERROR(INDEX($K$9:$K$158,MATCH($F118,$G$9:$G$158,0),1),0)),0)), IFERROR(MIN($D118-SUM($O118:AQ118), INDEX(Tbl_Resource_List[Hours Available per Day], MATCH($C118,Tbl_Resource_List[Resource Name],0),1)-SUMIF($C$8:$C117,$C118,AR$8:AR117)),0),0)</f>
        <v>0</v>
      </c>
      <c r="AS118" s="93">
        <f>IF((AS$7&gt;IFERROR(MAX(IFERROR(INDEX(Tbl_Project_List[Start Date],MATCH($A118,Tbl_Project_List[Project Name],0),1)-1,0),IFERROR(INDEX($K$9:$K$158,MATCH($E118,$G$9:$G$158,0),1),0),IFERROR(INDEX($K$9:$K$158,MATCH($F118,$G$9:$G$158,0),1),0)),0)), IFERROR(MIN($D118-SUM($O118:AR118), INDEX(Tbl_Resource_List[Hours Available per Day], MATCH($C118,Tbl_Resource_List[Resource Name],0),1)-SUMIF($C$8:$C117,$C118,AS$8:AS117)),0),0)</f>
        <v>0</v>
      </c>
      <c r="AT118" s="93">
        <f>IF((AT$7&gt;IFERROR(MAX(IFERROR(INDEX(Tbl_Project_List[Start Date],MATCH($A118,Tbl_Project_List[Project Name],0),1)-1,0),IFERROR(INDEX($K$9:$K$158,MATCH($E118,$G$9:$G$158,0),1),0),IFERROR(INDEX($K$9:$K$158,MATCH($F118,$G$9:$G$158,0),1),0)),0)), IFERROR(MIN($D118-SUM($O118:AS118), INDEX(Tbl_Resource_List[Hours Available per Day], MATCH($C118,Tbl_Resource_List[Resource Name],0),1)-SUMIF($C$8:$C117,$C118,AT$8:AT117)),0),0)</f>
        <v>0</v>
      </c>
      <c r="AU118" s="93">
        <f>IF((AU$7&gt;IFERROR(MAX(IFERROR(INDEX(Tbl_Project_List[Start Date],MATCH($A118,Tbl_Project_List[Project Name],0),1)-1,0),IFERROR(INDEX($K$9:$K$158,MATCH($E118,$G$9:$G$158,0),1),0),IFERROR(INDEX($K$9:$K$158,MATCH($F118,$G$9:$G$158,0),1),0)),0)), IFERROR(MIN($D118-SUM($O118:AT118), INDEX(Tbl_Resource_List[Hours Available per Day], MATCH($C118,Tbl_Resource_List[Resource Name],0),1)-SUMIF($C$8:$C117,$C118,AU$8:AU117)),0),0)</f>
        <v>0</v>
      </c>
      <c r="AV118" s="93">
        <f>IF((AV$7&gt;IFERROR(MAX(IFERROR(INDEX(Tbl_Project_List[Start Date],MATCH($A118,Tbl_Project_List[Project Name],0),1)-1,0),IFERROR(INDEX($K$9:$K$158,MATCH($E118,$G$9:$G$158,0),1),0),IFERROR(INDEX($K$9:$K$158,MATCH($F118,$G$9:$G$158,0),1),0)),0)), IFERROR(MIN($D118-SUM($O118:AU118), INDEX(Tbl_Resource_List[Hours Available per Day], MATCH($C118,Tbl_Resource_List[Resource Name],0),1)-SUMIF($C$8:$C117,$C118,AV$8:AV117)),0),0)</f>
        <v>0</v>
      </c>
      <c r="AW118" s="93">
        <f>IF((AW$7&gt;IFERROR(MAX(IFERROR(INDEX(Tbl_Project_List[Start Date],MATCH($A118,Tbl_Project_List[Project Name],0),1)-1,0),IFERROR(INDEX($K$9:$K$158,MATCH($E118,$G$9:$G$158,0),1),0),IFERROR(INDEX($K$9:$K$158,MATCH($F118,$G$9:$G$158,0),1),0)),0)), IFERROR(MIN($D118-SUM($O118:AV118), INDEX(Tbl_Resource_List[Hours Available per Day], MATCH($C118,Tbl_Resource_List[Resource Name],0),1)-SUMIF($C$8:$C117,$C118,AW$8:AW117)),0),0)</f>
        <v>0</v>
      </c>
      <c r="AX118" s="93">
        <f>IF((AX$7&gt;IFERROR(MAX(IFERROR(INDEX(Tbl_Project_List[Start Date],MATCH($A118,Tbl_Project_List[Project Name],0),1)-1,0),IFERROR(INDEX($K$9:$K$158,MATCH($E118,$G$9:$G$158,0),1),0),IFERROR(INDEX($K$9:$K$158,MATCH($F118,$G$9:$G$158,0),1),0)),0)), IFERROR(MIN($D118-SUM($O118:AW118), INDEX(Tbl_Resource_List[Hours Available per Day], MATCH($C118,Tbl_Resource_List[Resource Name],0),1)-SUMIF($C$8:$C117,$C118,AX$8:AX117)),0),0)</f>
        <v>0</v>
      </c>
      <c r="AY118" s="93">
        <f>IF((AY$7&gt;IFERROR(MAX(IFERROR(INDEX(Tbl_Project_List[Start Date],MATCH($A118,Tbl_Project_List[Project Name],0),1)-1,0),IFERROR(INDEX($K$9:$K$158,MATCH($E118,$G$9:$G$158,0),1),0),IFERROR(INDEX($K$9:$K$158,MATCH($F118,$G$9:$G$158,0),1),0)),0)), IFERROR(MIN($D118-SUM($O118:AX118), INDEX(Tbl_Resource_List[Hours Available per Day], MATCH($C118,Tbl_Resource_List[Resource Name],0),1)-SUMIF($C$8:$C117,$C118,AY$8:AY117)),0),0)</f>
        <v>0</v>
      </c>
      <c r="AZ118" s="93">
        <f>IF((AZ$7&gt;IFERROR(MAX(IFERROR(INDEX(Tbl_Project_List[Start Date],MATCH($A118,Tbl_Project_List[Project Name],0),1)-1,0),IFERROR(INDEX($K$9:$K$158,MATCH($E118,$G$9:$G$158,0),1),0),IFERROR(INDEX($K$9:$K$158,MATCH($F118,$G$9:$G$158,0),1),0)),0)), IFERROR(MIN($D118-SUM($O118:AY118), INDEX(Tbl_Resource_List[Hours Available per Day], MATCH($C118,Tbl_Resource_List[Resource Name],0),1)-SUMIF($C$8:$C117,$C118,AZ$8:AZ117)),0),0)</f>
        <v>0</v>
      </c>
      <c r="BA118" s="93">
        <f>IF((BA$7&gt;IFERROR(MAX(IFERROR(INDEX(Tbl_Project_List[Start Date],MATCH($A118,Tbl_Project_List[Project Name],0),1)-1,0),IFERROR(INDEX($K$9:$K$158,MATCH($E118,$G$9:$G$158,0),1),0),IFERROR(INDEX($K$9:$K$158,MATCH($F118,$G$9:$G$158,0),1),0)),0)), IFERROR(MIN($D118-SUM($O118:AZ118), INDEX(Tbl_Resource_List[Hours Available per Day], MATCH($C118,Tbl_Resource_List[Resource Name],0),1)-SUMIF($C$8:$C117,$C118,BA$8:BA117)),0),0)</f>
        <v>0</v>
      </c>
      <c r="BB118" s="93">
        <f>IF((BB$7&gt;IFERROR(MAX(IFERROR(INDEX(Tbl_Project_List[Start Date],MATCH($A118,Tbl_Project_List[Project Name],0),1)-1,0),IFERROR(INDEX($K$9:$K$158,MATCH($E118,$G$9:$G$158,0),1),0),IFERROR(INDEX($K$9:$K$158,MATCH($F118,$G$9:$G$158,0),1),0)),0)), IFERROR(MIN($D118-SUM($O118:BA118), INDEX(Tbl_Resource_List[Hours Available per Day], MATCH($C118,Tbl_Resource_List[Resource Name],0),1)-SUMIF($C$8:$C117,$C118,BB$8:BB117)),0),0)</f>
        <v>0</v>
      </c>
      <c r="BC118" s="93">
        <f>IF((BC$7&gt;IFERROR(MAX(IFERROR(INDEX(Tbl_Project_List[Start Date],MATCH($A118,Tbl_Project_List[Project Name],0),1)-1,0),IFERROR(INDEX($K$9:$K$158,MATCH($E118,$G$9:$G$158,0),1),0),IFERROR(INDEX($K$9:$K$158,MATCH($F118,$G$9:$G$158,0),1),0)),0)), IFERROR(MIN($D118-SUM($O118:BB118), INDEX(Tbl_Resource_List[Hours Available per Day], MATCH($C118,Tbl_Resource_List[Resource Name],0),1)-SUMIF($C$8:$C117,$C118,BC$8:BC117)),0),0)</f>
        <v>0</v>
      </c>
      <c r="BD118" s="93">
        <f>IF((BD$7&gt;IFERROR(MAX(IFERROR(INDEX(Tbl_Project_List[Start Date],MATCH($A118,Tbl_Project_List[Project Name],0),1)-1,0),IFERROR(INDEX($K$9:$K$158,MATCH($E118,$G$9:$G$158,0),1),0),IFERROR(INDEX($K$9:$K$158,MATCH($F118,$G$9:$G$158,0),1),0)),0)), IFERROR(MIN($D118-SUM($O118:BC118), INDEX(Tbl_Resource_List[Hours Available per Day], MATCH($C118,Tbl_Resource_List[Resource Name],0),1)-SUMIF($C$8:$C117,$C118,BD$8:BD117)),0),0)</f>
        <v>0</v>
      </c>
      <c r="BE118" s="93">
        <f>IF((BE$7&gt;IFERROR(MAX(IFERROR(INDEX(Tbl_Project_List[Start Date],MATCH($A118,Tbl_Project_List[Project Name],0),1)-1,0),IFERROR(INDEX($K$9:$K$158,MATCH($E118,$G$9:$G$158,0),1),0),IFERROR(INDEX($K$9:$K$158,MATCH($F118,$G$9:$G$158,0),1),0)),0)), IFERROR(MIN($D118-SUM($O118:BD118), INDEX(Tbl_Resource_List[Hours Available per Day], MATCH($C118,Tbl_Resource_List[Resource Name],0),1)-SUMIF($C$8:$C117,$C118,BE$8:BE117)),0),0)</f>
        <v>0</v>
      </c>
      <c r="BF118" s="93">
        <f>IF((BF$7&gt;IFERROR(MAX(IFERROR(INDEX(Tbl_Project_List[Start Date],MATCH($A118,Tbl_Project_List[Project Name],0),1)-1,0),IFERROR(INDEX($K$9:$K$158,MATCH($E118,$G$9:$G$158,0),1),0),IFERROR(INDEX($K$9:$K$158,MATCH($F118,$G$9:$G$158,0),1),0)),0)), IFERROR(MIN($D118-SUM($O118:BE118), INDEX(Tbl_Resource_List[Hours Available per Day], MATCH($C118,Tbl_Resource_List[Resource Name],0),1)-SUMIF($C$8:$C117,$C118,BF$8:BF117)),0),0)</f>
        <v>0</v>
      </c>
      <c r="BG118" s="93">
        <f>IF((BG$7&gt;IFERROR(MAX(IFERROR(INDEX(Tbl_Project_List[Start Date],MATCH($A118,Tbl_Project_List[Project Name],0),1)-1,0),IFERROR(INDEX($K$9:$K$158,MATCH($E118,$G$9:$G$158,0),1),0),IFERROR(INDEX($K$9:$K$158,MATCH($F118,$G$9:$G$158,0),1),0)),0)), IFERROR(MIN($D118-SUM($O118:BF118), INDEX(Tbl_Resource_List[Hours Available per Day], MATCH($C118,Tbl_Resource_List[Resource Name],0),1)-SUMIF($C$8:$C117,$C118,BG$8:BG117)),0),0)</f>
        <v>0</v>
      </c>
      <c r="BH118" s="93">
        <f>IF((BH$7&gt;IFERROR(MAX(IFERROR(INDEX(Tbl_Project_List[Start Date],MATCH($A118,Tbl_Project_List[Project Name],0),1)-1,0),IFERROR(INDEX($K$9:$K$158,MATCH($E118,$G$9:$G$158,0),1),0),IFERROR(INDEX($K$9:$K$158,MATCH($F118,$G$9:$G$158,0),1),0)),0)), IFERROR(MIN($D118-SUM($O118:BG118), INDEX(Tbl_Resource_List[Hours Available per Day], MATCH($C118,Tbl_Resource_List[Resource Name],0),1)-SUMIF($C$8:$C117,$C118,BH$8:BH117)),0),0)</f>
        <v>0</v>
      </c>
      <c r="BI118" s="93">
        <f>IF((BI$7&gt;IFERROR(MAX(IFERROR(INDEX(Tbl_Project_List[Start Date],MATCH($A118,Tbl_Project_List[Project Name],0),1)-1,0),IFERROR(INDEX($K$9:$K$158,MATCH($E118,$G$9:$G$158,0),1),0),IFERROR(INDEX($K$9:$K$158,MATCH($F118,$G$9:$G$158,0),1),0)),0)), IFERROR(MIN($D118-SUM($O118:BH118), INDEX(Tbl_Resource_List[Hours Available per Day], MATCH($C118,Tbl_Resource_List[Resource Name],0),1)-SUMIF($C$8:$C117,$C118,BI$8:BI117)),0),0)</f>
        <v>0</v>
      </c>
      <c r="BJ118" s="93">
        <f>IF((BJ$7&gt;IFERROR(MAX(IFERROR(INDEX(Tbl_Project_List[Start Date],MATCH($A118,Tbl_Project_List[Project Name],0),1)-1,0),IFERROR(INDEX($K$9:$K$158,MATCH($E118,$G$9:$G$158,0),1),0),IFERROR(INDEX($K$9:$K$158,MATCH($F118,$G$9:$G$158,0),1),0)),0)), IFERROR(MIN($D118-SUM($O118:BI118), INDEX(Tbl_Resource_List[Hours Available per Day], MATCH($C118,Tbl_Resource_List[Resource Name],0),1)-SUMIF($C$8:$C117,$C118,BJ$8:BJ117)),0),0)</f>
        <v>0</v>
      </c>
      <c r="BK118" s="93">
        <f>IF((BK$7&gt;IFERROR(MAX(IFERROR(INDEX(Tbl_Project_List[Start Date],MATCH($A118,Tbl_Project_List[Project Name],0),1)-1,0),IFERROR(INDEX($K$9:$K$158,MATCH($E118,$G$9:$G$158,0),1),0),IFERROR(INDEX($K$9:$K$158,MATCH($F118,$G$9:$G$158,0),1),0)),0)), IFERROR(MIN($D118-SUM($O118:BJ118), INDEX(Tbl_Resource_List[Hours Available per Day], MATCH($C118,Tbl_Resource_List[Resource Name],0),1)-SUMIF($C$8:$C117,$C118,BK$8:BK117)),0),0)</f>
        <v>0</v>
      </c>
      <c r="BL118" s="93">
        <f>IF((BL$7&gt;IFERROR(MAX(IFERROR(INDEX(Tbl_Project_List[Start Date],MATCH($A118,Tbl_Project_List[Project Name],0),1)-1,0),IFERROR(INDEX($K$9:$K$158,MATCH($E118,$G$9:$G$158,0),1),0),IFERROR(INDEX($K$9:$K$158,MATCH($F118,$G$9:$G$158,0),1),0)),0)), IFERROR(MIN($D118-SUM($O118:BK118), INDEX(Tbl_Resource_List[Hours Available per Day], MATCH($C118,Tbl_Resource_List[Resource Name],0),1)-SUMIF($C$8:$C117,$C118,BL$8:BL117)),0),0)</f>
        <v>0</v>
      </c>
      <c r="BM118" s="93">
        <f>IF((BM$7&gt;IFERROR(MAX(IFERROR(INDEX(Tbl_Project_List[Start Date],MATCH($A118,Tbl_Project_List[Project Name],0),1)-1,0),IFERROR(INDEX($K$9:$K$158,MATCH($E118,$G$9:$G$158,0),1),0),IFERROR(INDEX($K$9:$K$158,MATCH($F118,$G$9:$G$158,0),1),0)),0)), IFERROR(MIN($D118-SUM($O118:BL118), INDEX(Tbl_Resource_List[Hours Available per Day], MATCH($C118,Tbl_Resource_List[Resource Name],0),1)-SUMIF($C$8:$C117,$C118,BM$8:BM117)),0),0)</f>
        <v>0</v>
      </c>
      <c r="BN118" s="93">
        <f>IF((BN$7&gt;IFERROR(MAX(IFERROR(INDEX(Tbl_Project_List[Start Date],MATCH($A118,Tbl_Project_List[Project Name],0),1)-1,0),IFERROR(INDEX($K$9:$K$158,MATCH($E118,$G$9:$G$158,0),1),0),IFERROR(INDEX($K$9:$K$158,MATCH($F118,$G$9:$G$158,0),1),0)),0)), IFERROR(MIN($D118-SUM($O118:BM118), INDEX(Tbl_Resource_List[Hours Available per Day], MATCH($C118,Tbl_Resource_List[Resource Name],0),1)-SUMIF($C$8:$C117,$C118,BN$8:BN117)),0),0)</f>
        <v>0</v>
      </c>
      <c r="BO118" s="93">
        <f>IF((BO$7&gt;IFERROR(MAX(IFERROR(INDEX(Tbl_Project_List[Start Date],MATCH($A118,Tbl_Project_List[Project Name],0),1)-1,0),IFERROR(INDEX($K$9:$K$158,MATCH($E118,$G$9:$G$158,0),1),0),IFERROR(INDEX($K$9:$K$158,MATCH($F118,$G$9:$G$158,0),1),0)),0)), IFERROR(MIN($D118-SUM($O118:BN118), INDEX(Tbl_Resource_List[Hours Available per Day], MATCH($C118,Tbl_Resource_List[Resource Name],0),1)-SUMIF($C$8:$C117,$C118,BO$8:BO117)),0),0)</f>
        <v>0</v>
      </c>
      <c r="BP118" s="93">
        <f>IF((BP$7&gt;IFERROR(MAX(IFERROR(INDEX(Tbl_Project_List[Start Date],MATCH($A118,Tbl_Project_List[Project Name],0),1)-1,0),IFERROR(INDEX($K$9:$K$158,MATCH($E118,$G$9:$G$158,0),1),0),IFERROR(INDEX($K$9:$K$158,MATCH($F118,$G$9:$G$158,0),1),0)),0)), IFERROR(MIN($D118-SUM($O118:BO118), INDEX(Tbl_Resource_List[Hours Available per Day], MATCH($C118,Tbl_Resource_List[Resource Name],0),1)-SUMIF($C$8:$C117,$C118,BP$8:BP117)),0),0)</f>
        <v>0</v>
      </c>
      <c r="BQ118" s="93">
        <f>IF((BQ$7&gt;IFERROR(MAX(IFERROR(INDEX(Tbl_Project_List[Start Date],MATCH($A118,Tbl_Project_List[Project Name],0),1)-1,0),IFERROR(INDEX($K$9:$K$158,MATCH($E118,$G$9:$G$158,0),1),0),IFERROR(INDEX($K$9:$K$158,MATCH($F118,$G$9:$G$158,0),1),0)),0)), IFERROR(MIN($D118-SUM($O118:BP118), INDEX(Tbl_Resource_List[Hours Available per Day], MATCH($C118,Tbl_Resource_List[Resource Name],0),1)-SUMIF($C$8:$C117,$C118,BQ$8:BQ117)),0),0)</f>
        <v>0</v>
      </c>
      <c r="BR118" s="93">
        <f>IF((BR$7&gt;IFERROR(MAX(IFERROR(INDEX(Tbl_Project_List[Start Date],MATCH($A118,Tbl_Project_List[Project Name],0),1)-1,0),IFERROR(INDEX($K$9:$K$158,MATCH($E118,$G$9:$G$158,0),1),0),IFERROR(INDEX($K$9:$K$158,MATCH($F118,$G$9:$G$158,0),1),0)),0)), IFERROR(MIN($D118-SUM($O118:BQ118), INDEX(Tbl_Resource_List[Hours Available per Day], MATCH($C118,Tbl_Resource_List[Resource Name],0),1)-SUMIF($C$8:$C117,$C118,BR$8:BR117)),0),0)</f>
        <v>0</v>
      </c>
      <c r="BS118" s="93">
        <f>IF((BS$7&gt;IFERROR(MAX(IFERROR(INDEX(Tbl_Project_List[Start Date],MATCH($A118,Tbl_Project_List[Project Name],0),1)-1,0),IFERROR(INDEX($K$9:$K$158,MATCH($E118,$G$9:$G$158,0),1),0),IFERROR(INDEX($K$9:$K$158,MATCH($F118,$G$9:$G$158,0),1),0)),0)), IFERROR(MIN($D118-SUM($O118:BR118), INDEX(Tbl_Resource_List[Hours Available per Day], MATCH($C118,Tbl_Resource_List[Resource Name],0),1)-SUMIF($C$8:$C117,$C118,BS$8:BS117)),0),0)</f>
        <v>0</v>
      </c>
      <c r="BT118" s="93">
        <f>IF((BT$7&gt;IFERROR(MAX(IFERROR(INDEX(Tbl_Project_List[Start Date],MATCH($A118,Tbl_Project_List[Project Name],0),1)-1,0),IFERROR(INDEX($K$9:$K$158,MATCH($E118,$G$9:$G$158,0),1),0),IFERROR(INDEX($K$9:$K$158,MATCH($F118,$G$9:$G$158,0),1),0)),0)), IFERROR(MIN($D118-SUM($O118:BS118), INDEX(Tbl_Resource_List[Hours Available per Day], MATCH($C118,Tbl_Resource_List[Resource Name],0),1)-SUMIF($C$8:$C117,$C118,BT$8:BT117)),0),0)</f>
        <v>0</v>
      </c>
      <c r="BU118" s="93">
        <f>IF((BU$7&gt;IFERROR(MAX(IFERROR(INDEX(Tbl_Project_List[Start Date],MATCH($A118,Tbl_Project_List[Project Name],0),1)-1,0),IFERROR(INDEX($K$9:$K$158,MATCH($E118,$G$9:$G$158,0),1),0),IFERROR(INDEX($K$9:$K$158,MATCH($F118,$G$9:$G$158,0),1),0)),0)), IFERROR(MIN($D118-SUM($O118:BT118), INDEX(Tbl_Resource_List[Hours Available per Day], MATCH($C118,Tbl_Resource_List[Resource Name],0),1)-SUMIF($C$8:$C117,$C118,BU$8:BU117)),0),0)</f>
        <v>0</v>
      </c>
      <c r="BV118" s="93">
        <f>IF((BV$7&gt;IFERROR(MAX(IFERROR(INDEX(Tbl_Project_List[Start Date],MATCH($A118,Tbl_Project_List[Project Name],0),1)-1,0),IFERROR(INDEX($K$9:$K$158,MATCH($E118,$G$9:$G$158,0),1),0),IFERROR(INDEX($K$9:$K$158,MATCH($F118,$G$9:$G$158,0),1),0)),0)), IFERROR(MIN($D118-SUM($O118:BU118), INDEX(Tbl_Resource_List[Hours Available per Day], MATCH($C118,Tbl_Resource_List[Resource Name],0),1)-SUMIF($C$8:$C117,$C118,BV$8:BV117)),0),0)</f>
        <v>0</v>
      </c>
      <c r="BW118" s="94">
        <f>IF((BW$7&gt;IFERROR(MAX(IFERROR(INDEX(Tbl_Project_List[Start Date],MATCH($A118,Tbl_Project_List[Project Name],0),1)-1,0),IFERROR(INDEX($K$9:$K$158,MATCH($E118,$G$9:$G$158,0),1),0),IFERROR(INDEX($K$9:$K$158,MATCH($F118,$G$9:$G$158,0),1),0)),0)), IFERROR(MIN($D118-SUM($O118:BV118), INDEX(Tbl_Resource_List[Hours Available per Day], MATCH($C118,Tbl_Resource_List[Resource Name],0),1)-SUMIF($C$8:$C117,$C118,BW$8:BW117)),0),0)</f>
        <v>0</v>
      </c>
      <c r="BX118" s="95"/>
      <c r="BY118" s="95"/>
      <c r="BZ118" s="95"/>
      <c r="CA118" s="95"/>
      <c r="CB118" s="95"/>
      <c r="CC118" s="95"/>
      <c r="CD118" s="95"/>
      <c r="CE118" s="95"/>
      <c r="CF118" s="95"/>
      <c r="CG118" s="95"/>
      <c r="CH118" s="95"/>
      <c r="CI118" s="95"/>
      <c r="CJ118" s="95"/>
      <c r="CK118" s="95"/>
      <c r="CL118" s="95"/>
      <c r="CM118" s="95"/>
      <c r="CN118" s="95"/>
      <c r="CO118" s="95"/>
      <c r="CP118" s="95"/>
      <c r="CQ118" s="95"/>
      <c r="CR118" s="95"/>
      <c r="CS118" s="95"/>
      <c r="CT118" s="95"/>
      <c r="CU118" s="95"/>
      <c r="CV118" s="95"/>
      <c r="CW118" s="95"/>
      <c r="CX118" s="95"/>
      <c r="CY118" s="95"/>
      <c r="CZ118" s="95"/>
      <c r="DA118" s="95"/>
    </row>
    <row r="119" spans="1:105" x14ac:dyDescent="0.25">
      <c r="A119" s="89" t="str">
        <f>IFERROR(IF(ROW(A118)-ROW($A$8)&gt;=COUNTA(Tbl_Task_List[Task Name]),"",INDEX(Tbl_Project_List[],MATCH(SMALL(Tbl_Project_List[[#Data],[Priority]],ROUND(SUMPRODUCT(1/COUNTIF($A$9:A118,$A$9:A118)),0)+((COUNTIF(Tbl_Task_List[[#Data],[Project Name]],A118)=COUNTIF($A$9:$A118,A118))*1)),Tbl_Project_List[[#Data],[Priority]],0),1)),"")</f>
        <v/>
      </c>
      <c r="B119" s="89" t="str">
        <f t="array" ref="B119">IFERROR(INDEX((Tbl_Task_List[[#Data],[Task Name]]), SMALL(IF(A119=(Tbl_Task_List[[#Data],[Project Name]]),ROW(Tbl_Task_List[[#Data],[Project Name]]),""),COUNTIF($A$9:$A119,A119))-ROW(Tbl_Task_List[[#Headers],[Task Name]]),1),"")</f>
        <v/>
      </c>
      <c r="C119" s="90" t="str">
        <f t="array" ref="C119">IFERROR(INDEX((Tbl_Task_List[[#Data],[Resource Name]]), SMALL(IF(A119=(Tbl_Task_List[[#Data],[Project Name]]),ROW(Tbl_Task_List[[#Data],[Project Name]]),""),COUNTIF($A$9:$A119,A119))-ROW(Tbl_Task_List[[#Headers],[Resource Name]]),1),"")</f>
        <v/>
      </c>
      <c r="D119" s="91" t="str">
        <f t="array" ref="D119">IFERROR(INDEX((Tbl_Task_List[[#Data],[Planned Duration (Hours)]]), SMALL(IF(A119=(Tbl_Task_List[[#Data],[Project Name]]),ROW(Tbl_Task_List[[#Data],[Project Name]]),""),COUNTIF($A$9:$A119,A119))-ROW(Tbl_Task_List[[#Headers],[Planned Duration (Hours)]]),1),"")</f>
        <v/>
      </c>
      <c r="E119" s="70" t="str">
        <f t="array" ref="E119">IFERROR(INDEX((Tbl_Task_List[[#Data],[Predecessor 1]]), SMALL(IF(A119=(Tbl_Task_List[[#Data],[Project Name]]),ROW(Tbl_Task_List[[#Data],[Project Name]]),""),COUNTIF($A$9:$A119,A119))-ROW(Tbl_Task_List[[#Headers],[Predecessor 1]]),1),"")</f>
        <v/>
      </c>
      <c r="F119" s="70" t="str">
        <f t="array" ref="F119">IFERROR(INDEX((Tbl_Task_List[[#Data],[Predecessor 2]]), SMALL(IF(A119=(Tbl_Task_List[[#Data],[Project Name]]),ROW(Tbl_Task_List[[#Data],[Project Name]]),""),COUNTIF($A$9:$A119,A119))-ROW(Tbl_Task_List[[#Headers],[Predecessor 2]]),1),"")</f>
        <v/>
      </c>
      <c r="G119" s="70" t="str">
        <f t="shared" si="12"/>
        <v xml:space="preserve"> </v>
      </c>
      <c r="H119" s="75" t="str">
        <f>IFERROR(MAX(INDEX(Tbl_Project_List[Start Date],MATCH($A119,Tbl_Project_List[Project Name],0),1), StartDate, IFERROR(WORKDAY(INDEX($K$9:$K$158,MATCH($E119,$G$9:$G$158,0),1),1,Holidays),0),IFERROR(WORKDAY( INDEX($K$9:$K$158,MATCH($F119,$G$9:$G$158,0),1),1,Holidays),0)),"")</f>
        <v/>
      </c>
      <c r="I119" s="92" t="str">
        <f t="shared" si="9"/>
        <v/>
      </c>
      <c r="J119" s="75" t="str">
        <f t="array" ref="J119">IF(ISNUMBER(D119),IFERROR(INDEX($A$7:$BW$7,1,SMALL(IF(P119:BW119&gt;0,COLUMN(P119:BW119),""),1)),WORKDAY($BW$7,2,Holidays)),"")</f>
        <v/>
      </c>
      <c r="K119" s="75" t="str">
        <f t="array" ref="K119">IF(ISNUMBER(D119),IF(SUM(P119:BW119)=D119,IFERROR(INDEX($A$7:$BW$7,1,LARGE(IF(P119:BW119&gt;0,COLUMN(P119:BW119),""),1)),""),WORKDAY($BW$7,1,Holidays)),"")</f>
        <v/>
      </c>
      <c r="L119" s="92" t="str">
        <f ca="1">IFERROR(COUNTIF(INDIRECT(ADDRESS(ROW($L119),MATCH($J119,$A$7:$BW$7,0),1,1,)):INDIRECT(ADDRESS(ROW($L119),MATCH(MIN($K119,$BW$7),$A$7:$BW$7,0),1,1,)),0),"")</f>
        <v/>
      </c>
      <c r="M119" s="92" t="str">
        <f t="shared" si="10"/>
        <v/>
      </c>
      <c r="N119" s="93" t="str">
        <f t="shared" si="11"/>
        <v/>
      </c>
      <c r="O119" s="86"/>
      <c r="P119" s="93">
        <f>IF((P$7&gt;IFERROR(MAX(IFERROR(INDEX(Tbl_Project_List[Start Date],MATCH($A119,Tbl_Project_List[Project Name],0),1)-1,0),IFERROR(INDEX($K$9:$K$158,MATCH($E119,$G$9:$G$158,0),1),0),IFERROR(INDEX($K$9:$K$158,MATCH($F119,$G$9:$G$158,0),1),0)),0)), IFERROR(MIN($D119-SUM($O119:O119), INDEX(Tbl_Resource_List[Hours Available per Day], MATCH($C119,Tbl_Resource_List[Resource Name],0),1)-SUMIF($C$8:$C118,$C119,P$8:P118)),0),0)</f>
        <v>0</v>
      </c>
      <c r="Q119" s="93">
        <f>IF((Q$7&gt;IFERROR(MAX(IFERROR(INDEX(Tbl_Project_List[Start Date],MATCH($A119,Tbl_Project_List[Project Name],0),1)-1,0),IFERROR(INDEX($K$9:$K$158,MATCH($E119,$G$9:$G$158,0),1),0),IFERROR(INDEX($K$9:$K$158,MATCH($F119,$G$9:$G$158,0),1),0)),0)), IFERROR(MIN($D119-SUM($O119:P119), INDEX(Tbl_Resource_List[Hours Available per Day], MATCH($C119,Tbl_Resource_List[Resource Name],0),1)-SUMIF($C$8:$C118,$C119,Q$8:Q118)),0),0)</f>
        <v>0</v>
      </c>
      <c r="R119" s="93">
        <f>IF((R$7&gt;IFERROR(MAX(IFERROR(INDEX(Tbl_Project_List[Start Date],MATCH($A119,Tbl_Project_List[Project Name],0),1)-1,0),IFERROR(INDEX($K$9:$K$158,MATCH($E119,$G$9:$G$158,0),1),0),IFERROR(INDEX($K$9:$K$158,MATCH($F119,$G$9:$G$158,0),1),0)),0)), IFERROR(MIN($D119-SUM($O119:Q119), INDEX(Tbl_Resource_List[Hours Available per Day], MATCH($C119,Tbl_Resource_List[Resource Name],0),1)-SUMIF($C$8:$C118,$C119,R$8:R118)),0),0)</f>
        <v>0</v>
      </c>
      <c r="S119" s="93">
        <f>IF((S$7&gt;IFERROR(MAX(IFERROR(INDEX(Tbl_Project_List[Start Date],MATCH($A119,Tbl_Project_List[Project Name],0),1)-1,0),IFERROR(INDEX($K$9:$K$158,MATCH($E119,$G$9:$G$158,0),1),0),IFERROR(INDEX($K$9:$K$158,MATCH($F119,$G$9:$G$158,0),1),0)),0)), IFERROR(MIN($D119-SUM($O119:R119), INDEX(Tbl_Resource_List[Hours Available per Day], MATCH($C119,Tbl_Resource_List[Resource Name],0),1)-SUMIF($C$8:$C118,$C119,S$8:S118)),0),0)</f>
        <v>0</v>
      </c>
      <c r="T119" s="93">
        <f>IF((T$7&gt;IFERROR(MAX(IFERROR(INDEX(Tbl_Project_List[Start Date],MATCH($A119,Tbl_Project_List[Project Name],0),1)-1,0),IFERROR(INDEX($K$9:$K$158,MATCH($E119,$G$9:$G$158,0),1),0),IFERROR(INDEX($K$9:$K$158,MATCH($F119,$G$9:$G$158,0),1),0)),0)), IFERROR(MIN($D119-SUM($O119:S119), INDEX(Tbl_Resource_List[Hours Available per Day], MATCH($C119,Tbl_Resource_List[Resource Name],0),1)-SUMIF($C$8:$C118,$C119,T$8:T118)),0),0)</f>
        <v>0</v>
      </c>
      <c r="U119" s="93">
        <f>IF((U$7&gt;IFERROR(MAX(IFERROR(INDEX(Tbl_Project_List[Start Date],MATCH($A119,Tbl_Project_List[Project Name],0),1)-1,0),IFERROR(INDEX($K$9:$K$158,MATCH($E119,$G$9:$G$158,0),1),0),IFERROR(INDEX($K$9:$K$158,MATCH($F119,$G$9:$G$158,0),1),0)),0)), IFERROR(MIN($D119-SUM($O119:T119), INDEX(Tbl_Resource_List[Hours Available per Day], MATCH($C119,Tbl_Resource_List[Resource Name],0),1)-SUMIF($C$8:$C118,$C119,U$8:U118)),0),0)</f>
        <v>0</v>
      </c>
      <c r="V119" s="93">
        <f>IF((V$7&gt;IFERROR(MAX(IFERROR(INDEX(Tbl_Project_List[Start Date],MATCH($A119,Tbl_Project_List[Project Name],0),1)-1,0),IFERROR(INDEX($K$9:$K$158,MATCH($E119,$G$9:$G$158,0),1),0),IFERROR(INDEX($K$9:$K$158,MATCH($F119,$G$9:$G$158,0),1),0)),0)), IFERROR(MIN($D119-SUM($O119:U119), INDEX(Tbl_Resource_List[Hours Available per Day], MATCH($C119,Tbl_Resource_List[Resource Name],0),1)-SUMIF($C$8:$C118,$C119,V$8:V118)),0),0)</f>
        <v>0</v>
      </c>
      <c r="W119" s="93">
        <f>IF((W$7&gt;IFERROR(MAX(IFERROR(INDEX(Tbl_Project_List[Start Date],MATCH($A119,Tbl_Project_List[Project Name],0),1)-1,0),IFERROR(INDEX($K$9:$K$158,MATCH($E119,$G$9:$G$158,0),1),0),IFERROR(INDEX($K$9:$K$158,MATCH($F119,$G$9:$G$158,0),1),0)),0)), IFERROR(MIN($D119-SUM($O119:V119), INDEX(Tbl_Resource_List[Hours Available per Day], MATCH($C119,Tbl_Resource_List[Resource Name],0),1)-SUMIF($C$8:$C118,$C119,W$8:W118)),0),0)</f>
        <v>0</v>
      </c>
      <c r="X119" s="93">
        <f>IF((X$7&gt;IFERROR(MAX(IFERROR(INDEX(Tbl_Project_List[Start Date],MATCH($A119,Tbl_Project_List[Project Name],0),1)-1,0),IFERROR(INDEX($K$9:$K$158,MATCH($E119,$G$9:$G$158,0),1),0),IFERROR(INDEX($K$9:$K$158,MATCH($F119,$G$9:$G$158,0),1),0)),0)), IFERROR(MIN($D119-SUM($O119:W119), INDEX(Tbl_Resource_List[Hours Available per Day], MATCH($C119,Tbl_Resource_List[Resource Name],0),1)-SUMIF($C$8:$C118,$C119,X$8:X118)),0),0)</f>
        <v>0</v>
      </c>
      <c r="Y119" s="93">
        <f>IF((Y$7&gt;IFERROR(MAX(IFERROR(INDEX(Tbl_Project_List[Start Date],MATCH($A119,Tbl_Project_List[Project Name],0),1)-1,0),IFERROR(INDEX($K$9:$K$158,MATCH($E119,$G$9:$G$158,0),1),0),IFERROR(INDEX($K$9:$K$158,MATCH($F119,$G$9:$G$158,0),1),0)),0)), IFERROR(MIN($D119-SUM($O119:X119), INDEX(Tbl_Resource_List[Hours Available per Day], MATCH($C119,Tbl_Resource_List[Resource Name],0),1)-SUMIF($C$8:$C118,$C119,Y$8:Y118)),0),0)</f>
        <v>0</v>
      </c>
      <c r="Z119" s="93">
        <f>IF((Z$7&gt;IFERROR(MAX(IFERROR(INDEX(Tbl_Project_List[Start Date],MATCH($A119,Tbl_Project_List[Project Name],0),1)-1,0),IFERROR(INDEX($K$9:$K$158,MATCH($E119,$G$9:$G$158,0),1),0),IFERROR(INDEX($K$9:$K$158,MATCH($F119,$G$9:$G$158,0),1),0)),0)), IFERROR(MIN($D119-SUM($O119:Y119), INDEX(Tbl_Resource_List[Hours Available per Day], MATCH($C119,Tbl_Resource_List[Resource Name],0),1)-SUMIF($C$8:$C118,$C119,Z$8:Z118)),0),0)</f>
        <v>0</v>
      </c>
      <c r="AA119" s="93">
        <f>IF((AA$7&gt;IFERROR(MAX(IFERROR(INDEX(Tbl_Project_List[Start Date],MATCH($A119,Tbl_Project_List[Project Name],0),1)-1,0),IFERROR(INDEX($K$9:$K$158,MATCH($E119,$G$9:$G$158,0),1),0),IFERROR(INDEX($K$9:$K$158,MATCH($F119,$G$9:$G$158,0),1),0)),0)), IFERROR(MIN($D119-SUM($O119:Z119), INDEX(Tbl_Resource_List[Hours Available per Day], MATCH($C119,Tbl_Resource_List[Resource Name],0),1)-SUMIF($C$8:$C118,$C119,AA$8:AA118)),0),0)</f>
        <v>0</v>
      </c>
      <c r="AB119" s="93">
        <f>IF((AB$7&gt;IFERROR(MAX(IFERROR(INDEX(Tbl_Project_List[Start Date],MATCH($A119,Tbl_Project_List[Project Name],0),1)-1,0),IFERROR(INDEX($K$9:$K$158,MATCH($E119,$G$9:$G$158,0),1),0),IFERROR(INDEX($K$9:$K$158,MATCH($F119,$G$9:$G$158,0),1),0)),0)), IFERROR(MIN($D119-SUM($O119:AA119), INDEX(Tbl_Resource_List[Hours Available per Day], MATCH($C119,Tbl_Resource_List[Resource Name],0),1)-SUMIF($C$8:$C118,$C119,AB$8:AB118)),0),0)</f>
        <v>0</v>
      </c>
      <c r="AC119" s="93">
        <f>IF((AC$7&gt;IFERROR(MAX(IFERROR(INDEX(Tbl_Project_List[Start Date],MATCH($A119,Tbl_Project_List[Project Name],0),1)-1,0),IFERROR(INDEX($K$9:$K$158,MATCH($E119,$G$9:$G$158,0),1),0),IFERROR(INDEX($K$9:$K$158,MATCH($F119,$G$9:$G$158,0),1),0)),0)), IFERROR(MIN($D119-SUM($O119:AB119), INDEX(Tbl_Resource_List[Hours Available per Day], MATCH($C119,Tbl_Resource_List[Resource Name],0),1)-SUMIF($C$8:$C118,$C119,AC$8:AC118)),0),0)</f>
        <v>0</v>
      </c>
      <c r="AD119" s="93">
        <f>IF((AD$7&gt;IFERROR(MAX(IFERROR(INDEX(Tbl_Project_List[Start Date],MATCH($A119,Tbl_Project_List[Project Name],0),1)-1,0),IFERROR(INDEX($K$9:$K$158,MATCH($E119,$G$9:$G$158,0),1),0),IFERROR(INDEX($K$9:$K$158,MATCH($F119,$G$9:$G$158,0),1),0)),0)), IFERROR(MIN($D119-SUM($O119:AC119), INDEX(Tbl_Resource_List[Hours Available per Day], MATCH($C119,Tbl_Resource_List[Resource Name],0),1)-SUMIF($C$8:$C118,$C119,AD$8:AD118)),0),0)</f>
        <v>0</v>
      </c>
      <c r="AE119" s="93">
        <f>IF((AE$7&gt;IFERROR(MAX(IFERROR(INDEX(Tbl_Project_List[Start Date],MATCH($A119,Tbl_Project_List[Project Name],0),1)-1,0),IFERROR(INDEX($K$9:$K$158,MATCH($E119,$G$9:$G$158,0),1),0),IFERROR(INDEX($K$9:$K$158,MATCH($F119,$G$9:$G$158,0),1),0)),0)), IFERROR(MIN($D119-SUM($O119:AD119), INDEX(Tbl_Resource_List[Hours Available per Day], MATCH($C119,Tbl_Resource_List[Resource Name],0),1)-SUMIF($C$8:$C118,$C119,AE$8:AE118)),0),0)</f>
        <v>0</v>
      </c>
      <c r="AF119" s="93">
        <f>IF((AF$7&gt;IFERROR(MAX(IFERROR(INDEX(Tbl_Project_List[Start Date],MATCH($A119,Tbl_Project_List[Project Name],0),1)-1,0),IFERROR(INDEX($K$9:$K$158,MATCH($E119,$G$9:$G$158,0),1),0),IFERROR(INDEX($K$9:$K$158,MATCH($F119,$G$9:$G$158,0),1),0)),0)), IFERROR(MIN($D119-SUM($O119:AE119), INDEX(Tbl_Resource_List[Hours Available per Day], MATCH($C119,Tbl_Resource_List[Resource Name],0),1)-SUMIF($C$8:$C118,$C119,AF$8:AF118)),0),0)</f>
        <v>0</v>
      </c>
      <c r="AG119" s="93">
        <f>IF((AG$7&gt;IFERROR(MAX(IFERROR(INDEX(Tbl_Project_List[Start Date],MATCH($A119,Tbl_Project_List[Project Name],0),1)-1,0),IFERROR(INDEX($K$9:$K$158,MATCH($E119,$G$9:$G$158,0),1),0),IFERROR(INDEX($K$9:$K$158,MATCH($F119,$G$9:$G$158,0),1),0)),0)), IFERROR(MIN($D119-SUM($O119:AF119), INDEX(Tbl_Resource_List[Hours Available per Day], MATCH($C119,Tbl_Resource_List[Resource Name],0),1)-SUMIF($C$8:$C118,$C119,AG$8:AG118)),0),0)</f>
        <v>0</v>
      </c>
      <c r="AH119" s="93">
        <f>IF((AH$7&gt;IFERROR(MAX(IFERROR(INDEX(Tbl_Project_List[Start Date],MATCH($A119,Tbl_Project_List[Project Name],0),1)-1,0),IFERROR(INDEX($K$9:$K$158,MATCH($E119,$G$9:$G$158,0),1),0),IFERROR(INDEX($K$9:$K$158,MATCH($F119,$G$9:$G$158,0),1),0)),0)), IFERROR(MIN($D119-SUM($O119:AG119), INDEX(Tbl_Resource_List[Hours Available per Day], MATCH($C119,Tbl_Resource_List[Resource Name],0),1)-SUMIF($C$8:$C118,$C119,AH$8:AH118)),0),0)</f>
        <v>0</v>
      </c>
      <c r="AI119" s="93">
        <f>IF((AI$7&gt;IFERROR(MAX(IFERROR(INDEX(Tbl_Project_List[Start Date],MATCH($A119,Tbl_Project_List[Project Name],0),1)-1,0),IFERROR(INDEX($K$9:$K$158,MATCH($E119,$G$9:$G$158,0),1),0),IFERROR(INDEX($K$9:$K$158,MATCH($F119,$G$9:$G$158,0),1),0)),0)), IFERROR(MIN($D119-SUM($O119:AH119), INDEX(Tbl_Resource_List[Hours Available per Day], MATCH($C119,Tbl_Resource_List[Resource Name],0),1)-SUMIF($C$8:$C118,$C119,AI$8:AI118)),0),0)</f>
        <v>0</v>
      </c>
      <c r="AJ119" s="93">
        <f>IF((AJ$7&gt;IFERROR(MAX(IFERROR(INDEX(Tbl_Project_List[Start Date],MATCH($A119,Tbl_Project_List[Project Name],0),1)-1,0),IFERROR(INDEX($K$9:$K$158,MATCH($E119,$G$9:$G$158,0),1),0),IFERROR(INDEX($K$9:$K$158,MATCH($F119,$G$9:$G$158,0),1),0)),0)), IFERROR(MIN($D119-SUM($O119:AI119), INDEX(Tbl_Resource_List[Hours Available per Day], MATCH($C119,Tbl_Resource_List[Resource Name],0),1)-SUMIF($C$8:$C118,$C119,AJ$8:AJ118)),0),0)</f>
        <v>0</v>
      </c>
      <c r="AK119" s="93">
        <f>IF((AK$7&gt;IFERROR(MAX(IFERROR(INDEX(Tbl_Project_List[Start Date],MATCH($A119,Tbl_Project_List[Project Name],0),1)-1,0),IFERROR(INDEX($K$9:$K$158,MATCH($E119,$G$9:$G$158,0),1),0),IFERROR(INDEX($K$9:$K$158,MATCH($F119,$G$9:$G$158,0),1),0)),0)), IFERROR(MIN($D119-SUM($O119:AJ119), INDEX(Tbl_Resource_List[Hours Available per Day], MATCH($C119,Tbl_Resource_List[Resource Name],0),1)-SUMIF($C$8:$C118,$C119,AK$8:AK118)),0),0)</f>
        <v>0</v>
      </c>
      <c r="AL119" s="93">
        <f>IF((AL$7&gt;IFERROR(MAX(IFERROR(INDEX(Tbl_Project_List[Start Date],MATCH($A119,Tbl_Project_List[Project Name],0),1)-1,0),IFERROR(INDEX($K$9:$K$158,MATCH($E119,$G$9:$G$158,0),1),0),IFERROR(INDEX($K$9:$K$158,MATCH($F119,$G$9:$G$158,0),1),0)),0)), IFERROR(MIN($D119-SUM($O119:AK119), INDEX(Tbl_Resource_List[Hours Available per Day], MATCH($C119,Tbl_Resource_List[Resource Name],0),1)-SUMIF($C$8:$C118,$C119,AL$8:AL118)),0),0)</f>
        <v>0</v>
      </c>
      <c r="AM119" s="93">
        <f>IF((AM$7&gt;IFERROR(MAX(IFERROR(INDEX(Tbl_Project_List[Start Date],MATCH($A119,Tbl_Project_List[Project Name],0),1)-1,0),IFERROR(INDEX($K$9:$K$158,MATCH($E119,$G$9:$G$158,0),1),0),IFERROR(INDEX($K$9:$K$158,MATCH($F119,$G$9:$G$158,0),1),0)),0)), IFERROR(MIN($D119-SUM($O119:AL119), INDEX(Tbl_Resource_List[Hours Available per Day], MATCH($C119,Tbl_Resource_List[Resource Name],0),1)-SUMIF($C$8:$C118,$C119,AM$8:AM118)),0),0)</f>
        <v>0</v>
      </c>
      <c r="AN119" s="93">
        <f>IF((AN$7&gt;IFERROR(MAX(IFERROR(INDEX(Tbl_Project_List[Start Date],MATCH($A119,Tbl_Project_List[Project Name],0),1)-1,0),IFERROR(INDEX($K$9:$K$158,MATCH($E119,$G$9:$G$158,0),1),0),IFERROR(INDEX($K$9:$K$158,MATCH($F119,$G$9:$G$158,0),1),0)),0)), IFERROR(MIN($D119-SUM($O119:AM119), INDEX(Tbl_Resource_List[Hours Available per Day], MATCH($C119,Tbl_Resource_List[Resource Name],0),1)-SUMIF($C$8:$C118,$C119,AN$8:AN118)),0),0)</f>
        <v>0</v>
      </c>
      <c r="AO119" s="93">
        <f>IF((AO$7&gt;IFERROR(MAX(IFERROR(INDEX(Tbl_Project_List[Start Date],MATCH($A119,Tbl_Project_List[Project Name],0),1)-1,0),IFERROR(INDEX($K$9:$K$158,MATCH($E119,$G$9:$G$158,0),1),0),IFERROR(INDEX($K$9:$K$158,MATCH($F119,$G$9:$G$158,0),1),0)),0)), IFERROR(MIN($D119-SUM($O119:AN119), INDEX(Tbl_Resource_List[Hours Available per Day], MATCH($C119,Tbl_Resource_List[Resource Name],0),1)-SUMIF($C$8:$C118,$C119,AO$8:AO118)),0),0)</f>
        <v>0</v>
      </c>
      <c r="AP119" s="93">
        <f>IF((AP$7&gt;IFERROR(MAX(IFERROR(INDEX(Tbl_Project_List[Start Date],MATCH($A119,Tbl_Project_List[Project Name],0),1)-1,0),IFERROR(INDEX($K$9:$K$158,MATCH($E119,$G$9:$G$158,0),1),0),IFERROR(INDEX($K$9:$K$158,MATCH($F119,$G$9:$G$158,0),1),0)),0)), IFERROR(MIN($D119-SUM($O119:AO119), INDEX(Tbl_Resource_List[Hours Available per Day], MATCH($C119,Tbl_Resource_List[Resource Name],0),1)-SUMIF($C$8:$C118,$C119,AP$8:AP118)),0),0)</f>
        <v>0</v>
      </c>
      <c r="AQ119" s="93">
        <f>IF((AQ$7&gt;IFERROR(MAX(IFERROR(INDEX(Tbl_Project_List[Start Date],MATCH($A119,Tbl_Project_List[Project Name],0),1)-1,0),IFERROR(INDEX($K$9:$K$158,MATCH($E119,$G$9:$G$158,0),1),0),IFERROR(INDEX($K$9:$K$158,MATCH($F119,$G$9:$G$158,0),1),0)),0)), IFERROR(MIN($D119-SUM($O119:AP119), INDEX(Tbl_Resource_List[Hours Available per Day], MATCH($C119,Tbl_Resource_List[Resource Name],0),1)-SUMIF($C$8:$C118,$C119,AQ$8:AQ118)),0),0)</f>
        <v>0</v>
      </c>
      <c r="AR119" s="93">
        <f>IF((AR$7&gt;IFERROR(MAX(IFERROR(INDEX(Tbl_Project_List[Start Date],MATCH($A119,Tbl_Project_List[Project Name],0),1)-1,0),IFERROR(INDEX($K$9:$K$158,MATCH($E119,$G$9:$G$158,0),1),0),IFERROR(INDEX($K$9:$K$158,MATCH($F119,$G$9:$G$158,0),1),0)),0)), IFERROR(MIN($D119-SUM($O119:AQ119), INDEX(Tbl_Resource_List[Hours Available per Day], MATCH($C119,Tbl_Resource_List[Resource Name],0),1)-SUMIF($C$8:$C118,$C119,AR$8:AR118)),0),0)</f>
        <v>0</v>
      </c>
      <c r="AS119" s="93">
        <f>IF((AS$7&gt;IFERROR(MAX(IFERROR(INDEX(Tbl_Project_List[Start Date],MATCH($A119,Tbl_Project_List[Project Name],0),1)-1,0),IFERROR(INDEX($K$9:$K$158,MATCH($E119,$G$9:$G$158,0),1),0),IFERROR(INDEX($K$9:$K$158,MATCH($F119,$G$9:$G$158,0),1),0)),0)), IFERROR(MIN($D119-SUM($O119:AR119), INDEX(Tbl_Resource_List[Hours Available per Day], MATCH($C119,Tbl_Resource_List[Resource Name],0),1)-SUMIF($C$8:$C118,$C119,AS$8:AS118)),0),0)</f>
        <v>0</v>
      </c>
      <c r="AT119" s="93">
        <f>IF((AT$7&gt;IFERROR(MAX(IFERROR(INDEX(Tbl_Project_List[Start Date],MATCH($A119,Tbl_Project_List[Project Name],0),1)-1,0),IFERROR(INDEX($K$9:$K$158,MATCH($E119,$G$9:$G$158,0),1),0),IFERROR(INDEX($K$9:$K$158,MATCH($F119,$G$9:$G$158,0),1),0)),0)), IFERROR(MIN($D119-SUM($O119:AS119), INDEX(Tbl_Resource_List[Hours Available per Day], MATCH($C119,Tbl_Resource_List[Resource Name],0),1)-SUMIF($C$8:$C118,$C119,AT$8:AT118)),0),0)</f>
        <v>0</v>
      </c>
      <c r="AU119" s="93">
        <f>IF((AU$7&gt;IFERROR(MAX(IFERROR(INDEX(Tbl_Project_List[Start Date],MATCH($A119,Tbl_Project_List[Project Name],0),1)-1,0),IFERROR(INDEX($K$9:$K$158,MATCH($E119,$G$9:$G$158,0),1),0),IFERROR(INDEX($K$9:$K$158,MATCH($F119,$G$9:$G$158,0),1),0)),0)), IFERROR(MIN($D119-SUM($O119:AT119), INDEX(Tbl_Resource_List[Hours Available per Day], MATCH($C119,Tbl_Resource_List[Resource Name],0),1)-SUMIF($C$8:$C118,$C119,AU$8:AU118)),0),0)</f>
        <v>0</v>
      </c>
      <c r="AV119" s="93">
        <f>IF((AV$7&gt;IFERROR(MAX(IFERROR(INDEX(Tbl_Project_List[Start Date],MATCH($A119,Tbl_Project_List[Project Name],0),1)-1,0),IFERROR(INDEX($K$9:$K$158,MATCH($E119,$G$9:$G$158,0),1),0),IFERROR(INDEX($K$9:$K$158,MATCH($F119,$G$9:$G$158,0),1),0)),0)), IFERROR(MIN($D119-SUM($O119:AU119), INDEX(Tbl_Resource_List[Hours Available per Day], MATCH($C119,Tbl_Resource_List[Resource Name],0),1)-SUMIF($C$8:$C118,$C119,AV$8:AV118)),0),0)</f>
        <v>0</v>
      </c>
      <c r="AW119" s="93">
        <f>IF((AW$7&gt;IFERROR(MAX(IFERROR(INDEX(Tbl_Project_List[Start Date],MATCH($A119,Tbl_Project_List[Project Name],0),1)-1,0),IFERROR(INDEX($K$9:$K$158,MATCH($E119,$G$9:$G$158,0),1),0),IFERROR(INDEX($K$9:$K$158,MATCH($F119,$G$9:$G$158,0),1),0)),0)), IFERROR(MIN($D119-SUM($O119:AV119), INDEX(Tbl_Resource_List[Hours Available per Day], MATCH($C119,Tbl_Resource_List[Resource Name],0),1)-SUMIF($C$8:$C118,$C119,AW$8:AW118)),0),0)</f>
        <v>0</v>
      </c>
      <c r="AX119" s="93">
        <f>IF((AX$7&gt;IFERROR(MAX(IFERROR(INDEX(Tbl_Project_List[Start Date],MATCH($A119,Tbl_Project_List[Project Name],0),1)-1,0),IFERROR(INDEX($K$9:$K$158,MATCH($E119,$G$9:$G$158,0),1),0),IFERROR(INDEX($K$9:$K$158,MATCH($F119,$G$9:$G$158,0),1),0)),0)), IFERROR(MIN($D119-SUM($O119:AW119), INDEX(Tbl_Resource_List[Hours Available per Day], MATCH($C119,Tbl_Resource_List[Resource Name],0),1)-SUMIF($C$8:$C118,$C119,AX$8:AX118)),0),0)</f>
        <v>0</v>
      </c>
      <c r="AY119" s="93">
        <f>IF((AY$7&gt;IFERROR(MAX(IFERROR(INDEX(Tbl_Project_List[Start Date],MATCH($A119,Tbl_Project_List[Project Name],0),1)-1,0),IFERROR(INDEX($K$9:$K$158,MATCH($E119,$G$9:$G$158,0),1),0),IFERROR(INDEX($K$9:$K$158,MATCH($F119,$G$9:$G$158,0),1),0)),0)), IFERROR(MIN($D119-SUM($O119:AX119), INDEX(Tbl_Resource_List[Hours Available per Day], MATCH($C119,Tbl_Resource_List[Resource Name],0),1)-SUMIF($C$8:$C118,$C119,AY$8:AY118)),0),0)</f>
        <v>0</v>
      </c>
      <c r="AZ119" s="93">
        <f>IF((AZ$7&gt;IFERROR(MAX(IFERROR(INDEX(Tbl_Project_List[Start Date],MATCH($A119,Tbl_Project_List[Project Name],0),1)-1,0),IFERROR(INDEX($K$9:$K$158,MATCH($E119,$G$9:$G$158,0),1),0),IFERROR(INDEX($K$9:$K$158,MATCH($F119,$G$9:$G$158,0),1),0)),0)), IFERROR(MIN($D119-SUM($O119:AY119), INDEX(Tbl_Resource_List[Hours Available per Day], MATCH($C119,Tbl_Resource_List[Resource Name],0),1)-SUMIF($C$8:$C118,$C119,AZ$8:AZ118)),0),0)</f>
        <v>0</v>
      </c>
      <c r="BA119" s="93">
        <f>IF((BA$7&gt;IFERROR(MAX(IFERROR(INDEX(Tbl_Project_List[Start Date],MATCH($A119,Tbl_Project_List[Project Name],0),1)-1,0),IFERROR(INDEX($K$9:$K$158,MATCH($E119,$G$9:$G$158,0),1),0),IFERROR(INDEX($K$9:$K$158,MATCH($F119,$G$9:$G$158,0),1),0)),0)), IFERROR(MIN($D119-SUM($O119:AZ119), INDEX(Tbl_Resource_List[Hours Available per Day], MATCH($C119,Tbl_Resource_List[Resource Name],0),1)-SUMIF($C$8:$C118,$C119,BA$8:BA118)),0),0)</f>
        <v>0</v>
      </c>
      <c r="BB119" s="93">
        <f>IF((BB$7&gt;IFERROR(MAX(IFERROR(INDEX(Tbl_Project_List[Start Date],MATCH($A119,Tbl_Project_List[Project Name],0),1)-1,0),IFERROR(INDEX($K$9:$K$158,MATCH($E119,$G$9:$G$158,0),1),0),IFERROR(INDEX($K$9:$K$158,MATCH($F119,$G$9:$G$158,0),1),0)),0)), IFERROR(MIN($D119-SUM($O119:BA119), INDEX(Tbl_Resource_List[Hours Available per Day], MATCH($C119,Tbl_Resource_List[Resource Name],0),1)-SUMIF($C$8:$C118,$C119,BB$8:BB118)),0),0)</f>
        <v>0</v>
      </c>
      <c r="BC119" s="93">
        <f>IF((BC$7&gt;IFERROR(MAX(IFERROR(INDEX(Tbl_Project_List[Start Date],MATCH($A119,Tbl_Project_List[Project Name],0),1)-1,0),IFERROR(INDEX($K$9:$K$158,MATCH($E119,$G$9:$G$158,0),1),0),IFERROR(INDEX($K$9:$K$158,MATCH($F119,$G$9:$G$158,0),1),0)),0)), IFERROR(MIN($D119-SUM($O119:BB119), INDEX(Tbl_Resource_List[Hours Available per Day], MATCH($C119,Tbl_Resource_List[Resource Name],0),1)-SUMIF($C$8:$C118,$C119,BC$8:BC118)),0),0)</f>
        <v>0</v>
      </c>
      <c r="BD119" s="93">
        <f>IF((BD$7&gt;IFERROR(MAX(IFERROR(INDEX(Tbl_Project_List[Start Date],MATCH($A119,Tbl_Project_List[Project Name],0),1)-1,0),IFERROR(INDEX($K$9:$K$158,MATCH($E119,$G$9:$G$158,0),1),0),IFERROR(INDEX($K$9:$K$158,MATCH($F119,$G$9:$G$158,0),1),0)),0)), IFERROR(MIN($D119-SUM($O119:BC119), INDEX(Tbl_Resource_List[Hours Available per Day], MATCH($C119,Tbl_Resource_List[Resource Name],0),1)-SUMIF($C$8:$C118,$C119,BD$8:BD118)),0),0)</f>
        <v>0</v>
      </c>
      <c r="BE119" s="93">
        <f>IF((BE$7&gt;IFERROR(MAX(IFERROR(INDEX(Tbl_Project_List[Start Date],MATCH($A119,Tbl_Project_List[Project Name],0),1)-1,0),IFERROR(INDEX($K$9:$K$158,MATCH($E119,$G$9:$G$158,0),1),0),IFERROR(INDEX($K$9:$K$158,MATCH($F119,$G$9:$G$158,0),1),0)),0)), IFERROR(MIN($D119-SUM($O119:BD119), INDEX(Tbl_Resource_List[Hours Available per Day], MATCH($C119,Tbl_Resource_List[Resource Name],0),1)-SUMIF($C$8:$C118,$C119,BE$8:BE118)),0),0)</f>
        <v>0</v>
      </c>
      <c r="BF119" s="93">
        <f>IF((BF$7&gt;IFERROR(MAX(IFERROR(INDEX(Tbl_Project_List[Start Date],MATCH($A119,Tbl_Project_List[Project Name],0),1)-1,0),IFERROR(INDEX($K$9:$K$158,MATCH($E119,$G$9:$G$158,0),1),0),IFERROR(INDEX($K$9:$K$158,MATCH($F119,$G$9:$G$158,0),1),0)),0)), IFERROR(MIN($D119-SUM($O119:BE119), INDEX(Tbl_Resource_List[Hours Available per Day], MATCH($C119,Tbl_Resource_List[Resource Name],0),1)-SUMIF($C$8:$C118,$C119,BF$8:BF118)),0),0)</f>
        <v>0</v>
      </c>
      <c r="BG119" s="93">
        <f>IF((BG$7&gt;IFERROR(MAX(IFERROR(INDEX(Tbl_Project_List[Start Date],MATCH($A119,Tbl_Project_List[Project Name],0),1)-1,0),IFERROR(INDEX($K$9:$K$158,MATCH($E119,$G$9:$G$158,0),1),0),IFERROR(INDEX($K$9:$K$158,MATCH($F119,$G$9:$G$158,0),1),0)),0)), IFERROR(MIN($D119-SUM($O119:BF119), INDEX(Tbl_Resource_List[Hours Available per Day], MATCH($C119,Tbl_Resource_List[Resource Name],0),1)-SUMIF($C$8:$C118,$C119,BG$8:BG118)),0),0)</f>
        <v>0</v>
      </c>
      <c r="BH119" s="93">
        <f>IF((BH$7&gt;IFERROR(MAX(IFERROR(INDEX(Tbl_Project_List[Start Date],MATCH($A119,Tbl_Project_List[Project Name],0),1)-1,0),IFERROR(INDEX($K$9:$K$158,MATCH($E119,$G$9:$G$158,0),1),0),IFERROR(INDEX($K$9:$K$158,MATCH($F119,$G$9:$G$158,0),1),0)),0)), IFERROR(MIN($D119-SUM($O119:BG119), INDEX(Tbl_Resource_List[Hours Available per Day], MATCH($C119,Tbl_Resource_List[Resource Name],0),1)-SUMIF($C$8:$C118,$C119,BH$8:BH118)),0),0)</f>
        <v>0</v>
      </c>
      <c r="BI119" s="93">
        <f>IF((BI$7&gt;IFERROR(MAX(IFERROR(INDEX(Tbl_Project_List[Start Date],MATCH($A119,Tbl_Project_List[Project Name],0),1)-1,0),IFERROR(INDEX($K$9:$K$158,MATCH($E119,$G$9:$G$158,0),1),0),IFERROR(INDEX($K$9:$K$158,MATCH($F119,$G$9:$G$158,0),1),0)),0)), IFERROR(MIN($D119-SUM($O119:BH119), INDEX(Tbl_Resource_List[Hours Available per Day], MATCH($C119,Tbl_Resource_List[Resource Name],0),1)-SUMIF($C$8:$C118,$C119,BI$8:BI118)),0),0)</f>
        <v>0</v>
      </c>
      <c r="BJ119" s="93">
        <f>IF((BJ$7&gt;IFERROR(MAX(IFERROR(INDEX(Tbl_Project_List[Start Date],MATCH($A119,Tbl_Project_List[Project Name],0),1)-1,0),IFERROR(INDEX($K$9:$K$158,MATCH($E119,$G$9:$G$158,0),1),0),IFERROR(INDEX($K$9:$K$158,MATCH($F119,$G$9:$G$158,0),1),0)),0)), IFERROR(MIN($D119-SUM($O119:BI119), INDEX(Tbl_Resource_List[Hours Available per Day], MATCH($C119,Tbl_Resource_List[Resource Name],0),1)-SUMIF($C$8:$C118,$C119,BJ$8:BJ118)),0),0)</f>
        <v>0</v>
      </c>
      <c r="BK119" s="93">
        <f>IF((BK$7&gt;IFERROR(MAX(IFERROR(INDEX(Tbl_Project_List[Start Date],MATCH($A119,Tbl_Project_List[Project Name],0),1)-1,0),IFERROR(INDEX($K$9:$K$158,MATCH($E119,$G$9:$G$158,0),1),0),IFERROR(INDEX($K$9:$K$158,MATCH($F119,$G$9:$G$158,0),1),0)),0)), IFERROR(MIN($D119-SUM($O119:BJ119), INDEX(Tbl_Resource_List[Hours Available per Day], MATCH($C119,Tbl_Resource_List[Resource Name],0),1)-SUMIF($C$8:$C118,$C119,BK$8:BK118)),0),0)</f>
        <v>0</v>
      </c>
      <c r="BL119" s="93">
        <f>IF((BL$7&gt;IFERROR(MAX(IFERROR(INDEX(Tbl_Project_List[Start Date],MATCH($A119,Tbl_Project_List[Project Name],0),1)-1,0),IFERROR(INDEX($K$9:$K$158,MATCH($E119,$G$9:$G$158,0),1),0),IFERROR(INDEX($K$9:$K$158,MATCH($F119,$G$9:$G$158,0),1),0)),0)), IFERROR(MIN($D119-SUM($O119:BK119), INDEX(Tbl_Resource_List[Hours Available per Day], MATCH($C119,Tbl_Resource_List[Resource Name],0),1)-SUMIF($C$8:$C118,$C119,BL$8:BL118)),0),0)</f>
        <v>0</v>
      </c>
      <c r="BM119" s="93">
        <f>IF((BM$7&gt;IFERROR(MAX(IFERROR(INDEX(Tbl_Project_List[Start Date],MATCH($A119,Tbl_Project_List[Project Name],0),1)-1,0),IFERROR(INDEX($K$9:$K$158,MATCH($E119,$G$9:$G$158,0),1),0),IFERROR(INDEX($K$9:$K$158,MATCH($F119,$G$9:$G$158,0),1),0)),0)), IFERROR(MIN($D119-SUM($O119:BL119), INDEX(Tbl_Resource_List[Hours Available per Day], MATCH($C119,Tbl_Resource_List[Resource Name],0),1)-SUMIF($C$8:$C118,$C119,BM$8:BM118)),0),0)</f>
        <v>0</v>
      </c>
      <c r="BN119" s="93">
        <f>IF((BN$7&gt;IFERROR(MAX(IFERROR(INDEX(Tbl_Project_List[Start Date],MATCH($A119,Tbl_Project_List[Project Name],0),1)-1,0),IFERROR(INDEX($K$9:$K$158,MATCH($E119,$G$9:$G$158,0),1),0),IFERROR(INDEX($K$9:$K$158,MATCH($F119,$G$9:$G$158,0),1),0)),0)), IFERROR(MIN($D119-SUM($O119:BM119), INDEX(Tbl_Resource_List[Hours Available per Day], MATCH($C119,Tbl_Resource_List[Resource Name],0),1)-SUMIF($C$8:$C118,$C119,BN$8:BN118)),0),0)</f>
        <v>0</v>
      </c>
      <c r="BO119" s="93">
        <f>IF((BO$7&gt;IFERROR(MAX(IFERROR(INDEX(Tbl_Project_List[Start Date],MATCH($A119,Tbl_Project_List[Project Name],0),1)-1,0),IFERROR(INDEX($K$9:$K$158,MATCH($E119,$G$9:$G$158,0),1),0),IFERROR(INDEX($K$9:$K$158,MATCH($F119,$G$9:$G$158,0),1),0)),0)), IFERROR(MIN($D119-SUM($O119:BN119), INDEX(Tbl_Resource_List[Hours Available per Day], MATCH($C119,Tbl_Resource_List[Resource Name],0),1)-SUMIF($C$8:$C118,$C119,BO$8:BO118)),0),0)</f>
        <v>0</v>
      </c>
      <c r="BP119" s="93">
        <f>IF((BP$7&gt;IFERROR(MAX(IFERROR(INDEX(Tbl_Project_List[Start Date],MATCH($A119,Tbl_Project_List[Project Name],0),1)-1,0),IFERROR(INDEX($K$9:$K$158,MATCH($E119,$G$9:$G$158,0),1),0),IFERROR(INDEX($K$9:$K$158,MATCH($F119,$G$9:$G$158,0),1),0)),0)), IFERROR(MIN($D119-SUM($O119:BO119), INDEX(Tbl_Resource_List[Hours Available per Day], MATCH($C119,Tbl_Resource_List[Resource Name],0),1)-SUMIF($C$8:$C118,$C119,BP$8:BP118)),0),0)</f>
        <v>0</v>
      </c>
      <c r="BQ119" s="93">
        <f>IF((BQ$7&gt;IFERROR(MAX(IFERROR(INDEX(Tbl_Project_List[Start Date],MATCH($A119,Tbl_Project_List[Project Name],0),1)-1,0),IFERROR(INDEX($K$9:$K$158,MATCH($E119,$G$9:$G$158,0),1),0),IFERROR(INDEX($K$9:$K$158,MATCH($F119,$G$9:$G$158,0),1),0)),0)), IFERROR(MIN($D119-SUM($O119:BP119), INDEX(Tbl_Resource_List[Hours Available per Day], MATCH($C119,Tbl_Resource_List[Resource Name],0),1)-SUMIF($C$8:$C118,$C119,BQ$8:BQ118)),0),0)</f>
        <v>0</v>
      </c>
      <c r="BR119" s="93">
        <f>IF((BR$7&gt;IFERROR(MAX(IFERROR(INDEX(Tbl_Project_List[Start Date],MATCH($A119,Tbl_Project_List[Project Name],0),1)-1,0),IFERROR(INDEX($K$9:$K$158,MATCH($E119,$G$9:$G$158,0),1),0),IFERROR(INDEX($K$9:$K$158,MATCH($F119,$G$9:$G$158,0),1),0)),0)), IFERROR(MIN($D119-SUM($O119:BQ119), INDEX(Tbl_Resource_List[Hours Available per Day], MATCH($C119,Tbl_Resource_List[Resource Name],0),1)-SUMIF($C$8:$C118,$C119,BR$8:BR118)),0),0)</f>
        <v>0</v>
      </c>
      <c r="BS119" s="93">
        <f>IF((BS$7&gt;IFERROR(MAX(IFERROR(INDEX(Tbl_Project_List[Start Date],MATCH($A119,Tbl_Project_List[Project Name],0),1)-1,0),IFERROR(INDEX($K$9:$K$158,MATCH($E119,$G$9:$G$158,0),1),0),IFERROR(INDEX($K$9:$K$158,MATCH($F119,$G$9:$G$158,0),1),0)),0)), IFERROR(MIN($D119-SUM($O119:BR119), INDEX(Tbl_Resource_List[Hours Available per Day], MATCH($C119,Tbl_Resource_List[Resource Name],0),1)-SUMIF($C$8:$C118,$C119,BS$8:BS118)),0),0)</f>
        <v>0</v>
      </c>
      <c r="BT119" s="93">
        <f>IF((BT$7&gt;IFERROR(MAX(IFERROR(INDEX(Tbl_Project_List[Start Date],MATCH($A119,Tbl_Project_List[Project Name],0),1)-1,0),IFERROR(INDEX($K$9:$K$158,MATCH($E119,$G$9:$G$158,0),1),0),IFERROR(INDEX($K$9:$K$158,MATCH($F119,$G$9:$G$158,0),1),0)),0)), IFERROR(MIN($D119-SUM($O119:BS119), INDEX(Tbl_Resource_List[Hours Available per Day], MATCH($C119,Tbl_Resource_List[Resource Name],0),1)-SUMIF($C$8:$C118,$C119,BT$8:BT118)),0),0)</f>
        <v>0</v>
      </c>
      <c r="BU119" s="93">
        <f>IF((BU$7&gt;IFERROR(MAX(IFERROR(INDEX(Tbl_Project_List[Start Date],MATCH($A119,Tbl_Project_List[Project Name],0),1)-1,0),IFERROR(INDEX($K$9:$K$158,MATCH($E119,$G$9:$G$158,0),1),0),IFERROR(INDEX($K$9:$K$158,MATCH($F119,$G$9:$G$158,0),1),0)),0)), IFERROR(MIN($D119-SUM($O119:BT119), INDEX(Tbl_Resource_List[Hours Available per Day], MATCH($C119,Tbl_Resource_List[Resource Name],0),1)-SUMIF($C$8:$C118,$C119,BU$8:BU118)),0),0)</f>
        <v>0</v>
      </c>
      <c r="BV119" s="93">
        <f>IF((BV$7&gt;IFERROR(MAX(IFERROR(INDEX(Tbl_Project_List[Start Date],MATCH($A119,Tbl_Project_List[Project Name],0),1)-1,0),IFERROR(INDEX($K$9:$K$158,MATCH($E119,$G$9:$G$158,0),1),0),IFERROR(INDEX($K$9:$K$158,MATCH($F119,$G$9:$G$158,0),1),0)),0)), IFERROR(MIN($D119-SUM($O119:BU119), INDEX(Tbl_Resource_List[Hours Available per Day], MATCH($C119,Tbl_Resource_List[Resource Name],0),1)-SUMIF($C$8:$C118,$C119,BV$8:BV118)),0),0)</f>
        <v>0</v>
      </c>
      <c r="BW119" s="94">
        <f>IF((BW$7&gt;IFERROR(MAX(IFERROR(INDEX(Tbl_Project_List[Start Date],MATCH($A119,Tbl_Project_List[Project Name],0),1)-1,0),IFERROR(INDEX($K$9:$K$158,MATCH($E119,$G$9:$G$158,0),1),0),IFERROR(INDEX($K$9:$K$158,MATCH($F119,$G$9:$G$158,0),1),0)),0)), IFERROR(MIN($D119-SUM($O119:BV119), INDEX(Tbl_Resource_List[Hours Available per Day], MATCH($C119,Tbl_Resource_List[Resource Name],0),1)-SUMIF($C$8:$C118,$C119,BW$8:BW118)),0),0)</f>
        <v>0</v>
      </c>
      <c r="BX119" s="95"/>
      <c r="BY119" s="95"/>
      <c r="BZ119" s="95"/>
      <c r="CA119" s="95"/>
      <c r="CB119" s="95"/>
      <c r="CC119" s="95"/>
      <c r="CD119" s="95"/>
      <c r="CE119" s="95"/>
      <c r="CF119" s="95"/>
      <c r="CG119" s="95"/>
      <c r="CH119" s="95"/>
      <c r="CI119" s="95"/>
      <c r="CJ119" s="95"/>
      <c r="CK119" s="95"/>
      <c r="CL119" s="95"/>
      <c r="CM119" s="95"/>
      <c r="CN119" s="95"/>
      <c r="CO119" s="95"/>
      <c r="CP119" s="95"/>
      <c r="CQ119" s="95"/>
      <c r="CR119" s="95"/>
      <c r="CS119" s="95"/>
      <c r="CT119" s="95"/>
      <c r="CU119" s="95"/>
      <c r="CV119" s="95"/>
      <c r="CW119" s="95"/>
      <c r="CX119" s="95"/>
      <c r="CY119" s="95"/>
      <c r="CZ119" s="95"/>
      <c r="DA119" s="95"/>
    </row>
    <row r="120" spans="1:105" x14ac:dyDescent="0.25">
      <c r="A120" s="89" t="str">
        <f>IFERROR(IF(ROW(A119)-ROW($A$8)&gt;=COUNTA(Tbl_Task_List[Task Name]),"",INDEX(Tbl_Project_List[],MATCH(SMALL(Tbl_Project_List[[#Data],[Priority]],ROUND(SUMPRODUCT(1/COUNTIF($A$9:A119,$A$9:A119)),0)+((COUNTIF(Tbl_Task_List[[#Data],[Project Name]],A119)=COUNTIF($A$9:$A119,A119))*1)),Tbl_Project_List[[#Data],[Priority]],0),1)),"")</f>
        <v/>
      </c>
      <c r="B120" s="89" t="str">
        <f t="array" ref="B120">IFERROR(INDEX((Tbl_Task_List[[#Data],[Task Name]]), SMALL(IF(A120=(Tbl_Task_List[[#Data],[Project Name]]),ROW(Tbl_Task_List[[#Data],[Project Name]]),""),COUNTIF($A$9:$A120,A120))-ROW(Tbl_Task_List[[#Headers],[Task Name]]),1),"")</f>
        <v/>
      </c>
      <c r="C120" s="90" t="str">
        <f t="array" ref="C120">IFERROR(INDEX((Tbl_Task_List[[#Data],[Resource Name]]), SMALL(IF(A120=(Tbl_Task_List[[#Data],[Project Name]]),ROW(Tbl_Task_List[[#Data],[Project Name]]),""),COUNTIF($A$9:$A120,A120))-ROW(Tbl_Task_List[[#Headers],[Resource Name]]),1),"")</f>
        <v/>
      </c>
      <c r="D120" s="91" t="str">
        <f t="array" ref="D120">IFERROR(INDEX((Tbl_Task_List[[#Data],[Planned Duration (Hours)]]), SMALL(IF(A120=(Tbl_Task_List[[#Data],[Project Name]]),ROW(Tbl_Task_List[[#Data],[Project Name]]),""),COUNTIF($A$9:$A120,A120))-ROW(Tbl_Task_List[[#Headers],[Planned Duration (Hours)]]),1),"")</f>
        <v/>
      </c>
      <c r="E120" s="70" t="str">
        <f t="array" ref="E120">IFERROR(INDEX((Tbl_Task_List[[#Data],[Predecessor 1]]), SMALL(IF(A120=(Tbl_Task_List[[#Data],[Project Name]]),ROW(Tbl_Task_List[[#Data],[Project Name]]),""),COUNTIF($A$9:$A120,A120))-ROW(Tbl_Task_List[[#Headers],[Predecessor 1]]),1),"")</f>
        <v/>
      </c>
      <c r="F120" s="70" t="str">
        <f t="array" ref="F120">IFERROR(INDEX((Tbl_Task_List[[#Data],[Predecessor 2]]), SMALL(IF(A120=(Tbl_Task_List[[#Data],[Project Name]]),ROW(Tbl_Task_List[[#Data],[Project Name]]),""),COUNTIF($A$9:$A120,A120))-ROW(Tbl_Task_List[[#Headers],[Predecessor 2]]),1),"")</f>
        <v/>
      </c>
      <c r="G120" s="70" t="str">
        <f t="shared" si="12"/>
        <v xml:space="preserve"> </v>
      </c>
      <c r="H120" s="75" t="str">
        <f>IFERROR(MAX(INDEX(Tbl_Project_List[Start Date],MATCH($A120,Tbl_Project_List[Project Name],0),1), StartDate, IFERROR(WORKDAY(INDEX($K$9:$K$158,MATCH($E120,$G$9:$G$158,0),1),1,Holidays),0),IFERROR(WORKDAY( INDEX($K$9:$K$158,MATCH($F120,$G$9:$G$158,0),1),1,Holidays),0)),"")</f>
        <v/>
      </c>
      <c r="I120" s="92" t="str">
        <f t="shared" si="9"/>
        <v/>
      </c>
      <c r="J120" s="75" t="str">
        <f t="array" ref="J120">IF(ISNUMBER(D120),IFERROR(INDEX($A$7:$BW$7,1,SMALL(IF(P120:BW120&gt;0,COLUMN(P120:BW120),""),1)),WORKDAY($BW$7,2,Holidays)),"")</f>
        <v/>
      </c>
      <c r="K120" s="75" t="str">
        <f t="array" ref="K120">IF(ISNUMBER(D120),IF(SUM(P120:BW120)=D120,IFERROR(INDEX($A$7:$BW$7,1,LARGE(IF(P120:BW120&gt;0,COLUMN(P120:BW120),""),1)),""),WORKDAY($BW$7,1,Holidays)),"")</f>
        <v/>
      </c>
      <c r="L120" s="92" t="str">
        <f ca="1">IFERROR(COUNTIF(INDIRECT(ADDRESS(ROW($L120),MATCH($J120,$A$7:$BW$7,0),1,1,)):INDIRECT(ADDRESS(ROW($L120),MATCH(MIN($K120,$BW$7),$A$7:$BW$7,0),1,1,)),0),"")</f>
        <v/>
      </c>
      <c r="M120" s="92" t="str">
        <f t="shared" si="10"/>
        <v/>
      </c>
      <c r="N120" s="93" t="str">
        <f t="shared" si="11"/>
        <v/>
      </c>
      <c r="O120" s="86"/>
      <c r="P120" s="93">
        <f>IF((P$7&gt;IFERROR(MAX(IFERROR(INDEX(Tbl_Project_List[Start Date],MATCH($A120,Tbl_Project_List[Project Name],0),1)-1,0),IFERROR(INDEX($K$9:$K$158,MATCH($E120,$G$9:$G$158,0),1),0),IFERROR(INDEX($K$9:$K$158,MATCH($F120,$G$9:$G$158,0),1),0)),0)), IFERROR(MIN($D120-SUM($O120:O120), INDEX(Tbl_Resource_List[Hours Available per Day], MATCH($C120,Tbl_Resource_List[Resource Name],0),1)-SUMIF($C$8:$C119,$C120,P$8:P119)),0),0)</f>
        <v>0</v>
      </c>
      <c r="Q120" s="93">
        <f>IF((Q$7&gt;IFERROR(MAX(IFERROR(INDEX(Tbl_Project_List[Start Date],MATCH($A120,Tbl_Project_List[Project Name],0),1)-1,0),IFERROR(INDEX($K$9:$K$158,MATCH($E120,$G$9:$G$158,0),1),0),IFERROR(INDEX($K$9:$K$158,MATCH($F120,$G$9:$G$158,0),1),0)),0)), IFERROR(MIN($D120-SUM($O120:P120), INDEX(Tbl_Resource_List[Hours Available per Day], MATCH($C120,Tbl_Resource_List[Resource Name],0),1)-SUMIF($C$8:$C119,$C120,Q$8:Q119)),0),0)</f>
        <v>0</v>
      </c>
      <c r="R120" s="93">
        <f>IF((R$7&gt;IFERROR(MAX(IFERROR(INDEX(Tbl_Project_List[Start Date],MATCH($A120,Tbl_Project_List[Project Name],0),1)-1,0),IFERROR(INDEX($K$9:$K$158,MATCH($E120,$G$9:$G$158,0),1),0),IFERROR(INDEX($K$9:$K$158,MATCH($F120,$G$9:$G$158,0),1),0)),0)), IFERROR(MIN($D120-SUM($O120:Q120), INDEX(Tbl_Resource_List[Hours Available per Day], MATCH($C120,Tbl_Resource_List[Resource Name],0),1)-SUMIF($C$8:$C119,$C120,R$8:R119)),0),0)</f>
        <v>0</v>
      </c>
      <c r="S120" s="93">
        <f>IF((S$7&gt;IFERROR(MAX(IFERROR(INDEX(Tbl_Project_List[Start Date],MATCH($A120,Tbl_Project_List[Project Name],0),1)-1,0),IFERROR(INDEX($K$9:$K$158,MATCH($E120,$G$9:$G$158,0),1),0),IFERROR(INDEX($K$9:$K$158,MATCH($F120,$G$9:$G$158,0),1),0)),0)), IFERROR(MIN($D120-SUM($O120:R120), INDEX(Tbl_Resource_List[Hours Available per Day], MATCH($C120,Tbl_Resource_List[Resource Name],0),1)-SUMIF($C$8:$C119,$C120,S$8:S119)),0),0)</f>
        <v>0</v>
      </c>
      <c r="T120" s="93">
        <f>IF((T$7&gt;IFERROR(MAX(IFERROR(INDEX(Tbl_Project_List[Start Date],MATCH($A120,Tbl_Project_List[Project Name],0),1)-1,0),IFERROR(INDEX($K$9:$K$158,MATCH($E120,$G$9:$G$158,0),1),0),IFERROR(INDEX($K$9:$K$158,MATCH($F120,$G$9:$G$158,0),1),0)),0)), IFERROR(MIN($D120-SUM($O120:S120), INDEX(Tbl_Resource_List[Hours Available per Day], MATCH($C120,Tbl_Resource_List[Resource Name],0),1)-SUMIF($C$8:$C119,$C120,T$8:T119)),0),0)</f>
        <v>0</v>
      </c>
      <c r="U120" s="93">
        <f>IF((U$7&gt;IFERROR(MAX(IFERROR(INDEX(Tbl_Project_List[Start Date],MATCH($A120,Tbl_Project_List[Project Name],0),1)-1,0),IFERROR(INDEX($K$9:$K$158,MATCH($E120,$G$9:$G$158,0),1),0),IFERROR(INDEX($K$9:$K$158,MATCH($F120,$G$9:$G$158,0),1),0)),0)), IFERROR(MIN($D120-SUM($O120:T120), INDEX(Tbl_Resource_List[Hours Available per Day], MATCH($C120,Tbl_Resource_List[Resource Name],0),1)-SUMIF($C$8:$C119,$C120,U$8:U119)),0),0)</f>
        <v>0</v>
      </c>
      <c r="V120" s="93">
        <f>IF((V$7&gt;IFERROR(MAX(IFERROR(INDEX(Tbl_Project_List[Start Date],MATCH($A120,Tbl_Project_List[Project Name],0),1)-1,0),IFERROR(INDEX($K$9:$K$158,MATCH($E120,$G$9:$G$158,0),1),0),IFERROR(INDEX($K$9:$K$158,MATCH($F120,$G$9:$G$158,0),1),0)),0)), IFERROR(MIN($D120-SUM($O120:U120), INDEX(Tbl_Resource_List[Hours Available per Day], MATCH($C120,Tbl_Resource_List[Resource Name],0),1)-SUMIF($C$8:$C119,$C120,V$8:V119)),0),0)</f>
        <v>0</v>
      </c>
      <c r="W120" s="93">
        <f>IF((W$7&gt;IFERROR(MAX(IFERROR(INDEX(Tbl_Project_List[Start Date],MATCH($A120,Tbl_Project_List[Project Name],0),1)-1,0),IFERROR(INDEX($K$9:$K$158,MATCH($E120,$G$9:$G$158,0),1),0),IFERROR(INDEX($K$9:$K$158,MATCH($F120,$G$9:$G$158,0),1),0)),0)), IFERROR(MIN($D120-SUM($O120:V120), INDEX(Tbl_Resource_List[Hours Available per Day], MATCH($C120,Tbl_Resource_List[Resource Name],0),1)-SUMIF($C$8:$C119,$C120,W$8:W119)),0),0)</f>
        <v>0</v>
      </c>
      <c r="X120" s="93">
        <f>IF((X$7&gt;IFERROR(MAX(IFERROR(INDEX(Tbl_Project_List[Start Date],MATCH($A120,Tbl_Project_List[Project Name],0),1)-1,0),IFERROR(INDEX($K$9:$K$158,MATCH($E120,$G$9:$G$158,0),1),0),IFERROR(INDEX($K$9:$K$158,MATCH($F120,$G$9:$G$158,0),1),0)),0)), IFERROR(MIN($D120-SUM($O120:W120), INDEX(Tbl_Resource_List[Hours Available per Day], MATCH($C120,Tbl_Resource_List[Resource Name],0),1)-SUMIF($C$8:$C119,$C120,X$8:X119)),0),0)</f>
        <v>0</v>
      </c>
      <c r="Y120" s="93">
        <f>IF((Y$7&gt;IFERROR(MAX(IFERROR(INDEX(Tbl_Project_List[Start Date],MATCH($A120,Tbl_Project_List[Project Name],0),1)-1,0),IFERROR(INDEX($K$9:$K$158,MATCH($E120,$G$9:$G$158,0),1),0),IFERROR(INDEX($K$9:$K$158,MATCH($F120,$G$9:$G$158,0),1),0)),0)), IFERROR(MIN($D120-SUM($O120:X120), INDEX(Tbl_Resource_List[Hours Available per Day], MATCH($C120,Tbl_Resource_List[Resource Name],0),1)-SUMIF($C$8:$C119,$C120,Y$8:Y119)),0),0)</f>
        <v>0</v>
      </c>
      <c r="Z120" s="93">
        <f>IF((Z$7&gt;IFERROR(MAX(IFERROR(INDEX(Tbl_Project_List[Start Date],MATCH($A120,Tbl_Project_List[Project Name],0),1)-1,0),IFERROR(INDEX($K$9:$K$158,MATCH($E120,$G$9:$G$158,0),1),0),IFERROR(INDEX($K$9:$K$158,MATCH($F120,$G$9:$G$158,0),1),0)),0)), IFERROR(MIN($D120-SUM($O120:Y120), INDEX(Tbl_Resource_List[Hours Available per Day], MATCH($C120,Tbl_Resource_List[Resource Name],0),1)-SUMIF($C$8:$C119,$C120,Z$8:Z119)),0),0)</f>
        <v>0</v>
      </c>
      <c r="AA120" s="93">
        <f>IF((AA$7&gt;IFERROR(MAX(IFERROR(INDEX(Tbl_Project_List[Start Date],MATCH($A120,Tbl_Project_List[Project Name],0),1)-1,0),IFERROR(INDEX($K$9:$K$158,MATCH($E120,$G$9:$G$158,0),1),0),IFERROR(INDEX($K$9:$K$158,MATCH($F120,$G$9:$G$158,0),1),0)),0)), IFERROR(MIN($D120-SUM($O120:Z120), INDEX(Tbl_Resource_List[Hours Available per Day], MATCH($C120,Tbl_Resource_List[Resource Name],0),1)-SUMIF($C$8:$C119,$C120,AA$8:AA119)),0),0)</f>
        <v>0</v>
      </c>
      <c r="AB120" s="93">
        <f>IF((AB$7&gt;IFERROR(MAX(IFERROR(INDEX(Tbl_Project_List[Start Date],MATCH($A120,Tbl_Project_List[Project Name],0),1)-1,0),IFERROR(INDEX($K$9:$K$158,MATCH($E120,$G$9:$G$158,0),1),0),IFERROR(INDEX($K$9:$K$158,MATCH($F120,$G$9:$G$158,0),1),0)),0)), IFERROR(MIN($D120-SUM($O120:AA120), INDEX(Tbl_Resource_List[Hours Available per Day], MATCH($C120,Tbl_Resource_List[Resource Name],0),1)-SUMIF($C$8:$C119,$C120,AB$8:AB119)),0),0)</f>
        <v>0</v>
      </c>
      <c r="AC120" s="93">
        <f>IF((AC$7&gt;IFERROR(MAX(IFERROR(INDEX(Tbl_Project_List[Start Date],MATCH($A120,Tbl_Project_List[Project Name],0),1)-1,0),IFERROR(INDEX($K$9:$K$158,MATCH($E120,$G$9:$G$158,0),1),0),IFERROR(INDEX($K$9:$K$158,MATCH($F120,$G$9:$G$158,0),1),0)),0)), IFERROR(MIN($D120-SUM($O120:AB120), INDEX(Tbl_Resource_List[Hours Available per Day], MATCH($C120,Tbl_Resource_List[Resource Name],0),1)-SUMIF($C$8:$C119,$C120,AC$8:AC119)),0),0)</f>
        <v>0</v>
      </c>
      <c r="AD120" s="93">
        <f>IF((AD$7&gt;IFERROR(MAX(IFERROR(INDEX(Tbl_Project_List[Start Date],MATCH($A120,Tbl_Project_List[Project Name],0),1)-1,0),IFERROR(INDEX($K$9:$K$158,MATCH($E120,$G$9:$G$158,0),1),0),IFERROR(INDEX($K$9:$K$158,MATCH($F120,$G$9:$G$158,0),1),0)),0)), IFERROR(MIN($D120-SUM($O120:AC120), INDEX(Tbl_Resource_List[Hours Available per Day], MATCH($C120,Tbl_Resource_List[Resource Name],0),1)-SUMIF($C$8:$C119,$C120,AD$8:AD119)),0),0)</f>
        <v>0</v>
      </c>
      <c r="AE120" s="93">
        <f>IF((AE$7&gt;IFERROR(MAX(IFERROR(INDEX(Tbl_Project_List[Start Date],MATCH($A120,Tbl_Project_List[Project Name],0),1)-1,0),IFERROR(INDEX($K$9:$K$158,MATCH($E120,$G$9:$G$158,0),1),0),IFERROR(INDEX($K$9:$K$158,MATCH($F120,$G$9:$G$158,0),1),0)),0)), IFERROR(MIN($D120-SUM($O120:AD120), INDEX(Tbl_Resource_List[Hours Available per Day], MATCH($C120,Tbl_Resource_List[Resource Name],0),1)-SUMIF($C$8:$C119,$C120,AE$8:AE119)),0),0)</f>
        <v>0</v>
      </c>
      <c r="AF120" s="93">
        <f>IF((AF$7&gt;IFERROR(MAX(IFERROR(INDEX(Tbl_Project_List[Start Date],MATCH($A120,Tbl_Project_List[Project Name],0),1)-1,0),IFERROR(INDEX($K$9:$K$158,MATCH($E120,$G$9:$G$158,0),1),0),IFERROR(INDEX($K$9:$K$158,MATCH($F120,$G$9:$G$158,0),1),0)),0)), IFERROR(MIN($D120-SUM($O120:AE120), INDEX(Tbl_Resource_List[Hours Available per Day], MATCH($C120,Tbl_Resource_List[Resource Name],0),1)-SUMIF($C$8:$C119,$C120,AF$8:AF119)),0),0)</f>
        <v>0</v>
      </c>
      <c r="AG120" s="93">
        <f>IF((AG$7&gt;IFERROR(MAX(IFERROR(INDEX(Tbl_Project_List[Start Date],MATCH($A120,Tbl_Project_List[Project Name],0),1)-1,0),IFERROR(INDEX($K$9:$K$158,MATCH($E120,$G$9:$G$158,0),1),0),IFERROR(INDEX($K$9:$K$158,MATCH($F120,$G$9:$G$158,0),1),0)),0)), IFERROR(MIN($D120-SUM($O120:AF120), INDEX(Tbl_Resource_List[Hours Available per Day], MATCH($C120,Tbl_Resource_List[Resource Name],0),1)-SUMIF($C$8:$C119,$C120,AG$8:AG119)),0),0)</f>
        <v>0</v>
      </c>
      <c r="AH120" s="93">
        <f>IF((AH$7&gt;IFERROR(MAX(IFERROR(INDEX(Tbl_Project_List[Start Date],MATCH($A120,Tbl_Project_List[Project Name],0),1)-1,0),IFERROR(INDEX($K$9:$K$158,MATCH($E120,$G$9:$G$158,0),1),0),IFERROR(INDEX($K$9:$K$158,MATCH($F120,$G$9:$G$158,0),1),0)),0)), IFERROR(MIN($D120-SUM($O120:AG120), INDEX(Tbl_Resource_List[Hours Available per Day], MATCH($C120,Tbl_Resource_List[Resource Name],0),1)-SUMIF($C$8:$C119,$C120,AH$8:AH119)),0),0)</f>
        <v>0</v>
      </c>
      <c r="AI120" s="93">
        <f>IF((AI$7&gt;IFERROR(MAX(IFERROR(INDEX(Tbl_Project_List[Start Date],MATCH($A120,Tbl_Project_List[Project Name],0),1)-1,0),IFERROR(INDEX($K$9:$K$158,MATCH($E120,$G$9:$G$158,0),1),0),IFERROR(INDEX($K$9:$K$158,MATCH($F120,$G$9:$G$158,0),1),0)),0)), IFERROR(MIN($D120-SUM($O120:AH120), INDEX(Tbl_Resource_List[Hours Available per Day], MATCH($C120,Tbl_Resource_List[Resource Name],0),1)-SUMIF($C$8:$C119,$C120,AI$8:AI119)),0),0)</f>
        <v>0</v>
      </c>
      <c r="AJ120" s="93">
        <f>IF((AJ$7&gt;IFERROR(MAX(IFERROR(INDEX(Tbl_Project_List[Start Date],MATCH($A120,Tbl_Project_List[Project Name],0),1)-1,0),IFERROR(INDEX($K$9:$K$158,MATCH($E120,$G$9:$G$158,0),1),0),IFERROR(INDEX($K$9:$K$158,MATCH($F120,$G$9:$G$158,0),1),0)),0)), IFERROR(MIN($D120-SUM($O120:AI120), INDEX(Tbl_Resource_List[Hours Available per Day], MATCH($C120,Tbl_Resource_List[Resource Name],0),1)-SUMIF($C$8:$C119,$C120,AJ$8:AJ119)),0),0)</f>
        <v>0</v>
      </c>
      <c r="AK120" s="93">
        <f>IF((AK$7&gt;IFERROR(MAX(IFERROR(INDEX(Tbl_Project_List[Start Date],MATCH($A120,Tbl_Project_List[Project Name],0),1)-1,0),IFERROR(INDEX($K$9:$K$158,MATCH($E120,$G$9:$G$158,0),1),0),IFERROR(INDEX($K$9:$K$158,MATCH($F120,$G$9:$G$158,0),1),0)),0)), IFERROR(MIN($D120-SUM($O120:AJ120), INDEX(Tbl_Resource_List[Hours Available per Day], MATCH($C120,Tbl_Resource_List[Resource Name],0),1)-SUMIF($C$8:$C119,$C120,AK$8:AK119)),0),0)</f>
        <v>0</v>
      </c>
      <c r="AL120" s="93">
        <f>IF((AL$7&gt;IFERROR(MAX(IFERROR(INDEX(Tbl_Project_List[Start Date],MATCH($A120,Tbl_Project_List[Project Name],0),1)-1,0),IFERROR(INDEX($K$9:$K$158,MATCH($E120,$G$9:$G$158,0),1),0),IFERROR(INDEX($K$9:$K$158,MATCH($F120,$G$9:$G$158,0),1),0)),0)), IFERROR(MIN($D120-SUM($O120:AK120), INDEX(Tbl_Resource_List[Hours Available per Day], MATCH($C120,Tbl_Resource_List[Resource Name],0),1)-SUMIF($C$8:$C119,$C120,AL$8:AL119)),0),0)</f>
        <v>0</v>
      </c>
      <c r="AM120" s="93">
        <f>IF((AM$7&gt;IFERROR(MAX(IFERROR(INDEX(Tbl_Project_List[Start Date],MATCH($A120,Tbl_Project_List[Project Name],0),1)-1,0),IFERROR(INDEX($K$9:$K$158,MATCH($E120,$G$9:$G$158,0),1),0),IFERROR(INDEX($K$9:$K$158,MATCH($F120,$G$9:$G$158,0),1),0)),0)), IFERROR(MIN($D120-SUM($O120:AL120), INDEX(Tbl_Resource_List[Hours Available per Day], MATCH($C120,Tbl_Resource_List[Resource Name],0),1)-SUMIF($C$8:$C119,$C120,AM$8:AM119)),0),0)</f>
        <v>0</v>
      </c>
      <c r="AN120" s="93">
        <f>IF((AN$7&gt;IFERROR(MAX(IFERROR(INDEX(Tbl_Project_List[Start Date],MATCH($A120,Tbl_Project_List[Project Name],0),1)-1,0),IFERROR(INDEX($K$9:$K$158,MATCH($E120,$G$9:$G$158,0),1),0),IFERROR(INDEX($K$9:$K$158,MATCH($F120,$G$9:$G$158,0),1),0)),0)), IFERROR(MIN($D120-SUM($O120:AM120), INDEX(Tbl_Resource_List[Hours Available per Day], MATCH($C120,Tbl_Resource_List[Resource Name],0),1)-SUMIF($C$8:$C119,$C120,AN$8:AN119)),0),0)</f>
        <v>0</v>
      </c>
      <c r="AO120" s="93">
        <f>IF((AO$7&gt;IFERROR(MAX(IFERROR(INDEX(Tbl_Project_List[Start Date],MATCH($A120,Tbl_Project_List[Project Name],0),1)-1,0),IFERROR(INDEX($K$9:$K$158,MATCH($E120,$G$9:$G$158,0),1),0),IFERROR(INDEX($K$9:$K$158,MATCH($F120,$G$9:$G$158,0),1),0)),0)), IFERROR(MIN($D120-SUM($O120:AN120), INDEX(Tbl_Resource_List[Hours Available per Day], MATCH($C120,Tbl_Resource_List[Resource Name],0),1)-SUMIF($C$8:$C119,$C120,AO$8:AO119)),0),0)</f>
        <v>0</v>
      </c>
      <c r="AP120" s="93">
        <f>IF((AP$7&gt;IFERROR(MAX(IFERROR(INDEX(Tbl_Project_List[Start Date],MATCH($A120,Tbl_Project_List[Project Name],0),1)-1,0),IFERROR(INDEX($K$9:$K$158,MATCH($E120,$G$9:$G$158,0),1),0),IFERROR(INDEX($K$9:$K$158,MATCH($F120,$G$9:$G$158,0),1),0)),0)), IFERROR(MIN($D120-SUM($O120:AO120), INDEX(Tbl_Resource_List[Hours Available per Day], MATCH($C120,Tbl_Resource_List[Resource Name],0),1)-SUMIF($C$8:$C119,$C120,AP$8:AP119)),0),0)</f>
        <v>0</v>
      </c>
      <c r="AQ120" s="93">
        <f>IF((AQ$7&gt;IFERROR(MAX(IFERROR(INDEX(Tbl_Project_List[Start Date],MATCH($A120,Tbl_Project_List[Project Name],0),1)-1,0),IFERROR(INDEX($K$9:$K$158,MATCH($E120,$G$9:$G$158,0),1),0),IFERROR(INDEX($K$9:$K$158,MATCH($F120,$G$9:$G$158,0),1),0)),0)), IFERROR(MIN($D120-SUM($O120:AP120), INDEX(Tbl_Resource_List[Hours Available per Day], MATCH($C120,Tbl_Resource_List[Resource Name],0),1)-SUMIF($C$8:$C119,$C120,AQ$8:AQ119)),0),0)</f>
        <v>0</v>
      </c>
      <c r="AR120" s="93">
        <f>IF((AR$7&gt;IFERROR(MAX(IFERROR(INDEX(Tbl_Project_List[Start Date],MATCH($A120,Tbl_Project_List[Project Name],0),1)-1,0),IFERROR(INDEX($K$9:$K$158,MATCH($E120,$G$9:$G$158,0),1),0),IFERROR(INDEX($K$9:$K$158,MATCH($F120,$G$9:$G$158,0),1),0)),0)), IFERROR(MIN($D120-SUM($O120:AQ120), INDEX(Tbl_Resource_List[Hours Available per Day], MATCH($C120,Tbl_Resource_List[Resource Name],0),1)-SUMIF($C$8:$C119,$C120,AR$8:AR119)),0),0)</f>
        <v>0</v>
      </c>
      <c r="AS120" s="93">
        <f>IF((AS$7&gt;IFERROR(MAX(IFERROR(INDEX(Tbl_Project_List[Start Date],MATCH($A120,Tbl_Project_List[Project Name],0),1)-1,0),IFERROR(INDEX($K$9:$K$158,MATCH($E120,$G$9:$G$158,0),1),0),IFERROR(INDEX($K$9:$K$158,MATCH($F120,$G$9:$G$158,0),1),0)),0)), IFERROR(MIN($D120-SUM($O120:AR120), INDEX(Tbl_Resource_List[Hours Available per Day], MATCH($C120,Tbl_Resource_List[Resource Name],0),1)-SUMIF($C$8:$C119,$C120,AS$8:AS119)),0),0)</f>
        <v>0</v>
      </c>
      <c r="AT120" s="93">
        <f>IF((AT$7&gt;IFERROR(MAX(IFERROR(INDEX(Tbl_Project_List[Start Date],MATCH($A120,Tbl_Project_List[Project Name],0),1)-1,0),IFERROR(INDEX($K$9:$K$158,MATCH($E120,$G$9:$G$158,0),1),0),IFERROR(INDEX($K$9:$K$158,MATCH($F120,$G$9:$G$158,0),1),0)),0)), IFERROR(MIN($D120-SUM($O120:AS120), INDEX(Tbl_Resource_List[Hours Available per Day], MATCH($C120,Tbl_Resource_List[Resource Name],0),1)-SUMIF($C$8:$C119,$C120,AT$8:AT119)),0),0)</f>
        <v>0</v>
      </c>
      <c r="AU120" s="93">
        <f>IF((AU$7&gt;IFERROR(MAX(IFERROR(INDEX(Tbl_Project_List[Start Date],MATCH($A120,Tbl_Project_List[Project Name],0),1)-1,0),IFERROR(INDEX($K$9:$K$158,MATCH($E120,$G$9:$G$158,0),1),0),IFERROR(INDEX($K$9:$K$158,MATCH($F120,$G$9:$G$158,0),1),0)),0)), IFERROR(MIN($D120-SUM($O120:AT120), INDEX(Tbl_Resource_List[Hours Available per Day], MATCH($C120,Tbl_Resource_List[Resource Name],0),1)-SUMIF($C$8:$C119,$C120,AU$8:AU119)),0),0)</f>
        <v>0</v>
      </c>
      <c r="AV120" s="93">
        <f>IF((AV$7&gt;IFERROR(MAX(IFERROR(INDEX(Tbl_Project_List[Start Date],MATCH($A120,Tbl_Project_List[Project Name],0),1)-1,0),IFERROR(INDEX($K$9:$K$158,MATCH($E120,$G$9:$G$158,0),1),0),IFERROR(INDEX($K$9:$K$158,MATCH($F120,$G$9:$G$158,0),1),0)),0)), IFERROR(MIN($D120-SUM($O120:AU120), INDEX(Tbl_Resource_List[Hours Available per Day], MATCH($C120,Tbl_Resource_List[Resource Name],0),1)-SUMIF($C$8:$C119,$C120,AV$8:AV119)),0),0)</f>
        <v>0</v>
      </c>
      <c r="AW120" s="93">
        <f>IF((AW$7&gt;IFERROR(MAX(IFERROR(INDEX(Tbl_Project_List[Start Date],MATCH($A120,Tbl_Project_List[Project Name],0),1)-1,0),IFERROR(INDEX($K$9:$K$158,MATCH($E120,$G$9:$G$158,0),1),0),IFERROR(INDEX($K$9:$K$158,MATCH($F120,$G$9:$G$158,0),1),0)),0)), IFERROR(MIN($D120-SUM($O120:AV120), INDEX(Tbl_Resource_List[Hours Available per Day], MATCH($C120,Tbl_Resource_List[Resource Name],0),1)-SUMIF($C$8:$C119,$C120,AW$8:AW119)),0),0)</f>
        <v>0</v>
      </c>
      <c r="AX120" s="93">
        <f>IF((AX$7&gt;IFERROR(MAX(IFERROR(INDEX(Tbl_Project_List[Start Date],MATCH($A120,Tbl_Project_List[Project Name],0),1)-1,0),IFERROR(INDEX($K$9:$K$158,MATCH($E120,$G$9:$G$158,0),1),0),IFERROR(INDEX($K$9:$K$158,MATCH($F120,$G$9:$G$158,0),1),0)),0)), IFERROR(MIN($D120-SUM($O120:AW120), INDEX(Tbl_Resource_List[Hours Available per Day], MATCH($C120,Tbl_Resource_List[Resource Name],0),1)-SUMIF($C$8:$C119,$C120,AX$8:AX119)),0),0)</f>
        <v>0</v>
      </c>
      <c r="AY120" s="93">
        <f>IF((AY$7&gt;IFERROR(MAX(IFERROR(INDEX(Tbl_Project_List[Start Date],MATCH($A120,Tbl_Project_List[Project Name],0),1)-1,0),IFERROR(INDEX($K$9:$K$158,MATCH($E120,$G$9:$G$158,0),1),0),IFERROR(INDEX($K$9:$K$158,MATCH($F120,$G$9:$G$158,0),1),0)),0)), IFERROR(MIN($D120-SUM($O120:AX120), INDEX(Tbl_Resource_List[Hours Available per Day], MATCH($C120,Tbl_Resource_List[Resource Name],0),1)-SUMIF($C$8:$C119,$C120,AY$8:AY119)),0),0)</f>
        <v>0</v>
      </c>
      <c r="AZ120" s="93">
        <f>IF((AZ$7&gt;IFERROR(MAX(IFERROR(INDEX(Tbl_Project_List[Start Date],MATCH($A120,Tbl_Project_List[Project Name],0),1)-1,0),IFERROR(INDEX($K$9:$K$158,MATCH($E120,$G$9:$G$158,0),1),0),IFERROR(INDEX($K$9:$K$158,MATCH($F120,$G$9:$G$158,0),1),0)),0)), IFERROR(MIN($D120-SUM($O120:AY120), INDEX(Tbl_Resource_List[Hours Available per Day], MATCH($C120,Tbl_Resource_List[Resource Name],0),1)-SUMIF($C$8:$C119,$C120,AZ$8:AZ119)),0),0)</f>
        <v>0</v>
      </c>
      <c r="BA120" s="93">
        <f>IF((BA$7&gt;IFERROR(MAX(IFERROR(INDEX(Tbl_Project_List[Start Date],MATCH($A120,Tbl_Project_List[Project Name],0),1)-1,0),IFERROR(INDEX($K$9:$K$158,MATCH($E120,$G$9:$G$158,0),1),0),IFERROR(INDEX($K$9:$K$158,MATCH($F120,$G$9:$G$158,0),1),0)),0)), IFERROR(MIN($D120-SUM($O120:AZ120), INDEX(Tbl_Resource_List[Hours Available per Day], MATCH($C120,Tbl_Resource_List[Resource Name],0),1)-SUMIF($C$8:$C119,$C120,BA$8:BA119)),0),0)</f>
        <v>0</v>
      </c>
      <c r="BB120" s="93">
        <f>IF((BB$7&gt;IFERROR(MAX(IFERROR(INDEX(Tbl_Project_List[Start Date],MATCH($A120,Tbl_Project_List[Project Name],0),1)-1,0),IFERROR(INDEX($K$9:$K$158,MATCH($E120,$G$9:$G$158,0),1),0),IFERROR(INDEX($K$9:$K$158,MATCH($F120,$G$9:$G$158,0),1),0)),0)), IFERROR(MIN($D120-SUM($O120:BA120), INDEX(Tbl_Resource_List[Hours Available per Day], MATCH($C120,Tbl_Resource_List[Resource Name],0),1)-SUMIF($C$8:$C119,$C120,BB$8:BB119)),0),0)</f>
        <v>0</v>
      </c>
      <c r="BC120" s="93">
        <f>IF((BC$7&gt;IFERROR(MAX(IFERROR(INDEX(Tbl_Project_List[Start Date],MATCH($A120,Tbl_Project_List[Project Name],0),1)-1,0),IFERROR(INDEX($K$9:$K$158,MATCH($E120,$G$9:$G$158,0),1),0),IFERROR(INDEX($K$9:$K$158,MATCH($F120,$G$9:$G$158,0),1),0)),0)), IFERROR(MIN($D120-SUM($O120:BB120), INDEX(Tbl_Resource_List[Hours Available per Day], MATCH($C120,Tbl_Resource_List[Resource Name],0),1)-SUMIF($C$8:$C119,$C120,BC$8:BC119)),0),0)</f>
        <v>0</v>
      </c>
      <c r="BD120" s="93">
        <f>IF((BD$7&gt;IFERROR(MAX(IFERROR(INDEX(Tbl_Project_List[Start Date],MATCH($A120,Tbl_Project_List[Project Name],0),1)-1,0),IFERROR(INDEX($K$9:$K$158,MATCH($E120,$G$9:$G$158,0),1),0),IFERROR(INDEX($K$9:$K$158,MATCH($F120,$G$9:$G$158,0),1),0)),0)), IFERROR(MIN($D120-SUM($O120:BC120), INDEX(Tbl_Resource_List[Hours Available per Day], MATCH($C120,Tbl_Resource_List[Resource Name],0),1)-SUMIF($C$8:$C119,$C120,BD$8:BD119)),0),0)</f>
        <v>0</v>
      </c>
      <c r="BE120" s="93">
        <f>IF((BE$7&gt;IFERROR(MAX(IFERROR(INDEX(Tbl_Project_List[Start Date],MATCH($A120,Tbl_Project_List[Project Name],0),1)-1,0),IFERROR(INDEX($K$9:$K$158,MATCH($E120,$G$9:$G$158,0),1),0),IFERROR(INDEX($K$9:$K$158,MATCH($F120,$G$9:$G$158,0),1),0)),0)), IFERROR(MIN($D120-SUM($O120:BD120), INDEX(Tbl_Resource_List[Hours Available per Day], MATCH($C120,Tbl_Resource_List[Resource Name],0),1)-SUMIF($C$8:$C119,$C120,BE$8:BE119)),0),0)</f>
        <v>0</v>
      </c>
      <c r="BF120" s="93">
        <f>IF((BF$7&gt;IFERROR(MAX(IFERROR(INDEX(Tbl_Project_List[Start Date],MATCH($A120,Tbl_Project_List[Project Name],0),1)-1,0),IFERROR(INDEX($K$9:$K$158,MATCH($E120,$G$9:$G$158,0),1),0),IFERROR(INDEX($K$9:$K$158,MATCH($F120,$G$9:$G$158,0),1),0)),0)), IFERROR(MIN($D120-SUM($O120:BE120), INDEX(Tbl_Resource_List[Hours Available per Day], MATCH($C120,Tbl_Resource_List[Resource Name],0),1)-SUMIF($C$8:$C119,$C120,BF$8:BF119)),0),0)</f>
        <v>0</v>
      </c>
      <c r="BG120" s="93">
        <f>IF((BG$7&gt;IFERROR(MAX(IFERROR(INDEX(Tbl_Project_List[Start Date],MATCH($A120,Tbl_Project_List[Project Name],0),1)-1,0),IFERROR(INDEX($K$9:$K$158,MATCH($E120,$G$9:$G$158,0),1),0),IFERROR(INDEX($K$9:$K$158,MATCH($F120,$G$9:$G$158,0),1),0)),0)), IFERROR(MIN($D120-SUM($O120:BF120), INDEX(Tbl_Resource_List[Hours Available per Day], MATCH($C120,Tbl_Resource_List[Resource Name],0),1)-SUMIF($C$8:$C119,$C120,BG$8:BG119)),0),0)</f>
        <v>0</v>
      </c>
      <c r="BH120" s="93">
        <f>IF((BH$7&gt;IFERROR(MAX(IFERROR(INDEX(Tbl_Project_List[Start Date],MATCH($A120,Tbl_Project_List[Project Name],0),1)-1,0),IFERROR(INDEX($K$9:$K$158,MATCH($E120,$G$9:$G$158,0),1),0),IFERROR(INDEX($K$9:$K$158,MATCH($F120,$G$9:$G$158,0),1),0)),0)), IFERROR(MIN($D120-SUM($O120:BG120), INDEX(Tbl_Resource_List[Hours Available per Day], MATCH($C120,Tbl_Resource_List[Resource Name],0),1)-SUMIF($C$8:$C119,$C120,BH$8:BH119)),0),0)</f>
        <v>0</v>
      </c>
      <c r="BI120" s="93">
        <f>IF((BI$7&gt;IFERROR(MAX(IFERROR(INDEX(Tbl_Project_List[Start Date],MATCH($A120,Tbl_Project_List[Project Name],0),1)-1,0),IFERROR(INDEX($K$9:$K$158,MATCH($E120,$G$9:$G$158,0),1),0),IFERROR(INDEX($K$9:$K$158,MATCH($F120,$G$9:$G$158,0),1),0)),0)), IFERROR(MIN($D120-SUM($O120:BH120), INDEX(Tbl_Resource_List[Hours Available per Day], MATCH($C120,Tbl_Resource_List[Resource Name],0),1)-SUMIF($C$8:$C119,$C120,BI$8:BI119)),0),0)</f>
        <v>0</v>
      </c>
      <c r="BJ120" s="93">
        <f>IF((BJ$7&gt;IFERROR(MAX(IFERROR(INDEX(Tbl_Project_List[Start Date],MATCH($A120,Tbl_Project_List[Project Name],0),1)-1,0),IFERROR(INDEX($K$9:$K$158,MATCH($E120,$G$9:$G$158,0),1),0),IFERROR(INDEX($K$9:$K$158,MATCH($F120,$G$9:$G$158,0),1),0)),0)), IFERROR(MIN($D120-SUM($O120:BI120), INDEX(Tbl_Resource_List[Hours Available per Day], MATCH($C120,Tbl_Resource_List[Resource Name],0),1)-SUMIF($C$8:$C119,$C120,BJ$8:BJ119)),0),0)</f>
        <v>0</v>
      </c>
      <c r="BK120" s="93">
        <f>IF((BK$7&gt;IFERROR(MAX(IFERROR(INDEX(Tbl_Project_List[Start Date],MATCH($A120,Tbl_Project_List[Project Name],0),1)-1,0),IFERROR(INDEX($K$9:$K$158,MATCH($E120,$G$9:$G$158,0),1),0),IFERROR(INDEX($K$9:$K$158,MATCH($F120,$G$9:$G$158,0),1),0)),0)), IFERROR(MIN($D120-SUM($O120:BJ120), INDEX(Tbl_Resource_List[Hours Available per Day], MATCH($C120,Tbl_Resource_List[Resource Name],0),1)-SUMIF($C$8:$C119,$C120,BK$8:BK119)),0),0)</f>
        <v>0</v>
      </c>
      <c r="BL120" s="93">
        <f>IF((BL$7&gt;IFERROR(MAX(IFERROR(INDEX(Tbl_Project_List[Start Date],MATCH($A120,Tbl_Project_List[Project Name],0),1)-1,0),IFERROR(INDEX($K$9:$K$158,MATCH($E120,$G$9:$G$158,0),1),0),IFERROR(INDEX($K$9:$K$158,MATCH($F120,$G$9:$G$158,0),1),0)),0)), IFERROR(MIN($D120-SUM($O120:BK120), INDEX(Tbl_Resource_List[Hours Available per Day], MATCH($C120,Tbl_Resource_List[Resource Name],0),1)-SUMIF($C$8:$C119,$C120,BL$8:BL119)),0),0)</f>
        <v>0</v>
      </c>
      <c r="BM120" s="93">
        <f>IF((BM$7&gt;IFERROR(MAX(IFERROR(INDEX(Tbl_Project_List[Start Date],MATCH($A120,Tbl_Project_List[Project Name],0),1)-1,0),IFERROR(INDEX($K$9:$K$158,MATCH($E120,$G$9:$G$158,0),1),0),IFERROR(INDEX($K$9:$K$158,MATCH($F120,$G$9:$G$158,0),1),0)),0)), IFERROR(MIN($D120-SUM($O120:BL120), INDEX(Tbl_Resource_List[Hours Available per Day], MATCH($C120,Tbl_Resource_List[Resource Name],0),1)-SUMIF($C$8:$C119,$C120,BM$8:BM119)),0),0)</f>
        <v>0</v>
      </c>
      <c r="BN120" s="93">
        <f>IF((BN$7&gt;IFERROR(MAX(IFERROR(INDEX(Tbl_Project_List[Start Date],MATCH($A120,Tbl_Project_List[Project Name],0),1)-1,0),IFERROR(INDEX($K$9:$K$158,MATCH($E120,$G$9:$G$158,0),1),0),IFERROR(INDEX($K$9:$K$158,MATCH($F120,$G$9:$G$158,0),1),0)),0)), IFERROR(MIN($D120-SUM($O120:BM120), INDEX(Tbl_Resource_List[Hours Available per Day], MATCH($C120,Tbl_Resource_List[Resource Name],0),1)-SUMIF($C$8:$C119,$C120,BN$8:BN119)),0),0)</f>
        <v>0</v>
      </c>
      <c r="BO120" s="93">
        <f>IF((BO$7&gt;IFERROR(MAX(IFERROR(INDEX(Tbl_Project_List[Start Date],MATCH($A120,Tbl_Project_List[Project Name],0),1)-1,0),IFERROR(INDEX($K$9:$K$158,MATCH($E120,$G$9:$G$158,0),1),0),IFERROR(INDEX($K$9:$K$158,MATCH($F120,$G$9:$G$158,0),1),0)),0)), IFERROR(MIN($D120-SUM($O120:BN120), INDEX(Tbl_Resource_List[Hours Available per Day], MATCH($C120,Tbl_Resource_List[Resource Name],0),1)-SUMIF($C$8:$C119,$C120,BO$8:BO119)),0),0)</f>
        <v>0</v>
      </c>
      <c r="BP120" s="93">
        <f>IF((BP$7&gt;IFERROR(MAX(IFERROR(INDEX(Tbl_Project_List[Start Date],MATCH($A120,Tbl_Project_List[Project Name],0),1)-1,0),IFERROR(INDEX($K$9:$K$158,MATCH($E120,$G$9:$G$158,0),1),0),IFERROR(INDEX($K$9:$K$158,MATCH($F120,$G$9:$G$158,0),1),0)),0)), IFERROR(MIN($D120-SUM($O120:BO120), INDEX(Tbl_Resource_List[Hours Available per Day], MATCH($C120,Tbl_Resource_List[Resource Name],0),1)-SUMIF($C$8:$C119,$C120,BP$8:BP119)),0),0)</f>
        <v>0</v>
      </c>
      <c r="BQ120" s="93">
        <f>IF((BQ$7&gt;IFERROR(MAX(IFERROR(INDEX(Tbl_Project_List[Start Date],MATCH($A120,Tbl_Project_List[Project Name],0),1)-1,0),IFERROR(INDEX($K$9:$K$158,MATCH($E120,$G$9:$G$158,0),1),0),IFERROR(INDEX($K$9:$K$158,MATCH($F120,$G$9:$G$158,0),1),0)),0)), IFERROR(MIN($D120-SUM($O120:BP120), INDEX(Tbl_Resource_List[Hours Available per Day], MATCH($C120,Tbl_Resource_List[Resource Name],0),1)-SUMIF($C$8:$C119,$C120,BQ$8:BQ119)),0),0)</f>
        <v>0</v>
      </c>
      <c r="BR120" s="93">
        <f>IF((BR$7&gt;IFERROR(MAX(IFERROR(INDEX(Tbl_Project_List[Start Date],MATCH($A120,Tbl_Project_List[Project Name],0),1)-1,0),IFERROR(INDEX($K$9:$K$158,MATCH($E120,$G$9:$G$158,0),1),0),IFERROR(INDEX($K$9:$K$158,MATCH($F120,$G$9:$G$158,0),1),0)),0)), IFERROR(MIN($D120-SUM($O120:BQ120), INDEX(Tbl_Resource_List[Hours Available per Day], MATCH($C120,Tbl_Resource_List[Resource Name],0),1)-SUMIF($C$8:$C119,$C120,BR$8:BR119)),0),0)</f>
        <v>0</v>
      </c>
      <c r="BS120" s="93">
        <f>IF((BS$7&gt;IFERROR(MAX(IFERROR(INDEX(Tbl_Project_List[Start Date],MATCH($A120,Tbl_Project_List[Project Name],0),1)-1,0),IFERROR(INDEX($K$9:$K$158,MATCH($E120,$G$9:$G$158,0),1),0),IFERROR(INDEX($K$9:$K$158,MATCH($F120,$G$9:$G$158,0),1),0)),0)), IFERROR(MIN($D120-SUM($O120:BR120), INDEX(Tbl_Resource_List[Hours Available per Day], MATCH($C120,Tbl_Resource_List[Resource Name],0),1)-SUMIF($C$8:$C119,$C120,BS$8:BS119)),0),0)</f>
        <v>0</v>
      </c>
      <c r="BT120" s="93">
        <f>IF((BT$7&gt;IFERROR(MAX(IFERROR(INDEX(Tbl_Project_List[Start Date],MATCH($A120,Tbl_Project_List[Project Name],0),1)-1,0),IFERROR(INDEX($K$9:$K$158,MATCH($E120,$G$9:$G$158,0),1),0),IFERROR(INDEX($K$9:$K$158,MATCH($F120,$G$9:$G$158,0),1),0)),0)), IFERROR(MIN($D120-SUM($O120:BS120), INDEX(Tbl_Resource_List[Hours Available per Day], MATCH($C120,Tbl_Resource_List[Resource Name],0),1)-SUMIF($C$8:$C119,$C120,BT$8:BT119)),0),0)</f>
        <v>0</v>
      </c>
      <c r="BU120" s="93">
        <f>IF((BU$7&gt;IFERROR(MAX(IFERROR(INDEX(Tbl_Project_List[Start Date],MATCH($A120,Tbl_Project_List[Project Name],0),1)-1,0),IFERROR(INDEX($K$9:$K$158,MATCH($E120,$G$9:$G$158,0),1),0),IFERROR(INDEX($K$9:$K$158,MATCH($F120,$G$9:$G$158,0),1),0)),0)), IFERROR(MIN($D120-SUM($O120:BT120), INDEX(Tbl_Resource_List[Hours Available per Day], MATCH($C120,Tbl_Resource_List[Resource Name],0),1)-SUMIF($C$8:$C119,$C120,BU$8:BU119)),0),0)</f>
        <v>0</v>
      </c>
      <c r="BV120" s="93">
        <f>IF((BV$7&gt;IFERROR(MAX(IFERROR(INDEX(Tbl_Project_List[Start Date],MATCH($A120,Tbl_Project_List[Project Name],0),1)-1,0),IFERROR(INDEX($K$9:$K$158,MATCH($E120,$G$9:$G$158,0),1),0),IFERROR(INDEX($K$9:$K$158,MATCH($F120,$G$9:$G$158,0),1),0)),0)), IFERROR(MIN($D120-SUM($O120:BU120), INDEX(Tbl_Resource_List[Hours Available per Day], MATCH($C120,Tbl_Resource_List[Resource Name],0),1)-SUMIF($C$8:$C119,$C120,BV$8:BV119)),0),0)</f>
        <v>0</v>
      </c>
      <c r="BW120" s="94">
        <f>IF((BW$7&gt;IFERROR(MAX(IFERROR(INDEX(Tbl_Project_List[Start Date],MATCH($A120,Tbl_Project_List[Project Name],0),1)-1,0),IFERROR(INDEX($K$9:$K$158,MATCH($E120,$G$9:$G$158,0),1),0),IFERROR(INDEX($K$9:$K$158,MATCH($F120,$G$9:$G$158,0),1),0)),0)), IFERROR(MIN($D120-SUM($O120:BV120), INDEX(Tbl_Resource_List[Hours Available per Day], MATCH($C120,Tbl_Resource_List[Resource Name],0),1)-SUMIF($C$8:$C119,$C120,BW$8:BW119)),0),0)</f>
        <v>0</v>
      </c>
      <c r="BX120" s="95"/>
      <c r="BY120" s="95"/>
      <c r="BZ120" s="95"/>
      <c r="CA120" s="95"/>
      <c r="CB120" s="95"/>
      <c r="CC120" s="95"/>
      <c r="CD120" s="95"/>
      <c r="CE120" s="95"/>
      <c r="CF120" s="95"/>
      <c r="CG120" s="95"/>
      <c r="CH120" s="95"/>
      <c r="CI120" s="95"/>
      <c r="CJ120" s="95"/>
      <c r="CK120" s="95"/>
      <c r="CL120" s="95"/>
      <c r="CM120" s="95"/>
      <c r="CN120" s="95"/>
      <c r="CO120" s="95"/>
      <c r="CP120" s="95"/>
      <c r="CQ120" s="95"/>
      <c r="CR120" s="95"/>
      <c r="CS120" s="95"/>
      <c r="CT120" s="95"/>
      <c r="CU120" s="95"/>
      <c r="CV120" s="95"/>
      <c r="CW120" s="95"/>
      <c r="CX120" s="95"/>
      <c r="CY120" s="95"/>
      <c r="CZ120" s="95"/>
      <c r="DA120" s="95"/>
    </row>
    <row r="121" spans="1:105" x14ac:dyDescent="0.25">
      <c r="A121" s="89" t="str">
        <f>IFERROR(IF(ROW(A120)-ROW($A$8)&gt;=COUNTA(Tbl_Task_List[Task Name]),"",INDEX(Tbl_Project_List[],MATCH(SMALL(Tbl_Project_List[[#Data],[Priority]],ROUND(SUMPRODUCT(1/COUNTIF($A$9:A120,$A$9:A120)),0)+((COUNTIF(Tbl_Task_List[[#Data],[Project Name]],A120)=COUNTIF($A$9:$A120,A120))*1)),Tbl_Project_List[[#Data],[Priority]],0),1)),"")</f>
        <v/>
      </c>
      <c r="B121" s="89" t="str">
        <f t="array" ref="B121">IFERROR(INDEX((Tbl_Task_List[[#Data],[Task Name]]), SMALL(IF(A121=(Tbl_Task_List[[#Data],[Project Name]]),ROW(Tbl_Task_List[[#Data],[Project Name]]),""),COUNTIF($A$9:$A121,A121))-ROW(Tbl_Task_List[[#Headers],[Task Name]]),1),"")</f>
        <v/>
      </c>
      <c r="C121" s="90" t="str">
        <f t="array" ref="C121">IFERROR(INDEX((Tbl_Task_List[[#Data],[Resource Name]]), SMALL(IF(A121=(Tbl_Task_List[[#Data],[Project Name]]),ROW(Tbl_Task_List[[#Data],[Project Name]]),""),COUNTIF($A$9:$A121,A121))-ROW(Tbl_Task_List[[#Headers],[Resource Name]]),1),"")</f>
        <v/>
      </c>
      <c r="D121" s="91" t="str">
        <f t="array" ref="D121">IFERROR(INDEX((Tbl_Task_List[[#Data],[Planned Duration (Hours)]]), SMALL(IF(A121=(Tbl_Task_List[[#Data],[Project Name]]),ROW(Tbl_Task_List[[#Data],[Project Name]]),""),COUNTIF($A$9:$A121,A121))-ROW(Tbl_Task_List[[#Headers],[Planned Duration (Hours)]]),1),"")</f>
        <v/>
      </c>
      <c r="E121" s="70" t="str">
        <f t="array" ref="E121">IFERROR(INDEX((Tbl_Task_List[[#Data],[Predecessor 1]]), SMALL(IF(A121=(Tbl_Task_List[[#Data],[Project Name]]),ROW(Tbl_Task_List[[#Data],[Project Name]]),""),COUNTIF($A$9:$A121,A121))-ROW(Tbl_Task_List[[#Headers],[Predecessor 1]]),1),"")</f>
        <v/>
      </c>
      <c r="F121" s="70" t="str">
        <f t="array" ref="F121">IFERROR(INDEX((Tbl_Task_List[[#Data],[Predecessor 2]]), SMALL(IF(A121=(Tbl_Task_List[[#Data],[Project Name]]),ROW(Tbl_Task_List[[#Data],[Project Name]]),""),COUNTIF($A$9:$A121,A121))-ROW(Tbl_Task_List[[#Headers],[Predecessor 2]]),1),"")</f>
        <v/>
      </c>
      <c r="G121" s="70" t="str">
        <f t="shared" si="12"/>
        <v xml:space="preserve"> </v>
      </c>
      <c r="H121" s="75" t="str">
        <f>IFERROR(MAX(INDEX(Tbl_Project_List[Start Date],MATCH($A121,Tbl_Project_List[Project Name],0),1), StartDate, IFERROR(WORKDAY(INDEX($K$9:$K$158,MATCH($E121,$G$9:$G$158,0),1),1,Holidays),0),IFERROR(WORKDAY( INDEX($K$9:$K$158,MATCH($F121,$G$9:$G$158,0),1),1,Holidays),0)),"")</f>
        <v/>
      </c>
      <c r="I121" s="92" t="str">
        <f t="shared" si="9"/>
        <v/>
      </c>
      <c r="J121" s="75" t="str">
        <f t="array" ref="J121">IF(ISNUMBER(D121),IFERROR(INDEX($A$7:$BW$7,1,SMALL(IF(P121:BW121&gt;0,COLUMN(P121:BW121),""),1)),WORKDAY($BW$7,2,Holidays)),"")</f>
        <v/>
      </c>
      <c r="K121" s="75" t="str">
        <f t="array" ref="K121">IF(ISNUMBER(D121),IF(SUM(P121:BW121)=D121,IFERROR(INDEX($A$7:$BW$7,1,LARGE(IF(P121:BW121&gt;0,COLUMN(P121:BW121),""),1)),""),WORKDAY($BW$7,1,Holidays)),"")</f>
        <v/>
      </c>
      <c r="L121" s="92" t="str">
        <f ca="1">IFERROR(COUNTIF(INDIRECT(ADDRESS(ROW($L121),MATCH($J121,$A$7:$BW$7,0),1,1,)):INDIRECT(ADDRESS(ROW($L121),MATCH(MIN($K121,$BW$7),$A$7:$BW$7,0),1,1,)),0),"")</f>
        <v/>
      </c>
      <c r="M121" s="92" t="str">
        <f t="shared" si="10"/>
        <v/>
      </c>
      <c r="N121" s="93" t="str">
        <f t="shared" si="11"/>
        <v/>
      </c>
      <c r="O121" s="86"/>
      <c r="P121" s="93">
        <f>IF((P$7&gt;IFERROR(MAX(IFERROR(INDEX(Tbl_Project_List[Start Date],MATCH($A121,Tbl_Project_List[Project Name],0),1)-1,0),IFERROR(INDEX($K$9:$K$158,MATCH($E121,$G$9:$G$158,0),1),0),IFERROR(INDEX($K$9:$K$158,MATCH($F121,$G$9:$G$158,0),1),0)),0)), IFERROR(MIN($D121-SUM($O121:O121), INDEX(Tbl_Resource_List[Hours Available per Day], MATCH($C121,Tbl_Resource_List[Resource Name],0),1)-SUMIF($C$8:$C120,$C121,P$8:P120)),0),0)</f>
        <v>0</v>
      </c>
      <c r="Q121" s="93">
        <f>IF((Q$7&gt;IFERROR(MAX(IFERROR(INDEX(Tbl_Project_List[Start Date],MATCH($A121,Tbl_Project_List[Project Name],0),1)-1,0),IFERROR(INDEX($K$9:$K$158,MATCH($E121,$G$9:$G$158,0),1),0),IFERROR(INDEX($K$9:$K$158,MATCH($F121,$G$9:$G$158,0),1),0)),0)), IFERROR(MIN($D121-SUM($O121:P121), INDEX(Tbl_Resource_List[Hours Available per Day], MATCH($C121,Tbl_Resource_List[Resource Name],0),1)-SUMIF($C$8:$C120,$C121,Q$8:Q120)),0),0)</f>
        <v>0</v>
      </c>
      <c r="R121" s="93">
        <f>IF((R$7&gt;IFERROR(MAX(IFERROR(INDEX(Tbl_Project_List[Start Date],MATCH($A121,Tbl_Project_List[Project Name],0),1)-1,0),IFERROR(INDEX($K$9:$K$158,MATCH($E121,$G$9:$G$158,0),1),0),IFERROR(INDEX($K$9:$K$158,MATCH($F121,$G$9:$G$158,0),1),0)),0)), IFERROR(MIN($D121-SUM($O121:Q121), INDEX(Tbl_Resource_List[Hours Available per Day], MATCH($C121,Tbl_Resource_List[Resource Name],0),1)-SUMIF($C$8:$C120,$C121,R$8:R120)),0),0)</f>
        <v>0</v>
      </c>
      <c r="S121" s="93">
        <f>IF((S$7&gt;IFERROR(MAX(IFERROR(INDEX(Tbl_Project_List[Start Date],MATCH($A121,Tbl_Project_List[Project Name],0),1)-1,0),IFERROR(INDEX($K$9:$K$158,MATCH($E121,$G$9:$G$158,0),1),0),IFERROR(INDEX($K$9:$K$158,MATCH($F121,$G$9:$G$158,0),1),0)),0)), IFERROR(MIN($D121-SUM($O121:R121), INDEX(Tbl_Resource_List[Hours Available per Day], MATCH($C121,Tbl_Resource_List[Resource Name],0),1)-SUMIF($C$8:$C120,$C121,S$8:S120)),0),0)</f>
        <v>0</v>
      </c>
      <c r="T121" s="93">
        <f>IF((T$7&gt;IFERROR(MAX(IFERROR(INDEX(Tbl_Project_List[Start Date],MATCH($A121,Tbl_Project_List[Project Name],0),1)-1,0),IFERROR(INDEX($K$9:$K$158,MATCH($E121,$G$9:$G$158,0),1),0),IFERROR(INDEX($K$9:$K$158,MATCH($F121,$G$9:$G$158,0),1),0)),0)), IFERROR(MIN($D121-SUM($O121:S121), INDEX(Tbl_Resource_List[Hours Available per Day], MATCH($C121,Tbl_Resource_List[Resource Name],0),1)-SUMIF($C$8:$C120,$C121,T$8:T120)),0),0)</f>
        <v>0</v>
      </c>
      <c r="U121" s="93">
        <f>IF((U$7&gt;IFERROR(MAX(IFERROR(INDEX(Tbl_Project_List[Start Date],MATCH($A121,Tbl_Project_List[Project Name],0),1)-1,0),IFERROR(INDEX($K$9:$K$158,MATCH($E121,$G$9:$G$158,0),1),0),IFERROR(INDEX($K$9:$K$158,MATCH($F121,$G$9:$G$158,0),1),0)),0)), IFERROR(MIN($D121-SUM($O121:T121), INDEX(Tbl_Resource_List[Hours Available per Day], MATCH($C121,Tbl_Resource_List[Resource Name],0),1)-SUMIF($C$8:$C120,$C121,U$8:U120)),0),0)</f>
        <v>0</v>
      </c>
      <c r="V121" s="93">
        <f>IF((V$7&gt;IFERROR(MAX(IFERROR(INDEX(Tbl_Project_List[Start Date],MATCH($A121,Tbl_Project_List[Project Name],0),1)-1,0),IFERROR(INDEX($K$9:$K$158,MATCH($E121,$G$9:$G$158,0),1),0),IFERROR(INDEX($K$9:$K$158,MATCH($F121,$G$9:$G$158,0),1),0)),0)), IFERROR(MIN($D121-SUM($O121:U121), INDEX(Tbl_Resource_List[Hours Available per Day], MATCH($C121,Tbl_Resource_List[Resource Name],0),1)-SUMIF($C$8:$C120,$C121,V$8:V120)),0),0)</f>
        <v>0</v>
      </c>
      <c r="W121" s="93">
        <f>IF((W$7&gt;IFERROR(MAX(IFERROR(INDEX(Tbl_Project_List[Start Date],MATCH($A121,Tbl_Project_List[Project Name],0),1)-1,0),IFERROR(INDEX($K$9:$K$158,MATCH($E121,$G$9:$G$158,0),1),0),IFERROR(INDEX($K$9:$K$158,MATCH($F121,$G$9:$G$158,0),1),0)),0)), IFERROR(MIN($D121-SUM($O121:V121), INDEX(Tbl_Resource_List[Hours Available per Day], MATCH($C121,Tbl_Resource_List[Resource Name],0),1)-SUMIF($C$8:$C120,$C121,W$8:W120)),0),0)</f>
        <v>0</v>
      </c>
      <c r="X121" s="93">
        <f>IF((X$7&gt;IFERROR(MAX(IFERROR(INDEX(Tbl_Project_List[Start Date],MATCH($A121,Tbl_Project_List[Project Name],0),1)-1,0),IFERROR(INDEX($K$9:$K$158,MATCH($E121,$G$9:$G$158,0),1),0),IFERROR(INDEX($K$9:$K$158,MATCH($F121,$G$9:$G$158,0),1),0)),0)), IFERROR(MIN($D121-SUM($O121:W121), INDEX(Tbl_Resource_List[Hours Available per Day], MATCH($C121,Tbl_Resource_List[Resource Name],0),1)-SUMIF($C$8:$C120,$C121,X$8:X120)),0),0)</f>
        <v>0</v>
      </c>
      <c r="Y121" s="93">
        <f>IF((Y$7&gt;IFERROR(MAX(IFERROR(INDEX(Tbl_Project_List[Start Date],MATCH($A121,Tbl_Project_List[Project Name],0),1)-1,0),IFERROR(INDEX($K$9:$K$158,MATCH($E121,$G$9:$G$158,0),1),0),IFERROR(INDEX($K$9:$K$158,MATCH($F121,$G$9:$G$158,0),1),0)),0)), IFERROR(MIN($D121-SUM($O121:X121), INDEX(Tbl_Resource_List[Hours Available per Day], MATCH($C121,Tbl_Resource_List[Resource Name],0),1)-SUMIF($C$8:$C120,$C121,Y$8:Y120)),0),0)</f>
        <v>0</v>
      </c>
      <c r="Z121" s="93">
        <f>IF((Z$7&gt;IFERROR(MAX(IFERROR(INDEX(Tbl_Project_List[Start Date],MATCH($A121,Tbl_Project_List[Project Name],0),1)-1,0),IFERROR(INDEX($K$9:$K$158,MATCH($E121,$G$9:$G$158,0),1),0),IFERROR(INDEX($K$9:$K$158,MATCH($F121,$G$9:$G$158,0),1),0)),0)), IFERROR(MIN($D121-SUM($O121:Y121), INDEX(Tbl_Resource_List[Hours Available per Day], MATCH($C121,Tbl_Resource_List[Resource Name],0),1)-SUMIF($C$8:$C120,$C121,Z$8:Z120)),0),0)</f>
        <v>0</v>
      </c>
      <c r="AA121" s="93">
        <f>IF((AA$7&gt;IFERROR(MAX(IFERROR(INDEX(Tbl_Project_List[Start Date],MATCH($A121,Tbl_Project_List[Project Name],0),1)-1,0),IFERROR(INDEX($K$9:$K$158,MATCH($E121,$G$9:$G$158,0),1),0),IFERROR(INDEX($K$9:$K$158,MATCH($F121,$G$9:$G$158,0),1),0)),0)), IFERROR(MIN($D121-SUM($O121:Z121), INDEX(Tbl_Resource_List[Hours Available per Day], MATCH($C121,Tbl_Resource_List[Resource Name],0),1)-SUMIF($C$8:$C120,$C121,AA$8:AA120)),0),0)</f>
        <v>0</v>
      </c>
      <c r="AB121" s="93">
        <f>IF((AB$7&gt;IFERROR(MAX(IFERROR(INDEX(Tbl_Project_List[Start Date],MATCH($A121,Tbl_Project_List[Project Name],0),1)-1,0),IFERROR(INDEX($K$9:$K$158,MATCH($E121,$G$9:$G$158,0),1),0),IFERROR(INDEX($K$9:$K$158,MATCH($F121,$G$9:$G$158,0),1),0)),0)), IFERROR(MIN($D121-SUM($O121:AA121), INDEX(Tbl_Resource_List[Hours Available per Day], MATCH($C121,Tbl_Resource_List[Resource Name],0),1)-SUMIF($C$8:$C120,$C121,AB$8:AB120)),0),0)</f>
        <v>0</v>
      </c>
      <c r="AC121" s="93">
        <f>IF((AC$7&gt;IFERROR(MAX(IFERROR(INDEX(Tbl_Project_List[Start Date],MATCH($A121,Tbl_Project_List[Project Name],0),1)-1,0),IFERROR(INDEX($K$9:$K$158,MATCH($E121,$G$9:$G$158,0),1),0),IFERROR(INDEX($K$9:$K$158,MATCH($F121,$G$9:$G$158,0),1),0)),0)), IFERROR(MIN($D121-SUM($O121:AB121), INDEX(Tbl_Resource_List[Hours Available per Day], MATCH($C121,Tbl_Resource_List[Resource Name],0),1)-SUMIF($C$8:$C120,$C121,AC$8:AC120)),0),0)</f>
        <v>0</v>
      </c>
      <c r="AD121" s="93">
        <f>IF((AD$7&gt;IFERROR(MAX(IFERROR(INDEX(Tbl_Project_List[Start Date],MATCH($A121,Tbl_Project_List[Project Name],0),1)-1,0),IFERROR(INDEX($K$9:$K$158,MATCH($E121,$G$9:$G$158,0),1),0),IFERROR(INDEX($K$9:$K$158,MATCH($F121,$G$9:$G$158,0),1),0)),0)), IFERROR(MIN($D121-SUM($O121:AC121), INDEX(Tbl_Resource_List[Hours Available per Day], MATCH($C121,Tbl_Resource_List[Resource Name],0),1)-SUMIF($C$8:$C120,$C121,AD$8:AD120)),0),0)</f>
        <v>0</v>
      </c>
      <c r="AE121" s="93">
        <f>IF((AE$7&gt;IFERROR(MAX(IFERROR(INDEX(Tbl_Project_List[Start Date],MATCH($A121,Tbl_Project_List[Project Name],0),1)-1,0),IFERROR(INDEX($K$9:$K$158,MATCH($E121,$G$9:$G$158,0),1),0),IFERROR(INDEX($K$9:$K$158,MATCH($F121,$G$9:$G$158,0),1),0)),0)), IFERROR(MIN($D121-SUM($O121:AD121), INDEX(Tbl_Resource_List[Hours Available per Day], MATCH($C121,Tbl_Resource_List[Resource Name],0),1)-SUMIF($C$8:$C120,$C121,AE$8:AE120)),0),0)</f>
        <v>0</v>
      </c>
      <c r="AF121" s="93">
        <f>IF((AF$7&gt;IFERROR(MAX(IFERROR(INDEX(Tbl_Project_List[Start Date],MATCH($A121,Tbl_Project_List[Project Name],0),1)-1,0),IFERROR(INDEX($K$9:$K$158,MATCH($E121,$G$9:$G$158,0),1),0),IFERROR(INDEX($K$9:$K$158,MATCH($F121,$G$9:$G$158,0),1),0)),0)), IFERROR(MIN($D121-SUM($O121:AE121), INDEX(Tbl_Resource_List[Hours Available per Day], MATCH($C121,Tbl_Resource_List[Resource Name],0),1)-SUMIF($C$8:$C120,$C121,AF$8:AF120)),0),0)</f>
        <v>0</v>
      </c>
      <c r="AG121" s="93">
        <f>IF((AG$7&gt;IFERROR(MAX(IFERROR(INDEX(Tbl_Project_List[Start Date],MATCH($A121,Tbl_Project_List[Project Name],0),1)-1,0),IFERROR(INDEX($K$9:$K$158,MATCH($E121,$G$9:$G$158,0),1),0),IFERROR(INDEX($K$9:$K$158,MATCH($F121,$G$9:$G$158,0),1),0)),0)), IFERROR(MIN($D121-SUM($O121:AF121), INDEX(Tbl_Resource_List[Hours Available per Day], MATCH($C121,Tbl_Resource_List[Resource Name],0),1)-SUMIF($C$8:$C120,$C121,AG$8:AG120)),0),0)</f>
        <v>0</v>
      </c>
      <c r="AH121" s="93">
        <f>IF((AH$7&gt;IFERROR(MAX(IFERROR(INDEX(Tbl_Project_List[Start Date],MATCH($A121,Tbl_Project_List[Project Name],0),1)-1,0),IFERROR(INDEX($K$9:$K$158,MATCH($E121,$G$9:$G$158,0),1),0),IFERROR(INDEX($K$9:$K$158,MATCH($F121,$G$9:$G$158,0),1),0)),0)), IFERROR(MIN($D121-SUM($O121:AG121), INDEX(Tbl_Resource_List[Hours Available per Day], MATCH($C121,Tbl_Resource_List[Resource Name],0),1)-SUMIF($C$8:$C120,$C121,AH$8:AH120)),0),0)</f>
        <v>0</v>
      </c>
      <c r="AI121" s="93">
        <f>IF((AI$7&gt;IFERROR(MAX(IFERROR(INDEX(Tbl_Project_List[Start Date],MATCH($A121,Tbl_Project_List[Project Name],0),1)-1,0),IFERROR(INDEX($K$9:$K$158,MATCH($E121,$G$9:$G$158,0),1),0),IFERROR(INDEX($K$9:$K$158,MATCH($F121,$G$9:$G$158,0),1),0)),0)), IFERROR(MIN($D121-SUM($O121:AH121), INDEX(Tbl_Resource_List[Hours Available per Day], MATCH($C121,Tbl_Resource_List[Resource Name],0),1)-SUMIF($C$8:$C120,$C121,AI$8:AI120)),0),0)</f>
        <v>0</v>
      </c>
      <c r="AJ121" s="93">
        <f>IF((AJ$7&gt;IFERROR(MAX(IFERROR(INDEX(Tbl_Project_List[Start Date],MATCH($A121,Tbl_Project_List[Project Name],0),1)-1,0),IFERROR(INDEX($K$9:$K$158,MATCH($E121,$G$9:$G$158,0),1),0),IFERROR(INDEX($K$9:$K$158,MATCH($F121,$G$9:$G$158,0),1),0)),0)), IFERROR(MIN($D121-SUM($O121:AI121), INDEX(Tbl_Resource_List[Hours Available per Day], MATCH($C121,Tbl_Resource_List[Resource Name],0),1)-SUMIF($C$8:$C120,$C121,AJ$8:AJ120)),0),0)</f>
        <v>0</v>
      </c>
      <c r="AK121" s="93">
        <f>IF((AK$7&gt;IFERROR(MAX(IFERROR(INDEX(Tbl_Project_List[Start Date],MATCH($A121,Tbl_Project_List[Project Name],0),1)-1,0),IFERROR(INDEX($K$9:$K$158,MATCH($E121,$G$9:$G$158,0),1),0),IFERROR(INDEX($K$9:$K$158,MATCH($F121,$G$9:$G$158,0),1),0)),0)), IFERROR(MIN($D121-SUM($O121:AJ121), INDEX(Tbl_Resource_List[Hours Available per Day], MATCH($C121,Tbl_Resource_List[Resource Name],0),1)-SUMIF($C$8:$C120,$C121,AK$8:AK120)),0),0)</f>
        <v>0</v>
      </c>
      <c r="AL121" s="93">
        <f>IF((AL$7&gt;IFERROR(MAX(IFERROR(INDEX(Tbl_Project_List[Start Date],MATCH($A121,Tbl_Project_List[Project Name],0),1)-1,0),IFERROR(INDEX($K$9:$K$158,MATCH($E121,$G$9:$G$158,0),1),0),IFERROR(INDEX($K$9:$K$158,MATCH($F121,$G$9:$G$158,0),1),0)),0)), IFERROR(MIN($D121-SUM($O121:AK121), INDEX(Tbl_Resource_List[Hours Available per Day], MATCH($C121,Tbl_Resource_List[Resource Name],0),1)-SUMIF($C$8:$C120,$C121,AL$8:AL120)),0),0)</f>
        <v>0</v>
      </c>
      <c r="AM121" s="93">
        <f>IF((AM$7&gt;IFERROR(MAX(IFERROR(INDEX(Tbl_Project_List[Start Date],MATCH($A121,Tbl_Project_List[Project Name],0),1)-1,0),IFERROR(INDEX($K$9:$K$158,MATCH($E121,$G$9:$G$158,0),1),0),IFERROR(INDEX($K$9:$K$158,MATCH($F121,$G$9:$G$158,0),1),0)),0)), IFERROR(MIN($D121-SUM($O121:AL121), INDEX(Tbl_Resource_List[Hours Available per Day], MATCH($C121,Tbl_Resource_List[Resource Name],0),1)-SUMIF($C$8:$C120,$C121,AM$8:AM120)),0),0)</f>
        <v>0</v>
      </c>
      <c r="AN121" s="93">
        <f>IF((AN$7&gt;IFERROR(MAX(IFERROR(INDEX(Tbl_Project_List[Start Date],MATCH($A121,Tbl_Project_List[Project Name],0),1)-1,0),IFERROR(INDEX($K$9:$K$158,MATCH($E121,$G$9:$G$158,0),1),0),IFERROR(INDEX($K$9:$K$158,MATCH($F121,$G$9:$G$158,0),1),0)),0)), IFERROR(MIN($D121-SUM($O121:AM121), INDEX(Tbl_Resource_List[Hours Available per Day], MATCH($C121,Tbl_Resource_List[Resource Name],0),1)-SUMIF($C$8:$C120,$C121,AN$8:AN120)),0),0)</f>
        <v>0</v>
      </c>
      <c r="AO121" s="93">
        <f>IF((AO$7&gt;IFERROR(MAX(IFERROR(INDEX(Tbl_Project_List[Start Date],MATCH($A121,Tbl_Project_List[Project Name],0),1)-1,0),IFERROR(INDEX($K$9:$K$158,MATCH($E121,$G$9:$G$158,0),1),0),IFERROR(INDEX($K$9:$K$158,MATCH($F121,$G$9:$G$158,0),1),0)),0)), IFERROR(MIN($D121-SUM($O121:AN121), INDEX(Tbl_Resource_List[Hours Available per Day], MATCH($C121,Tbl_Resource_List[Resource Name],0),1)-SUMIF($C$8:$C120,$C121,AO$8:AO120)),0),0)</f>
        <v>0</v>
      </c>
      <c r="AP121" s="93">
        <f>IF((AP$7&gt;IFERROR(MAX(IFERROR(INDEX(Tbl_Project_List[Start Date],MATCH($A121,Tbl_Project_List[Project Name],0),1)-1,0),IFERROR(INDEX($K$9:$K$158,MATCH($E121,$G$9:$G$158,0),1),0),IFERROR(INDEX($K$9:$K$158,MATCH($F121,$G$9:$G$158,0),1),0)),0)), IFERROR(MIN($D121-SUM($O121:AO121), INDEX(Tbl_Resource_List[Hours Available per Day], MATCH($C121,Tbl_Resource_List[Resource Name],0),1)-SUMIF($C$8:$C120,$C121,AP$8:AP120)),0),0)</f>
        <v>0</v>
      </c>
      <c r="AQ121" s="93">
        <f>IF((AQ$7&gt;IFERROR(MAX(IFERROR(INDEX(Tbl_Project_List[Start Date],MATCH($A121,Tbl_Project_List[Project Name],0),1)-1,0),IFERROR(INDEX($K$9:$K$158,MATCH($E121,$G$9:$G$158,0),1),0),IFERROR(INDEX($K$9:$K$158,MATCH($F121,$G$9:$G$158,0),1),0)),0)), IFERROR(MIN($D121-SUM($O121:AP121), INDEX(Tbl_Resource_List[Hours Available per Day], MATCH($C121,Tbl_Resource_List[Resource Name],0),1)-SUMIF($C$8:$C120,$C121,AQ$8:AQ120)),0),0)</f>
        <v>0</v>
      </c>
      <c r="AR121" s="93">
        <f>IF((AR$7&gt;IFERROR(MAX(IFERROR(INDEX(Tbl_Project_List[Start Date],MATCH($A121,Tbl_Project_List[Project Name],0),1)-1,0),IFERROR(INDEX($K$9:$K$158,MATCH($E121,$G$9:$G$158,0),1),0),IFERROR(INDEX($K$9:$K$158,MATCH($F121,$G$9:$G$158,0),1),0)),0)), IFERROR(MIN($D121-SUM($O121:AQ121), INDEX(Tbl_Resource_List[Hours Available per Day], MATCH($C121,Tbl_Resource_List[Resource Name],0),1)-SUMIF($C$8:$C120,$C121,AR$8:AR120)),0),0)</f>
        <v>0</v>
      </c>
      <c r="AS121" s="93">
        <f>IF((AS$7&gt;IFERROR(MAX(IFERROR(INDEX(Tbl_Project_List[Start Date],MATCH($A121,Tbl_Project_List[Project Name],0),1)-1,0),IFERROR(INDEX($K$9:$K$158,MATCH($E121,$G$9:$G$158,0),1),0),IFERROR(INDEX($K$9:$K$158,MATCH($F121,$G$9:$G$158,0),1),0)),0)), IFERROR(MIN($D121-SUM($O121:AR121), INDEX(Tbl_Resource_List[Hours Available per Day], MATCH($C121,Tbl_Resource_List[Resource Name],0),1)-SUMIF($C$8:$C120,$C121,AS$8:AS120)),0),0)</f>
        <v>0</v>
      </c>
      <c r="AT121" s="93">
        <f>IF((AT$7&gt;IFERROR(MAX(IFERROR(INDEX(Tbl_Project_List[Start Date],MATCH($A121,Tbl_Project_List[Project Name],0),1)-1,0),IFERROR(INDEX($K$9:$K$158,MATCH($E121,$G$9:$G$158,0),1),0),IFERROR(INDEX($K$9:$K$158,MATCH($F121,$G$9:$G$158,0),1),0)),0)), IFERROR(MIN($D121-SUM($O121:AS121), INDEX(Tbl_Resource_List[Hours Available per Day], MATCH($C121,Tbl_Resource_List[Resource Name],0),1)-SUMIF($C$8:$C120,$C121,AT$8:AT120)),0),0)</f>
        <v>0</v>
      </c>
      <c r="AU121" s="93">
        <f>IF((AU$7&gt;IFERROR(MAX(IFERROR(INDEX(Tbl_Project_List[Start Date],MATCH($A121,Tbl_Project_List[Project Name],0),1)-1,0),IFERROR(INDEX($K$9:$K$158,MATCH($E121,$G$9:$G$158,0),1),0),IFERROR(INDEX($K$9:$K$158,MATCH($F121,$G$9:$G$158,0),1),0)),0)), IFERROR(MIN($D121-SUM($O121:AT121), INDEX(Tbl_Resource_List[Hours Available per Day], MATCH($C121,Tbl_Resource_List[Resource Name],0),1)-SUMIF($C$8:$C120,$C121,AU$8:AU120)),0),0)</f>
        <v>0</v>
      </c>
      <c r="AV121" s="93">
        <f>IF((AV$7&gt;IFERROR(MAX(IFERROR(INDEX(Tbl_Project_List[Start Date],MATCH($A121,Tbl_Project_List[Project Name],0),1)-1,0),IFERROR(INDEX($K$9:$K$158,MATCH($E121,$G$9:$G$158,0),1),0),IFERROR(INDEX($K$9:$K$158,MATCH($F121,$G$9:$G$158,0),1),0)),0)), IFERROR(MIN($D121-SUM($O121:AU121), INDEX(Tbl_Resource_List[Hours Available per Day], MATCH($C121,Tbl_Resource_List[Resource Name],0),1)-SUMIF($C$8:$C120,$C121,AV$8:AV120)),0),0)</f>
        <v>0</v>
      </c>
      <c r="AW121" s="93">
        <f>IF((AW$7&gt;IFERROR(MAX(IFERROR(INDEX(Tbl_Project_List[Start Date],MATCH($A121,Tbl_Project_List[Project Name],0),1)-1,0),IFERROR(INDEX($K$9:$K$158,MATCH($E121,$G$9:$G$158,0),1),0),IFERROR(INDEX($K$9:$K$158,MATCH($F121,$G$9:$G$158,0),1),0)),0)), IFERROR(MIN($D121-SUM($O121:AV121), INDEX(Tbl_Resource_List[Hours Available per Day], MATCH($C121,Tbl_Resource_List[Resource Name],0),1)-SUMIF($C$8:$C120,$C121,AW$8:AW120)),0),0)</f>
        <v>0</v>
      </c>
      <c r="AX121" s="93">
        <f>IF((AX$7&gt;IFERROR(MAX(IFERROR(INDEX(Tbl_Project_List[Start Date],MATCH($A121,Tbl_Project_List[Project Name],0),1)-1,0),IFERROR(INDEX($K$9:$K$158,MATCH($E121,$G$9:$G$158,0),1),0),IFERROR(INDEX($K$9:$K$158,MATCH($F121,$G$9:$G$158,0),1),0)),0)), IFERROR(MIN($D121-SUM($O121:AW121), INDEX(Tbl_Resource_List[Hours Available per Day], MATCH($C121,Tbl_Resource_List[Resource Name],0),1)-SUMIF($C$8:$C120,$C121,AX$8:AX120)),0),0)</f>
        <v>0</v>
      </c>
      <c r="AY121" s="93">
        <f>IF((AY$7&gt;IFERROR(MAX(IFERROR(INDEX(Tbl_Project_List[Start Date],MATCH($A121,Tbl_Project_List[Project Name],0),1)-1,0),IFERROR(INDEX($K$9:$K$158,MATCH($E121,$G$9:$G$158,0),1),0),IFERROR(INDEX($K$9:$K$158,MATCH($F121,$G$9:$G$158,0),1),0)),0)), IFERROR(MIN($D121-SUM($O121:AX121), INDEX(Tbl_Resource_List[Hours Available per Day], MATCH($C121,Tbl_Resource_List[Resource Name],0),1)-SUMIF($C$8:$C120,$C121,AY$8:AY120)),0),0)</f>
        <v>0</v>
      </c>
      <c r="AZ121" s="93">
        <f>IF((AZ$7&gt;IFERROR(MAX(IFERROR(INDEX(Tbl_Project_List[Start Date],MATCH($A121,Tbl_Project_List[Project Name],0),1)-1,0),IFERROR(INDEX($K$9:$K$158,MATCH($E121,$G$9:$G$158,0),1),0),IFERROR(INDEX($K$9:$K$158,MATCH($F121,$G$9:$G$158,0),1),0)),0)), IFERROR(MIN($D121-SUM($O121:AY121), INDEX(Tbl_Resource_List[Hours Available per Day], MATCH($C121,Tbl_Resource_List[Resource Name],0),1)-SUMIF($C$8:$C120,$C121,AZ$8:AZ120)),0),0)</f>
        <v>0</v>
      </c>
      <c r="BA121" s="93">
        <f>IF((BA$7&gt;IFERROR(MAX(IFERROR(INDEX(Tbl_Project_List[Start Date],MATCH($A121,Tbl_Project_List[Project Name],0),1)-1,0),IFERROR(INDEX($K$9:$K$158,MATCH($E121,$G$9:$G$158,0),1),0),IFERROR(INDEX($K$9:$K$158,MATCH($F121,$G$9:$G$158,0),1),0)),0)), IFERROR(MIN($D121-SUM($O121:AZ121), INDEX(Tbl_Resource_List[Hours Available per Day], MATCH($C121,Tbl_Resource_List[Resource Name],0),1)-SUMIF($C$8:$C120,$C121,BA$8:BA120)),0),0)</f>
        <v>0</v>
      </c>
      <c r="BB121" s="93">
        <f>IF((BB$7&gt;IFERROR(MAX(IFERROR(INDEX(Tbl_Project_List[Start Date],MATCH($A121,Tbl_Project_List[Project Name],0),1)-1,0),IFERROR(INDEX($K$9:$K$158,MATCH($E121,$G$9:$G$158,0),1),0),IFERROR(INDEX($K$9:$K$158,MATCH($F121,$G$9:$G$158,0),1),0)),0)), IFERROR(MIN($D121-SUM($O121:BA121), INDEX(Tbl_Resource_List[Hours Available per Day], MATCH($C121,Tbl_Resource_List[Resource Name],0),1)-SUMIF($C$8:$C120,$C121,BB$8:BB120)),0),0)</f>
        <v>0</v>
      </c>
      <c r="BC121" s="93">
        <f>IF((BC$7&gt;IFERROR(MAX(IFERROR(INDEX(Tbl_Project_List[Start Date],MATCH($A121,Tbl_Project_List[Project Name],0),1)-1,0),IFERROR(INDEX($K$9:$K$158,MATCH($E121,$G$9:$G$158,0),1),0),IFERROR(INDEX($K$9:$K$158,MATCH($F121,$G$9:$G$158,0),1),0)),0)), IFERROR(MIN($D121-SUM($O121:BB121), INDEX(Tbl_Resource_List[Hours Available per Day], MATCH($C121,Tbl_Resource_List[Resource Name],0),1)-SUMIF($C$8:$C120,$C121,BC$8:BC120)),0),0)</f>
        <v>0</v>
      </c>
      <c r="BD121" s="93">
        <f>IF((BD$7&gt;IFERROR(MAX(IFERROR(INDEX(Tbl_Project_List[Start Date],MATCH($A121,Tbl_Project_List[Project Name],0),1)-1,0),IFERROR(INDEX($K$9:$K$158,MATCH($E121,$G$9:$G$158,0),1),0),IFERROR(INDEX($K$9:$K$158,MATCH($F121,$G$9:$G$158,0),1),0)),0)), IFERROR(MIN($D121-SUM($O121:BC121), INDEX(Tbl_Resource_List[Hours Available per Day], MATCH($C121,Tbl_Resource_List[Resource Name],0),1)-SUMIF($C$8:$C120,$C121,BD$8:BD120)),0),0)</f>
        <v>0</v>
      </c>
      <c r="BE121" s="93">
        <f>IF((BE$7&gt;IFERROR(MAX(IFERROR(INDEX(Tbl_Project_List[Start Date],MATCH($A121,Tbl_Project_List[Project Name],0),1)-1,0),IFERROR(INDEX($K$9:$K$158,MATCH($E121,$G$9:$G$158,0),1),0),IFERROR(INDEX($K$9:$K$158,MATCH($F121,$G$9:$G$158,0),1),0)),0)), IFERROR(MIN($D121-SUM($O121:BD121), INDEX(Tbl_Resource_List[Hours Available per Day], MATCH($C121,Tbl_Resource_List[Resource Name],0),1)-SUMIF($C$8:$C120,$C121,BE$8:BE120)),0),0)</f>
        <v>0</v>
      </c>
      <c r="BF121" s="93">
        <f>IF((BF$7&gt;IFERROR(MAX(IFERROR(INDEX(Tbl_Project_List[Start Date],MATCH($A121,Tbl_Project_List[Project Name],0),1)-1,0),IFERROR(INDEX($K$9:$K$158,MATCH($E121,$G$9:$G$158,0),1),0),IFERROR(INDEX($K$9:$K$158,MATCH($F121,$G$9:$G$158,0),1),0)),0)), IFERROR(MIN($D121-SUM($O121:BE121), INDEX(Tbl_Resource_List[Hours Available per Day], MATCH($C121,Tbl_Resource_List[Resource Name],0),1)-SUMIF($C$8:$C120,$C121,BF$8:BF120)),0),0)</f>
        <v>0</v>
      </c>
      <c r="BG121" s="93">
        <f>IF((BG$7&gt;IFERROR(MAX(IFERROR(INDEX(Tbl_Project_List[Start Date],MATCH($A121,Tbl_Project_List[Project Name],0),1)-1,0),IFERROR(INDEX($K$9:$K$158,MATCH($E121,$G$9:$G$158,0),1),0),IFERROR(INDEX($K$9:$K$158,MATCH($F121,$G$9:$G$158,0),1),0)),0)), IFERROR(MIN($D121-SUM($O121:BF121), INDEX(Tbl_Resource_List[Hours Available per Day], MATCH($C121,Tbl_Resource_List[Resource Name],0),1)-SUMIF($C$8:$C120,$C121,BG$8:BG120)),0),0)</f>
        <v>0</v>
      </c>
      <c r="BH121" s="93">
        <f>IF((BH$7&gt;IFERROR(MAX(IFERROR(INDEX(Tbl_Project_List[Start Date],MATCH($A121,Tbl_Project_List[Project Name],0),1)-1,0),IFERROR(INDEX($K$9:$K$158,MATCH($E121,$G$9:$G$158,0),1),0),IFERROR(INDEX($K$9:$K$158,MATCH($F121,$G$9:$G$158,0),1),0)),0)), IFERROR(MIN($D121-SUM($O121:BG121), INDEX(Tbl_Resource_List[Hours Available per Day], MATCH($C121,Tbl_Resource_List[Resource Name],0),1)-SUMIF($C$8:$C120,$C121,BH$8:BH120)),0),0)</f>
        <v>0</v>
      </c>
      <c r="BI121" s="93">
        <f>IF((BI$7&gt;IFERROR(MAX(IFERROR(INDEX(Tbl_Project_List[Start Date],MATCH($A121,Tbl_Project_List[Project Name],0),1)-1,0),IFERROR(INDEX($K$9:$K$158,MATCH($E121,$G$9:$G$158,0),1),0),IFERROR(INDEX($K$9:$K$158,MATCH($F121,$G$9:$G$158,0),1),0)),0)), IFERROR(MIN($D121-SUM($O121:BH121), INDEX(Tbl_Resource_List[Hours Available per Day], MATCH($C121,Tbl_Resource_List[Resource Name],0),1)-SUMIF($C$8:$C120,$C121,BI$8:BI120)),0),0)</f>
        <v>0</v>
      </c>
      <c r="BJ121" s="93">
        <f>IF((BJ$7&gt;IFERROR(MAX(IFERROR(INDEX(Tbl_Project_List[Start Date],MATCH($A121,Tbl_Project_List[Project Name],0),1)-1,0),IFERROR(INDEX($K$9:$K$158,MATCH($E121,$G$9:$G$158,0),1),0),IFERROR(INDEX($K$9:$K$158,MATCH($F121,$G$9:$G$158,0),1),0)),0)), IFERROR(MIN($D121-SUM($O121:BI121), INDEX(Tbl_Resource_List[Hours Available per Day], MATCH($C121,Tbl_Resource_List[Resource Name],0),1)-SUMIF($C$8:$C120,$C121,BJ$8:BJ120)),0),0)</f>
        <v>0</v>
      </c>
      <c r="BK121" s="93">
        <f>IF((BK$7&gt;IFERROR(MAX(IFERROR(INDEX(Tbl_Project_List[Start Date],MATCH($A121,Tbl_Project_List[Project Name],0),1)-1,0),IFERROR(INDEX($K$9:$K$158,MATCH($E121,$G$9:$G$158,0),1),0),IFERROR(INDEX($K$9:$K$158,MATCH($F121,$G$9:$G$158,0),1),0)),0)), IFERROR(MIN($D121-SUM($O121:BJ121), INDEX(Tbl_Resource_List[Hours Available per Day], MATCH($C121,Tbl_Resource_List[Resource Name],0),1)-SUMIF($C$8:$C120,$C121,BK$8:BK120)),0),0)</f>
        <v>0</v>
      </c>
      <c r="BL121" s="93">
        <f>IF((BL$7&gt;IFERROR(MAX(IFERROR(INDEX(Tbl_Project_List[Start Date],MATCH($A121,Tbl_Project_List[Project Name],0),1)-1,0),IFERROR(INDEX($K$9:$K$158,MATCH($E121,$G$9:$G$158,0),1),0),IFERROR(INDEX($K$9:$K$158,MATCH($F121,$G$9:$G$158,0),1),0)),0)), IFERROR(MIN($D121-SUM($O121:BK121), INDEX(Tbl_Resource_List[Hours Available per Day], MATCH($C121,Tbl_Resource_List[Resource Name],0),1)-SUMIF($C$8:$C120,$C121,BL$8:BL120)),0),0)</f>
        <v>0</v>
      </c>
      <c r="BM121" s="93">
        <f>IF((BM$7&gt;IFERROR(MAX(IFERROR(INDEX(Tbl_Project_List[Start Date],MATCH($A121,Tbl_Project_List[Project Name],0),1)-1,0),IFERROR(INDEX($K$9:$K$158,MATCH($E121,$G$9:$G$158,0),1),0),IFERROR(INDEX($K$9:$K$158,MATCH($F121,$G$9:$G$158,0),1),0)),0)), IFERROR(MIN($D121-SUM($O121:BL121), INDEX(Tbl_Resource_List[Hours Available per Day], MATCH($C121,Tbl_Resource_List[Resource Name],0),1)-SUMIF($C$8:$C120,$C121,BM$8:BM120)),0),0)</f>
        <v>0</v>
      </c>
      <c r="BN121" s="93">
        <f>IF((BN$7&gt;IFERROR(MAX(IFERROR(INDEX(Tbl_Project_List[Start Date],MATCH($A121,Tbl_Project_List[Project Name],0),1)-1,0),IFERROR(INDEX($K$9:$K$158,MATCH($E121,$G$9:$G$158,0),1),0),IFERROR(INDEX($K$9:$K$158,MATCH($F121,$G$9:$G$158,0),1),0)),0)), IFERROR(MIN($D121-SUM($O121:BM121), INDEX(Tbl_Resource_List[Hours Available per Day], MATCH($C121,Tbl_Resource_List[Resource Name],0),1)-SUMIF($C$8:$C120,$C121,BN$8:BN120)),0),0)</f>
        <v>0</v>
      </c>
      <c r="BO121" s="93">
        <f>IF((BO$7&gt;IFERROR(MAX(IFERROR(INDEX(Tbl_Project_List[Start Date],MATCH($A121,Tbl_Project_List[Project Name],0),1)-1,0),IFERROR(INDEX($K$9:$K$158,MATCH($E121,$G$9:$G$158,0),1),0),IFERROR(INDEX($K$9:$K$158,MATCH($F121,$G$9:$G$158,0),1),0)),0)), IFERROR(MIN($D121-SUM($O121:BN121), INDEX(Tbl_Resource_List[Hours Available per Day], MATCH($C121,Tbl_Resource_List[Resource Name],0),1)-SUMIF($C$8:$C120,$C121,BO$8:BO120)),0),0)</f>
        <v>0</v>
      </c>
      <c r="BP121" s="93">
        <f>IF((BP$7&gt;IFERROR(MAX(IFERROR(INDEX(Tbl_Project_List[Start Date],MATCH($A121,Tbl_Project_List[Project Name],0),1)-1,0),IFERROR(INDEX($K$9:$K$158,MATCH($E121,$G$9:$G$158,0),1),0),IFERROR(INDEX($K$9:$K$158,MATCH($F121,$G$9:$G$158,0),1),0)),0)), IFERROR(MIN($D121-SUM($O121:BO121), INDEX(Tbl_Resource_List[Hours Available per Day], MATCH($C121,Tbl_Resource_List[Resource Name],0),1)-SUMIF($C$8:$C120,$C121,BP$8:BP120)),0),0)</f>
        <v>0</v>
      </c>
      <c r="BQ121" s="93">
        <f>IF((BQ$7&gt;IFERROR(MAX(IFERROR(INDEX(Tbl_Project_List[Start Date],MATCH($A121,Tbl_Project_List[Project Name],0),1)-1,0),IFERROR(INDEX($K$9:$K$158,MATCH($E121,$G$9:$G$158,0),1),0),IFERROR(INDEX($K$9:$K$158,MATCH($F121,$G$9:$G$158,0),1),0)),0)), IFERROR(MIN($D121-SUM($O121:BP121), INDEX(Tbl_Resource_List[Hours Available per Day], MATCH($C121,Tbl_Resource_List[Resource Name],0),1)-SUMIF($C$8:$C120,$C121,BQ$8:BQ120)),0),0)</f>
        <v>0</v>
      </c>
      <c r="BR121" s="93">
        <f>IF((BR$7&gt;IFERROR(MAX(IFERROR(INDEX(Tbl_Project_List[Start Date],MATCH($A121,Tbl_Project_List[Project Name],0),1)-1,0),IFERROR(INDEX($K$9:$K$158,MATCH($E121,$G$9:$G$158,0),1),0),IFERROR(INDEX($K$9:$K$158,MATCH($F121,$G$9:$G$158,0),1),0)),0)), IFERROR(MIN($D121-SUM($O121:BQ121), INDEX(Tbl_Resource_List[Hours Available per Day], MATCH($C121,Tbl_Resource_List[Resource Name],0),1)-SUMIF($C$8:$C120,$C121,BR$8:BR120)),0),0)</f>
        <v>0</v>
      </c>
      <c r="BS121" s="93">
        <f>IF((BS$7&gt;IFERROR(MAX(IFERROR(INDEX(Tbl_Project_List[Start Date],MATCH($A121,Tbl_Project_List[Project Name],0),1)-1,0),IFERROR(INDEX($K$9:$K$158,MATCH($E121,$G$9:$G$158,0),1),0),IFERROR(INDEX($K$9:$K$158,MATCH($F121,$G$9:$G$158,0),1),0)),0)), IFERROR(MIN($D121-SUM($O121:BR121), INDEX(Tbl_Resource_List[Hours Available per Day], MATCH($C121,Tbl_Resource_List[Resource Name],0),1)-SUMIF($C$8:$C120,$C121,BS$8:BS120)),0),0)</f>
        <v>0</v>
      </c>
      <c r="BT121" s="93">
        <f>IF((BT$7&gt;IFERROR(MAX(IFERROR(INDEX(Tbl_Project_List[Start Date],MATCH($A121,Tbl_Project_List[Project Name],0),1)-1,0),IFERROR(INDEX($K$9:$K$158,MATCH($E121,$G$9:$G$158,0),1),0),IFERROR(INDEX($K$9:$K$158,MATCH($F121,$G$9:$G$158,0),1),0)),0)), IFERROR(MIN($D121-SUM($O121:BS121), INDEX(Tbl_Resource_List[Hours Available per Day], MATCH($C121,Tbl_Resource_List[Resource Name],0),1)-SUMIF($C$8:$C120,$C121,BT$8:BT120)),0),0)</f>
        <v>0</v>
      </c>
      <c r="BU121" s="93">
        <f>IF((BU$7&gt;IFERROR(MAX(IFERROR(INDEX(Tbl_Project_List[Start Date],MATCH($A121,Tbl_Project_List[Project Name],0),1)-1,0),IFERROR(INDEX($K$9:$K$158,MATCH($E121,$G$9:$G$158,0),1),0),IFERROR(INDEX($K$9:$K$158,MATCH($F121,$G$9:$G$158,0),1),0)),0)), IFERROR(MIN($D121-SUM($O121:BT121), INDEX(Tbl_Resource_List[Hours Available per Day], MATCH($C121,Tbl_Resource_List[Resource Name],0),1)-SUMIF($C$8:$C120,$C121,BU$8:BU120)),0),0)</f>
        <v>0</v>
      </c>
      <c r="BV121" s="93">
        <f>IF((BV$7&gt;IFERROR(MAX(IFERROR(INDEX(Tbl_Project_List[Start Date],MATCH($A121,Tbl_Project_List[Project Name],0),1)-1,0),IFERROR(INDEX($K$9:$K$158,MATCH($E121,$G$9:$G$158,0),1),0),IFERROR(INDEX($K$9:$K$158,MATCH($F121,$G$9:$G$158,0),1),0)),0)), IFERROR(MIN($D121-SUM($O121:BU121), INDEX(Tbl_Resource_List[Hours Available per Day], MATCH($C121,Tbl_Resource_List[Resource Name],0),1)-SUMIF($C$8:$C120,$C121,BV$8:BV120)),0),0)</f>
        <v>0</v>
      </c>
      <c r="BW121" s="94">
        <f>IF((BW$7&gt;IFERROR(MAX(IFERROR(INDEX(Tbl_Project_List[Start Date],MATCH($A121,Tbl_Project_List[Project Name],0),1)-1,0),IFERROR(INDEX($K$9:$K$158,MATCH($E121,$G$9:$G$158,0),1),0),IFERROR(INDEX($K$9:$K$158,MATCH($F121,$G$9:$G$158,0),1),0)),0)), IFERROR(MIN($D121-SUM($O121:BV121), INDEX(Tbl_Resource_List[Hours Available per Day], MATCH($C121,Tbl_Resource_List[Resource Name],0),1)-SUMIF($C$8:$C120,$C121,BW$8:BW120)),0),0)</f>
        <v>0</v>
      </c>
      <c r="BX121" s="95"/>
      <c r="BY121" s="95"/>
      <c r="BZ121" s="95"/>
      <c r="CA121" s="95"/>
      <c r="CB121" s="95"/>
      <c r="CC121" s="95"/>
      <c r="CD121" s="95"/>
      <c r="CE121" s="95"/>
      <c r="CF121" s="95"/>
      <c r="CG121" s="95"/>
      <c r="CH121" s="95"/>
      <c r="CI121" s="95"/>
      <c r="CJ121" s="95"/>
      <c r="CK121" s="95"/>
      <c r="CL121" s="95"/>
      <c r="CM121" s="95"/>
      <c r="CN121" s="95"/>
      <c r="CO121" s="95"/>
      <c r="CP121" s="95"/>
      <c r="CQ121" s="95"/>
      <c r="CR121" s="95"/>
      <c r="CS121" s="95"/>
      <c r="CT121" s="95"/>
      <c r="CU121" s="95"/>
      <c r="CV121" s="95"/>
      <c r="CW121" s="95"/>
      <c r="CX121" s="95"/>
      <c r="CY121" s="95"/>
      <c r="CZ121" s="95"/>
      <c r="DA121" s="95"/>
    </row>
    <row r="122" spans="1:105" x14ac:dyDescent="0.25">
      <c r="A122" s="89" t="str">
        <f>IFERROR(IF(ROW(A121)-ROW($A$8)&gt;=COUNTA(Tbl_Task_List[Task Name]),"",INDEX(Tbl_Project_List[],MATCH(SMALL(Tbl_Project_List[[#Data],[Priority]],ROUND(SUMPRODUCT(1/COUNTIF($A$9:A121,$A$9:A121)),0)+((COUNTIF(Tbl_Task_List[[#Data],[Project Name]],A121)=COUNTIF($A$9:$A121,A121))*1)),Tbl_Project_List[[#Data],[Priority]],0),1)),"")</f>
        <v/>
      </c>
      <c r="B122" s="89" t="str">
        <f t="array" ref="B122">IFERROR(INDEX((Tbl_Task_List[[#Data],[Task Name]]), SMALL(IF(A122=(Tbl_Task_List[[#Data],[Project Name]]),ROW(Tbl_Task_List[[#Data],[Project Name]]),""),COUNTIF($A$9:$A122,A122))-ROW(Tbl_Task_List[[#Headers],[Task Name]]),1),"")</f>
        <v/>
      </c>
      <c r="C122" s="90" t="str">
        <f t="array" ref="C122">IFERROR(INDEX((Tbl_Task_List[[#Data],[Resource Name]]), SMALL(IF(A122=(Tbl_Task_List[[#Data],[Project Name]]),ROW(Tbl_Task_List[[#Data],[Project Name]]),""),COUNTIF($A$9:$A122,A122))-ROW(Tbl_Task_List[[#Headers],[Resource Name]]),1),"")</f>
        <v/>
      </c>
      <c r="D122" s="91" t="str">
        <f t="array" ref="D122">IFERROR(INDEX((Tbl_Task_List[[#Data],[Planned Duration (Hours)]]), SMALL(IF(A122=(Tbl_Task_List[[#Data],[Project Name]]),ROW(Tbl_Task_List[[#Data],[Project Name]]),""),COUNTIF($A$9:$A122,A122))-ROW(Tbl_Task_List[[#Headers],[Planned Duration (Hours)]]),1),"")</f>
        <v/>
      </c>
      <c r="E122" s="70" t="str">
        <f t="array" ref="E122">IFERROR(INDEX((Tbl_Task_List[[#Data],[Predecessor 1]]), SMALL(IF(A122=(Tbl_Task_List[[#Data],[Project Name]]),ROW(Tbl_Task_List[[#Data],[Project Name]]),""),COUNTIF($A$9:$A122,A122))-ROW(Tbl_Task_List[[#Headers],[Predecessor 1]]),1),"")</f>
        <v/>
      </c>
      <c r="F122" s="70" t="str">
        <f t="array" ref="F122">IFERROR(INDEX((Tbl_Task_List[[#Data],[Predecessor 2]]), SMALL(IF(A122=(Tbl_Task_List[[#Data],[Project Name]]),ROW(Tbl_Task_List[[#Data],[Project Name]]),""),COUNTIF($A$9:$A122,A122))-ROW(Tbl_Task_List[[#Headers],[Predecessor 2]]),1),"")</f>
        <v/>
      </c>
      <c r="G122" s="70" t="str">
        <f t="shared" si="12"/>
        <v xml:space="preserve"> </v>
      </c>
      <c r="H122" s="75" t="str">
        <f>IFERROR(MAX(INDEX(Tbl_Project_List[Start Date],MATCH($A122,Tbl_Project_List[Project Name],0),1), StartDate, IFERROR(WORKDAY(INDEX($K$9:$K$158,MATCH($E122,$G$9:$G$158,0),1),1,Holidays),0),IFERROR(WORKDAY( INDEX($K$9:$K$158,MATCH($F122,$G$9:$G$158,0),1),1,Holidays),0)),"")</f>
        <v/>
      </c>
      <c r="I122" s="92" t="str">
        <f t="shared" si="9"/>
        <v/>
      </c>
      <c r="J122" s="75" t="str">
        <f t="array" ref="J122">IF(ISNUMBER(D122),IFERROR(INDEX($A$7:$BW$7,1,SMALL(IF(P122:BW122&gt;0,COLUMN(P122:BW122),""),1)),WORKDAY($BW$7,2,Holidays)),"")</f>
        <v/>
      </c>
      <c r="K122" s="75" t="str">
        <f t="array" ref="K122">IF(ISNUMBER(D122),IF(SUM(P122:BW122)=D122,IFERROR(INDEX($A$7:$BW$7,1,LARGE(IF(P122:BW122&gt;0,COLUMN(P122:BW122),""),1)),""),WORKDAY($BW$7,1,Holidays)),"")</f>
        <v/>
      </c>
      <c r="L122" s="92" t="str">
        <f ca="1">IFERROR(COUNTIF(INDIRECT(ADDRESS(ROW($L122),MATCH($J122,$A$7:$BW$7,0),1,1,)):INDIRECT(ADDRESS(ROW($L122),MATCH(MIN($K122,$BW$7),$A$7:$BW$7,0),1,1,)),0),"")</f>
        <v/>
      </c>
      <c r="M122" s="92" t="str">
        <f t="shared" si="10"/>
        <v/>
      </c>
      <c r="N122" s="93" t="str">
        <f t="shared" si="11"/>
        <v/>
      </c>
      <c r="O122" s="86"/>
      <c r="P122" s="93">
        <f>IF((P$7&gt;IFERROR(MAX(IFERROR(INDEX(Tbl_Project_List[Start Date],MATCH($A122,Tbl_Project_List[Project Name],0),1)-1,0),IFERROR(INDEX($K$9:$K$158,MATCH($E122,$G$9:$G$158,0),1),0),IFERROR(INDEX($K$9:$K$158,MATCH($F122,$G$9:$G$158,0),1),0)),0)), IFERROR(MIN($D122-SUM($O122:O122), INDEX(Tbl_Resource_List[Hours Available per Day], MATCH($C122,Tbl_Resource_List[Resource Name],0),1)-SUMIF($C$8:$C121,$C122,P$8:P121)),0),0)</f>
        <v>0</v>
      </c>
      <c r="Q122" s="93">
        <f>IF((Q$7&gt;IFERROR(MAX(IFERROR(INDEX(Tbl_Project_List[Start Date],MATCH($A122,Tbl_Project_List[Project Name],0),1)-1,0),IFERROR(INDEX($K$9:$K$158,MATCH($E122,$G$9:$G$158,0),1),0),IFERROR(INDEX($K$9:$K$158,MATCH($F122,$G$9:$G$158,0),1),0)),0)), IFERROR(MIN($D122-SUM($O122:P122), INDEX(Tbl_Resource_List[Hours Available per Day], MATCH($C122,Tbl_Resource_List[Resource Name],0),1)-SUMIF($C$8:$C121,$C122,Q$8:Q121)),0),0)</f>
        <v>0</v>
      </c>
      <c r="R122" s="93">
        <f>IF((R$7&gt;IFERROR(MAX(IFERROR(INDEX(Tbl_Project_List[Start Date],MATCH($A122,Tbl_Project_List[Project Name],0),1)-1,0),IFERROR(INDEX($K$9:$K$158,MATCH($E122,$G$9:$G$158,0),1),0),IFERROR(INDEX($K$9:$K$158,MATCH($F122,$G$9:$G$158,0),1),0)),0)), IFERROR(MIN($D122-SUM($O122:Q122), INDEX(Tbl_Resource_List[Hours Available per Day], MATCH($C122,Tbl_Resource_List[Resource Name],0),1)-SUMIF($C$8:$C121,$C122,R$8:R121)),0),0)</f>
        <v>0</v>
      </c>
      <c r="S122" s="93">
        <f>IF((S$7&gt;IFERROR(MAX(IFERROR(INDEX(Tbl_Project_List[Start Date],MATCH($A122,Tbl_Project_List[Project Name],0),1)-1,0),IFERROR(INDEX($K$9:$K$158,MATCH($E122,$G$9:$G$158,0),1),0),IFERROR(INDEX($K$9:$K$158,MATCH($F122,$G$9:$G$158,0),1),0)),0)), IFERROR(MIN($D122-SUM($O122:R122), INDEX(Tbl_Resource_List[Hours Available per Day], MATCH($C122,Tbl_Resource_List[Resource Name],0),1)-SUMIF($C$8:$C121,$C122,S$8:S121)),0),0)</f>
        <v>0</v>
      </c>
      <c r="T122" s="93">
        <f>IF((T$7&gt;IFERROR(MAX(IFERROR(INDEX(Tbl_Project_List[Start Date],MATCH($A122,Tbl_Project_List[Project Name],0),1)-1,0),IFERROR(INDEX($K$9:$K$158,MATCH($E122,$G$9:$G$158,0),1),0),IFERROR(INDEX($K$9:$K$158,MATCH($F122,$G$9:$G$158,0),1),0)),0)), IFERROR(MIN($D122-SUM($O122:S122), INDEX(Tbl_Resource_List[Hours Available per Day], MATCH($C122,Tbl_Resource_List[Resource Name],0),1)-SUMIF($C$8:$C121,$C122,T$8:T121)),0),0)</f>
        <v>0</v>
      </c>
      <c r="U122" s="93">
        <f>IF((U$7&gt;IFERROR(MAX(IFERROR(INDEX(Tbl_Project_List[Start Date],MATCH($A122,Tbl_Project_List[Project Name],0),1)-1,0),IFERROR(INDEX($K$9:$K$158,MATCH($E122,$G$9:$G$158,0),1),0),IFERROR(INDEX($K$9:$K$158,MATCH($F122,$G$9:$G$158,0),1),0)),0)), IFERROR(MIN($D122-SUM($O122:T122), INDEX(Tbl_Resource_List[Hours Available per Day], MATCH($C122,Tbl_Resource_List[Resource Name],0),1)-SUMIF($C$8:$C121,$C122,U$8:U121)),0),0)</f>
        <v>0</v>
      </c>
      <c r="V122" s="93">
        <f>IF((V$7&gt;IFERROR(MAX(IFERROR(INDEX(Tbl_Project_List[Start Date],MATCH($A122,Tbl_Project_List[Project Name],0),1)-1,0),IFERROR(INDEX($K$9:$K$158,MATCH($E122,$G$9:$G$158,0),1),0),IFERROR(INDEX($K$9:$K$158,MATCH($F122,$G$9:$G$158,0),1),0)),0)), IFERROR(MIN($D122-SUM($O122:U122), INDEX(Tbl_Resource_List[Hours Available per Day], MATCH($C122,Tbl_Resource_List[Resource Name],0),1)-SUMIF($C$8:$C121,$C122,V$8:V121)),0),0)</f>
        <v>0</v>
      </c>
      <c r="W122" s="93">
        <f>IF((W$7&gt;IFERROR(MAX(IFERROR(INDEX(Tbl_Project_List[Start Date],MATCH($A122,Tbl_Project_List[Project Name],0),1)-1,0),IFERROR(INDEX($K$9:$K$158,MATCH($E122,$G$9:$G$158,0),1),0),IFERROR(INDEX($K$9:$K$158,MATCH($F122,$G$9:$G$158,0),1),0)),0)), IFERROR(MIN($D122-SUM($O122:V122), INDEX(Tbl_Resource_List[Hours Available per Day], MATCH($C122,Tbl_Resource_List[Resource Name],0),1)-SUMIF($C$8:$C121,$C122,W$8:W121)),0),0)</f>
        <v>0</v>
      </c>
      <c r="X122" s="93">
        <f>IF((X$7&gt;IFERROR(MAX(IFERROR(INDEX(Tbl_Project_List[Start Date],MATCH($A122,Tbl_Project_List[Project Name],0),1)-1,0),IFERROR(INDEX($K$9:$K$158,MATCH($E122,$G$9:$G$158,0),1),0),IFERROR(INDEX($K$9:$K$158,MATCH($F122,$G$9:$G$158,0),1),0)),0)), IFERROR(MIN($D122-SUM($O122:W122), INDEX(Tbl_Resource_List[Hours Available per Day], MATCH($C122,Tbl_Resource_List[Resource Name],0),1)-SUMIF($C$8:$C121,$C122,X$8:X121)),0),0)</f>
        <v>0</v>
      </c>
      <c r="Y122" s="93">
        <f>IF((Y$7&gt;IFERROR(MAX(IFERROR(INDEX(Tbl_Project_List[Start Date],MATCH($A122,Tbl_Project_List[Project Name],0),1)-1,0),IFERROR(INDEX($K$9:$K$158,MATCH($E122,$G$9:$G$158,0),1),0),IFERROR(INDEX($K$9:$K$158,MATCH($F122,$G$9:$G$158,0),1),0)),0)), IFERROR(MIN($D122-SUM($O122:X122), INDEX(Tbl_Resource_List[Hours Available per Day], MATCH($C122,Tbl_Resource_List[Resource Name],0),1)-SUMIF($C$8:$C121,$C122,Y$8:Y121)),0),0)</f>
        <v>0</v>
      </c>
      <c r="Z122" s="93">
        <f>IF((Z$7&gt;IFERROR(MAX(IFERROR(INDEX(Tbl_Project_List[Start Date],MATCH($A122,Tbl_Project_List[Project Name],0),1)-1,0),IFERROR(INDEX($K$9:$K$158,MATCH($E122,$G$9:$G$158,0),1),0),IFERROR(INDEX($K$9:$K$158,MATCH($F122,$G$9:$G$158,0),1),0)),0)), IFERROR(MIN($D122-SUM($O122:Y122), INDEX(Tbl_Resource_List[Hours Available per Day], MATCH($C122,Tbl_Resource_List[Resource Name],0),1)-SUMIF($C$8:$C121,$C122,Z$8:Z121)),0),0)</f>
        <v>0</v>
      </c>
      <c r="AA122" s="93">
        <f>IF((AA$7&gt;IFERROR(MAX(IFERROR(INDEX(Tbl_Project_List[Start Date],MATCH($A122,Tbl_Project_List[Project Name],0),1)-1,0),IFERROR(INDEX($K$9:$K$158,MATCH($E122,$G$9:$G$158,0),1),0),IFERROR(INDEX($K$9:$K$158,MATCH($F122,$G$9:$G$158,0),1),0)),0)), IFERROR(MIN($D122-SUM($O122:Z122), INDEX(Tbl_Resource_List[Hours Available per Day], MATCH($C122,Tbl_Resource_List[Resource Name],0),1)-SUMIF($C$8:$C121,$C122,AA$8:AA121)),0),0)</f>
        <v>0</v>
      </c>
      <c r="AB122" s="93">
        <f>IF((AB$7&gt;IFERROR(MAX(IFERROR(INDEX(Tbl_Project_List[Start Date],MATCH($A122,Tbl_Project_List[Project Name],0),1)-1,0),IFERROR(INDEX($K$9:$K$158,MATCH($E122,$G$9:$G$158,0),1),0),IFERROR(INDEX($K$9:$K$158,MATCH($F122,$G$9:$G$158,0),1),0)),0)), IFERROR(MIN($D122-SUM($O122:AA122), INDEX(Tbl_Resource_List[Hours Available per Day], MATCH($C122,Tbl_Resource_List[Resource Name],0),1)-SUMIF($C$8:$C121,$C122,AB$8:AB121)),0),0)</f>
        <v>0</v>
      </c>
      <c r="AC122" s="93">
        <f>IF((AC$7&gt;IFERROR(MAX(IFERROR(INDEX(Tbl_Project_List[Start Date],MATCH($A122,Tbl_Project_List[Project Name],0),1)-1,0),IFERROR(INDEX($K$9:$K$158,MATCH($E122,$G$9:$G$158,0),1),0),IFERROR(INDEX($K$9:$K$158,MATCH($F122,$G$9:$G$158,0),1),0)),0)), IFERROR(MIN($D122-SUM($O122:AB122), INDEX(Tbl_Resource_List[Hours Available per Day], MATCH($C122,Tbl_Resource_List[Resource Name],0),1)-SUMIF($C$8:$C121,$C122,AC$8:AC121)),0),0)</f>
        <v>0</v>
      </c>
      <c r="AD122" s="93">
        <f>IF((AD$7&gt;IFERROR(MAX(IFERROR(INDEX(Tbl_Project_List[Start Date],MATCH($A122,Tbl_Project_List[Project Name],0),1)-1,0),IFERROR(INDEX($K$9:$K$158,MATCH($E122,$G$9:$G$158,0),1),0),IFERROR(INDEX($K$9:$K$158,MATCH($F122,$G$9:$G$158,0),1),0)),0)), IFERROR(MIN($D122-SUM($O122:AC122), INDEX(Tbl_Resource_List[Hours Available per Day], MATCH($C122,Tbl_Resource_List[Resource Name],0),1)-SUMIF($C$8:$C121,$C122,AD$8:AD121)),0),0)</f>
        <v>0</v>
      </c>
      <c r="AE122" s="93">
        <f>IF((AE$7&gt;IFERROR(MAX(IFERROR(INDEX(Tbl_Project_List[Start Date],MATCH($A122,Tbl_Project_List[Project Name],0),1)-1,0),IFERROR(INDEX($K$9:$K$158,MATCH($E122,$G$9:$G$158,0),1),0),IFERROR(INDEX($K$9:$K$158,MATCH($F122,$G$9:$G$158,0),1),0)),0)), IFERROR(MIN($D122-SUM($O122:AD122), INDEX(Tbl_Resource_List[Hours Available per Day], MATCH($C122,Tbl_Resource_List[Resource Name],0),1)-SUMIF($C$8:$C121,$C122,AE$8:AE121)),0),0)</f>
        <v>0</v>
      </c>
      <c r="AF122" s="93">
        <f>IF((AF$7&gt;IFERROR(MAX(IFERROR(INDEX(Tbl_Project_List[Start Date],MATCH($A122,Tbl_Project_List[Project Name],0),1)-1,0),IFERROR(INDEX($K$9:$K$158,MATCH($E122,$G$9:$G$158,0),1),0),IFERROR(INDEX($K$9:$K$158,MATCH($F122,$G$9:$G$158,0),1),0)),0)), IFERROR(MIN($D122-SUM($O122:AE122), INDEX(Tbl_Resource_List[Hours Available per Day], MATCH($C122,Tbl_Resource_List[Resource Name],0),1)-SUMIF($C$8:$C121,$C122,AF$8:AF121)),0),0)</f>
        <v>0</v>
      </c>
      <c r="AG122" s="93">
        <f>IF((AG$7&gt;IFERROR(MAX(IFERROR(INDEX(Tbl_Project_List[Start Date],MATCH($A122,Tbl_Project_List[Project Name],0),1)-1,0),IFERROR(INDEX($K$9:$K$158,MATCH($E122,$G$9:$G$158,0),1),0),IFERROR(INDEX($K$9:$K$158,MATCH($F122,$G$9:$G$158,0),1),0)),0)), IFERROR(MIN($D122-SUM($O122:AF122), INDEX(Tbl_Resource_List[Hours Available per Day], MATCH($C122,Tbl_Resource_List[Resource Name],0),1)-SUMIF($C$8:$C121,$C122,AG$8:AG121)),0),0)</f>
        <v>0</v>
      </c>
      <c r="AH122" s="93">
        <f>IF((AH$7&gt;IFERROR(MAX(IFERROR(INDEX(Tbl_Project_List[Start Date],MATCH($A122,Tbl_Project_List[Project Name],0),1)-1,0),IFERROR(INDEX($K$9:$K$158,MATCH($E122,$G$9:$G$158,0),1),0),IFERROR(INDEX($K$9:$K$158,MATCH($F122,$G$9:$G$158,0),1),0)),0)), IFERROR(MIN($D122-SUM($O122:AG122), INDEX(Tbl_Resource_List[Hours Available per Day], MATCH($C122,Tbl_Resource_List[Resource Name],0),1)-SUMIF($C$8:$C121,$C122,AH$8:AH121)),0),0)</f>
        <v>0</v>
      </c>
      <c r="AI122" s="93">
        <f>IF((AI$7&gt;IFERROR(MAX(IFERROR(INDEX(Tbl_Project_List[Start Date],MATCH($A122,Tbl_Project_List[Project Name],0),1)-1,0),IFERROR(INDEX($K$9:$K$158,MATCH($E122,$G$9:$G$158,0),1),0),IFERROR(INDEX($K$9:$K$158,MATCH($F122,$G$9:$G$158,0),1),0)),0)), IFERROR(MIN($D122-SUM($O122:AH122), INDEX(Tbl_Resource_List[Hours Available per Day], MATCH($C122,Tbl_Resource_List[Resource Name],0),1)-SUMIF($C$8:$C121,$C122,AI$8:AI121)),0),0)</f>
        <v>0</v>
      </c>
      <c r="AJ122" s="93">
        <f>IF((AJ$7&gt;IFERROR(MAX(IFERROR(INDEX(Tbl_Project_List[Start Date],MATCH($A122,Tbl_Project_List[Project Name],0),1)-1,0),IFERROR(INDEX($K$9:$K$158,MATCH($E122,$G$9:$G$158,0),1),0),IFERROR(INDEX($K$9:$K$158,MATCH($F122,$G$9:$G$158,0),1),0)),0)), IFERROR(MIN($D122-SUM($O122:AI122), INDEX(Tbl_Resource_List[Hours Available per Day], MATCH($C122,Tbl_Resource_List[Resource Name],0),1)-SUMIF($C$8:$C121,$C122,AJ$8:AJ121)),0),0)</f>
        <v>0</v>
      </c>
      <c r="AK122" s="93">
        <f>IF((AK$7&gt;IFERROR(MAX(IFERROR(INDEX(Tbl_Project_List[Start Date],MATCH($A122,Tbl_Project_List[Project Name],0),1)-1,0),IFERROR(INDEX($K$9:$K$158,MATCH($E122,$G$9:$G$158,0),1),0),IFERROR(INDEX($K$9:$K$158,MATCH($F122,$G$9:$G$158,0),1),0)),0)), IFERROR(MIN($D122-SUM($O122:AJ122), INDEX(Tbl_Resource_List[Hours Available per Day], MATCH($C122,Tbl_Resource_List[Resource Name],0),1)-SUMIF($C$8:$C121,$C122,AK$8:AK121)),0),0)</f>
        <v>0</v>
      </c>
      <c r="AL122" s="93">
        <f>IF((AL$7&gt;IFERROR(MAX(IFERROR(INDEX(Tbl_Project_List[Start Date],MATCH($A122,Tbl_Project_List[Project Name],0),1)-1,0),IFERROR(INDEX($K$9:$K$158,MATCH($E122,$G$9:$G$158,0),1),0),IFERROR(INDEX($K$9:$K$158,MATCH($F122,$G$9:$G$158,0),1),0)),0)), IFERROR(MIN($D122-SUM($O122:AK122), INDEX(Tbl_Resource_List[Hours Available per Day], MATCH($C122,Tbl_Resource_List[Resource Name],0),1)-SUMIF($C$8:$C121,$C122,AL$8:AL121)),0),0)</f>
        <v>0</v>
      </c>
      <c r="AM122" s="93">
        <f>IF((AM$7&gt;IFERROR(MAX(IFERROR(INDEX(Tbl_Project_List[Start Date],MATCH($A122,Tbl_Project_List[Project Name],0),1)-1,0),IFERROR(INDEX($K$9:$K$158,MATCH($E122,$G$9:$G$158,0),1),0),IFERROR(INDEX($K$9:$K$158,MATCH($F122,$G$9:$G$158,0),1),0)),0)), IFERROR(MIN($D122-SUM($O122:AL122), INDEX(Tbl_Resource_List[Hours Available per Day], MATCH($C122,Tbl_Resource_List[Resource Name],0),1)-SUMIF($C$8:$C121,$C122,AM$8:AM121)),0),0)</f>
        <v>0</v>
      </c>
      <c r="AN122" s="93">
        <f>IF((AN$7&gt;IFERROR(MAX(IFERROR(INDEX(Tbl_Project_List[Start Date],MATCH($A122,Tbl_Project_List[Project Name],0),1)-1,0),IFERROR(INDEX($K$9:$K$158,MATCH($E122,$G$9:$G$158,0),1),0),IFERROR(INDEX($K$9:$K$158,MATCH($F122,$G$9:$G$158,0),1),0)),0)), IFERROR(MIN($D122-SUM($O122:AM122), INDEX(Tbl_Resource_List[Hours Available per Day], MATCH($C122,Tbl_Resource_List[Resource Name],0),1)-SUMIF($C$8:$C121,$C122,AN$8:AN121)),0),0)</f>
        <v>0</v>
      </c>
      <c r="AO122" s="93">
        <f>IF((AO$7&gt;IFERROR(MAX(IFERROR(INDEX(Tbl_Project_List[Start Date],MATCH($A122,Tbl_Project_List[Project Name],0),1)-1,0),IFERROR(INDEX($K$9:$K$158,MATCH($E122,$G$9:$G$158,0),1),0),IFERROR(INDEX($K$9:$K$158,MATCH($F122,$G$9:$G$158,0),1),0)),0)), IFERROR(MIN($D122-SUM($O122:AN122), INDEX(Tbl_Resource_List[Hours Available per Day], MATCH($C122,Tbl_Resource_List[Resource Name],0),1)-SUMIF($C$8:$C121,$C122,AO$8:AO121)),0),0)</f>
        <v>0</v>
      </c>
      <c r="AP122" s="93">
        <f>IF((AP$7&gt;IFERROR(MAX(IFERROR(INDEX(Tbl_Project_List[Start Date],MATCH($A122,Tbl_Project_List[Project Name],0),1)-1,0),IFERROR(INDEX($K$9:$K$158,MATCH($E122,$G$9:$G$158,0),1),0),IFERROR(INDEX($K$9:$K$158,MATCH($F122,$G$9:$G$158,0),1),0)),0)), IFERROR(MIN($D122-SUM($O122:AO122), INDEX(Tbl_Resource_List[Hours Available per Day], MATCH($C122,Tbl_Resource_List[Resource Name],0),1)-SUMIF($C$8:$C121,$C122,AP$8:AP121)),0),0)</f>
        <v>0</v>
      </c>
      <c r="AQ122" s="93">
        <f>IF((AQ$7&gt;IFERROR(MAX(IFERROR(INDEX(Tbl_Project_List[Start Date],MATCH($A122,Tbl_Project_List[Project Name],0),1)-1,0),IFERROR(INDEX($K$9:$K$158,MATCH($E122,$G$9:$G$158,0),1),0),IFERROR(INDEX($K$9:$K$158,MATCH($F122,$G$9:$G$158,0),1),0)),0)), IFERROR(MIN($D122-SUM($O122:AP122), INDEX(Tbl_Resource_List[Hours Available per Day], MATCH($C122,Tbl_Resource_List[Resource Name],0),1)-SUMIF($C$8:$C121,$C122,AQ$8:AQ121)),0),0)</f>
        <v>0</v>
      </c>
      <c r="AR122" s="93">
        <f>IF((AR$7&gt;IFERROR(MAX(IFERROR(INDEX(Tbl_Project_List[Start Date],MATCH($A122,Tbl_Project_List[Project Name],0),1)-1,0),IFERROR(INDEX($K$9:$K$158,MATCH($E122,$G$9:$G$158,0),1),0),IFERROR(INDEX($K$9:$K$158,MATCH($F122,$G$9:$G$158,0),1),0)),0)), IFERROR(MIN($D122-SUM($O122:AQ122), INDEX(Tbl_Resource_List[Hours Available per Day], MATCH($C122,Tbl_Resource_List[Resource Name],0),1)-SUMIF($C$8:$C121,$C122,AR$8:AR121)),0),0)</f>
        <v>0</v>
      </c>
      <c r="AS122" s="93">
        <f>IF((AS$7&gt;IFERROR(MAX(IFERROR(INDEX(Tbl_Project_List[Start Date],MATCH($A122,Tbl_Project_List[Project Name],0),1)-1,0),IFERROR(INDEX($K$9:$K$158,MATCH($E122,$G$9:$G$158,0),1),0),IFERROR(INDEX($K$9:$K$158,MATCH($F122,$G$9:$G$158,0),1),0)),0)), IFERROR(MIN($D122-SUM($O122:AR122), INDEX(Tbl_Resource_List[Hours Available per Day], MATCH($C122,Tbl_Resource_List[Resource Name],0),1)-SUMIF($C$8:$C121,$C122,AS$8:AS121)),0),0)</f>
        <v>0</v>
      </c>
      <c r="AT122" s="93">
        <f>IF((AT$7&gt;IFERROR(MAX(IFERROR(INDEX(Tbl_Project_List[Start Date],MATCH($A122,Tbl_Project_List[Project Name],0),1)-1,0),IFERROR(INDEX($K$9:$K$158,MATCH($E122,$G$9:$G$158,0),1),0),IFERROR(INDEX($K$9:$K$158,MATCH($F122,$G$9:$G$158,0),1),0)),0)), IFERROR(MIN($D122-SUM($O122:AS122), INDEX(Tbl_Resource_List[Hours Available per Day], MATCH($C122,Tbl_Resource_List[Resource Name],0),1)-SUMIF($C$8:$C121,$C122,AT$8:AT121)),0),0)</f>
        <v>0</v>
      </c>
      <c r="AU122" s="93">
        <f>IF((AU$7&gt;IFERROR(MAX(IFERROR(INDEX(Tbl_Project_List[Start Date],MATCH($A122,Tbl_Project_List[Project Name],0),1)-1,0),IFERROR(INDEX($K$9:$K$158,MATCH($E122,$G$9:$G$158,0),1),0),IFERROR(INDEX($K$9:$K$158,MATCH($F122,$G$9:$G$158,0),1),0)),0)), IFERROR(MIN($D122-SUM($O122:AT122), INDEX(Tbl_Resource_List[Hours Available per Day], MATCH($C122,Tbl_Resource_List[Resource Name],0),1)-SUMIF($C$8:$C121,$C122,AU$8:AU121)),0),0)</f>
        <v>0</v>
      </c>
      <c r="AV122" s="93">
        <f>IF((AV$7&gt;IFERROR(MAX(IFERROR(INDEX(Tbl_Project_List[Start Date],MATCH($A122,Tbl_Project_List[Project Name],0),1)-1,0),IFERROR(INDEX($K$9:$K$158,MATCH($E122,$G$9:$G$158,0),1),0),IFERROR(INDEX($K$9:$K$158,MATCH($F122,$G$9:$G$158,0),1),0)),0)), IFERROR(MIN($D122-SUM($O122:AU122), INDEX(Tbl_Resource_List[Hours Available per Day], MATCH($C122,Tbl_Resource_List[Resource Name],0),1)-SUMIF($C$8:$C121,$C122,AV$8:AV121)),0),0)</f>
        <v>0</v>
      </c>
      <c r="AW122" s="93">
        <f>IF((AW$7&gt;IFERROR(MAX(IFERROR(INDEX(Tbl_Project_List[Start Date],MATCH($A122,Tbl_Project_List[Project Name],0),1)-1,0),IFERROR(INDEX($K$9:$K$158,MATCH($E122,$G$9:$G$158,0),1),0),IFERROR(INDEX($K$9:$K$158,MATCH($F122,$G$9:$G$158,0),1),0)),0)), IFERROR(MIN($D122-SUM($O122:AV122), INDEX(Tbl_Resource_List[Hours Available per Day], MATCH($C122,Tbl_Resource_List[Resource Name],0),1)-SUMIF($C$8:$C121,$C122,AW$8:AW121)),0),0)</f>
        <v>0</v>
      </c>
      <c r="AX122" s="93">
        <f>IF((AX$7&gt;IFERROR(MAX(IFERROR(INDEX(Tbl_Project_List[Start Date],MATCH($A122,Tbl_Project_List[Project Name],0),1)-1,0),IFERROR(INDEX($K$9:$K$158,MATCH($E122,$G$9:$G$158,0),1),0),IFERROR(INDEX($K$9:$K$158,MATCH($F122,$G$9:$G$158,0),1),0)),0)), IFERROR(MIN($D122-SUM($O122:AW122), INDEX(Tbl_Resource_List[Hours Available per Day], MATCH($C122,Tbl_Resource_List[Resource Name],0),1)-SUMIF($C$8:$C121,$C122,AX$8:AX121)),0),0)</f>
        <v>0</v>
      </c>
      <c r="AY122" s="93">
        <f>IF((AY$7&gt;IFERROR(MAX(IFERROR(INDEX(Tbl_Project_List[Start Date],MATCH($A122,Tbl_Project_List[Project Name],0),1)-1,0),IFERROR(INDEX($K$9:$K$158,MATCH($E122,$G$9:$G$158,0),1),0),IFERROR(INDEX($K$9:$K$158,MATCH($F122,$G$9:$G$158,0),1),0)),0)), IFERROR(MIN($D122-SUM($O122:AX122), INDEX(Tbl_Resource_List[Hours Available per Day], MATCH($C122,Tbl_Resource_List[Resource Name],0),1)-SUMIF($C$8:$C121,$C122,AY$8:AY121)),0),0)</f>
        <v>0</v>
      </c>
      <c r="AZ122" s="93">
        <f>IF((AZ$7&gt;IFERROR(MAX(IFERROR(INDEX(Tbl_Project_List[Start Date],MATCH($A122,Tbl_Project_List[Project Name],0),1)-1,0),IFERROR(INDEX($K$9:$K$158,MATCH($E122,$G$9:$G$158,0),1),0),IFERROR(INDEX($K$9:$K$158,MATCH($F122,$G$9:$G$158,0),1),0)),0)), IFERROR(MIN($D122-SUM($O122:AY122), INDEX(Tbl_Resource_List[Hours Available per Day], MATCH($C122,Tbl_Resource_List[Resource Name],0),1)-SUMIF($C$8:$C121,$C122,AZ$8:AZ121)),0),0)</f>
        <v>0</v>
      </c>
      <c r="BA122" s="93">
        <f>IF((BA$7&gt;IFERROR(MAX(IFERROR(INDEX(Tbl_Project_List[Start Date],MATCH($A122,Tbl_Project_List[Project Name],0),1)-1,0),IFERROR(INDEX($K$9:$K$158,MATCH($E122,$G$9:$G$158,0),1),0),IFERROR(INDEX($K$9:$K$158,MATCH($F122,$G$9:$G$158,0),1),0)),0)), IFERROR(MIN($D122-SUM($O122:AZ122), INDEX(Tbl_Resource_List[Hours Available per Day], MATCH($C122,Tbl_Resource_List[Resource Name],0),1)-SUMIF($C$8:$C121,$C122,BA$8:BA121)),0),0)</f>
        <v>0</v>
      </c>
      <c r="BB122" s="93">
        <f>IF((BB$7&gt;IFERROR(MAX(IFERROR(INDEX(Tbl_Project_List[Start Date],MATCH($A122,Tbl_Project_List[Project Name],0),1)-1,0),IFERROR(INDEX($K$9:$K$158,MATCH($E122,$G$9:$G$158,0),1),0),IFERROR(INDEX($K$9:$K$158,MATCH($F122,$G$9:$G$158,0),1),0)),0)), IFERROR(MIN($D122-SUM($O122:BA122), INDEX(Tbl_Resource_List[Hours Available per Day], MATCH($C122,Tbl_Resource_List[Resource Name],0),1)-SUMIF($C$8:$C121,$C122,BB$8:BB121)),0),0)</f>
        <v>0</v>
      </c>
      <c r="BC122" s="93">
        <f>IF((BC$7&gt;IFERROR(MAX(IFERROR(INDEX(Tbl_Project_List[Start Date],MATCH($A122,Tbl_Project_List[Project Name],0),1)-1,0),IFERROR(INDEX($K$9:$K$158,MATCH($E122,$G$9:$G$158,0),1),0),IFERROR(INDEX($K$9:$K$158,MATCH($F122,$G$9:$G$158,0),1),0)),0)), IFERROR(MIN($D122-SUM($O122:BB122), INDEX(Tbl_Resource_List[Hours Available per Day], MATCH($C122,Tbl_Resource_List[Resource Name],0),1)-SUMIF($C$8:$C121,$C122,BC$8:BC121)),0),0)</f>
        <v>0</v>
      </c>
      <c r="BD122" s="93">
        <f>IF((BD$7&gt;IFERROR(MAX(IFERROR(INDEX(Tbl_Project_List[Start Date],MATCH($A122,Tbl_Project_List[Project Name],0),1)-1,0),IFERROR(INDEX($K$9:$K$158,MATCH($E122,$G$9:$G$158,0),1),0),IFERROR(INDEX($K$9:$K$158,MATCH($F122,$G$9:$G$158,0),1),0)),0)), IFERROR(MIN($D122-SUM($O122:BC122), INDEX(Tbl_Resource_List[Hours Available per Day], MATCH($C122,Tbl_Resource_List[Resource Name],0),1)-SUMIF($C$8:$C121,$C122,BD$8:BD121)),0),0)</f>
        <v>0</v>
      </c>
      <c r="BE122" s="93">
        <f>IF((BE$7&gt;IFERROR(MAX(IFERROR(INDEX(Tbl_Project_List[Start Date],MATCH($A122,Tbl_Project_List[Project Name],0),1)-1,0),IFERROR(INDEX($K$9:$K$158,MATCH($E122,$G$9:$G$158,0),1),0),IFERROR(INDEX($K$9:$K$158,MATCH($F122,$G$9:$G$158,0),1),0)),0)), IFERROR(MIN($D122-SUM($O122:BD122), INDEX(Tbl_Resource_List[Hours Available per Day], MATCH($C122,Tbl_Resource_List[Resource Name],0),1)-SUMIF($C$8:$C121,$C122,BE$8:BE121)),0),0)</f>
        <v>0</v>
      </c>
      <c r="BF122" s="93">
        <f>IF((BF$7&gt;IFERROR(MAX(IFERROR(INDEX(Tbl_Project_List[Start Date],MATCH($A122,Tbl_Project_List[Project Name],0),1)-1,0),IFERROR(INDEX($K$9:$K$158,MATCH($E122,$G$9:$G$158,0),1),0),IFERROR(INDEX($K$9:$K$158,MATCH($F122,$G$9:$G$158,0),1),0)),0)), IFERROR(MIN($D122-SUM($O122:BE122), INDEX(Tbl_Resource_List[Hours Available per Day], MATCH($C122,Tbl_Resource_List[Resource Name],0),1)-SUMIF($C$8:$C121,$C122,BF$8:BF121)),0),0)</f>
        <v>0</v>
      </c>
      <c r="BG122" s="93">
        <f>IF((BG$7&gt;IFERROR(MAX(IFERROR(INDEX(Tbl_Project_List[Start Date],MATCH($A122,Tbl_Project_List[Project Name],0),1)-1,0),IFERROR(INDEX($K$9:$K$158,MATCH($E122,$G$9:$G$158,0),1),0),IFERROR(INDEX($K$9:$K$158,MATCH($F122,$G$9:$G$158,0),1),0)),0)), IFERROR(MIN($D122-SUM($O122:BF122), INDEX(Tbl_Resource_List[Hours Available per Day], MATCH($C122,Tbl_Resource_List[Resource Name],0),1)-SUMIF($C$8:$C121,$C122,BG$8:BG121)),0),0)</f>
        <v>0</v>
      </c>
      <c r="BH122" s="93">
        <f>IF((BH$7&gt;IFERROR(MAX(IFERROR(INDEX(Tbl_Project_List[Start Date],MATCH($A122,Tbl_Project_List[Project Name],0),1)-1,0),IFERROR(INDEX($K$9:$K$158,MATCH($E122,$G$9:$G$158,0),1),0),IFERROR(INDEX($K$9:$K$158,MATCH($F122,$G$9:$G$158,0),1),0)),0)), IFERROR(MIN($D122-SUM($O122:BG122), INDEX(Tbl_Resource_List[Hours Available per Day], MATCH($C122,Tbl_Resource_List[Resource Name],0),1)-SUMIF($C$8:$C121,$C122,BH$8:BH121)),0),0)</f>
        <v>0</v>
      </c>
      <c r="BI122" s="93">
        <f>IF((BI$7&gt;IFERROR(MAX(IFERROR(INDEX(Tbl_Project_List[Start Date],MATCH($A122,Tbl_Project_List[Project Name],0),1)-1,0),IFERROR(INDEX($K$9:$K$158,MATCH($E122,$G$9:$G$158,0),1),0),IFERROR(INDEX($K$9:$K$158,MATCH($F122,$G$9:$G$158,0),1),0)),0)), IFERROR(MIN($D122-SUM($O122:BH122), INDEX(Tbl_Resource_List[Hours Available per Day], MATCH($C122,Tbl_Resource_List[Resource Name],0),1)-SUMIF($C$8:$C121,$C122,BI$8:BI121)),0),0)</f>
        <v>0</v>
      </c>
      <c r="BJ122" s="93">
        <f>IF((BJ$7&gt;IFERROR(MAX(IFERROR(INDEX(Tbl_Project_List[Start Date],MATCH($A122,Tbl_Project_List[Project Name],0),1)-1,0),IFERROR(INDEX($K$9:$K$158,MATCH($E122,$G$9:$G$158,0),1),0),IFERROR(INDEX($K$9:$K$158,MATCH($F122,$G$9:$G$158,0),1),0)),0)), IFERROR(MIN($D122-SUM($O122:BI122), INDEX(Tbl_Resource_List[Hours Available per Day], MATCH($C122,Tbl_Resource_List[Resource Name],0),1)-SUMIF($C$8:$C121,$C122,BJ$8:BJ121)),0),0)</f>
        <v>0</v>
      </c>
      <c r="BK122" s="93">
        <f>IF((BK$7&gt;IFERROR(MAX(IFERROR(INDEX(Tbl_Project_List[Start Date],MATCH($A122,Tbl_Project_List[Project Name],0),1)-1,0),IFERROR(INDEX($K$9:$K$158,MATCH($E122,$G$9:$G$158,0),1),0),IFERROR(INDEX($K$9:$K$158,MATCH($F122,$G$9:$G$158,0),1),0)),0)), IFERROR(MIN($D122-SUM($O122:BJ122), INDEX(Tbl_Resource_List[Hours Available per Day], MATCH($C122,Tbl_Resource_List[Resource Name],0),1)-SUMIF($C$8:$C121,$C122,BK$8:BK121)),0),0)</f>
        <v>0</v>
      </c>
      <c r="BL122" s="93">
        <f>IF((BL$7&gt;IFERROR(MAX(IFERROR(INDEX(Tbl_Project_List[Start Date],MATCH($A122,Tbl_Project_List[Project Name],0),1)-1,0),IFERROR(INDEX($K$9:$K$158,MATCH($E122,$G$9:$G$158,0),1),0),IFERROR(INDEX($K$9:$K$158,MATCH($F122,$G$9:$G$158,0),1),0)),0)), IFERROR(MIN($D122-SUM($O122:BK122), INDEX(Tbl_Resource_List[Hours Available per Day], MATCH($C122,Tbl_Resource_List[Resource Name],0),1)-SUMIF($C$8:$C121,$C122,BL$8:BL121)),0),0)</f>
        <v>0</v>
      </c>
      <c r="BM122" s="93">
        <f>IF((BM$7&gt;IFERROR(MAX(IFERROR(INDEX(Tbl_Project_List[Start Date],MATCH($A122,Tbl_Project_List[Project Name],0),1)-1,0),IFERROR(INDEX($K$9:$K$158,MATCH($E122,$G$9:$G$158,0),1),0),IFERROR(INDEX($K$9:$K$158,MATCH($F122,$G$9:$G$158,0),1),0)),0)), IFERROR(MIN($D122-SUM($O122:BL122), INDEX(Tbl_Resource_List[Hours Available per Day], MATCH($C122,Tbl_Resource_List[Resource Name],0),1)-SUMIF($C$8:$C121,$C122,BM$8:BM121)),0),0)</f>
        <v>0</v>
      </c>
      <c r="BN122" s="93">
        <f>IF((BN$7&gt;IFERROR(MAX(IFERROR(INDEX(Tbl_Project_List[Start Date],MATCH($A122,Tbl_Project_List[Project Name],0),1)-1,0),IFERROR(INDEX($K$9:$K$158,MATCH($E122,$G$9:$G$158,0),1),0),IFERROR(INDEX($K$9:$K$158,MATCH($F122,$G$9:$G$158,0),1),0)),0)), IFERROR(MIN($D122-SUM($O122:BM122), INDEX(Tbl_Resource_List[Hours Available per Day], MATCH($C122,Tbl_Resource_List[Resource Name],0),1)-SUMIF($C$8:$C121,$C122,BN$8:BN121)),0),0)</f>
        <v>0</v>
      </c>
      <c r="BO122" s="93">
        <f>IF((BO$7&gt;IFERROR(MAX(IFERROR(INDEX(Tbl_Project_List[Start Date],MATCH($A122,Tbl_Project_List[Project Name],0),1)-1,0),IFERROR(INDEX($K$9:$K$158,MATCH($E122,$G$9:$G$158,0),1),0),IFERROR(INDEX($K$9:$K$158,MATCH($F122,$G$9:$G$158,0),1),0)),0)), IFERROR(MIN($D122-SUM($O122:BN122), INDEX(Tbl_Resource_List[Hours Available per Day], MATCH($C122,Tbl_Resource_List[Resource Name],0),1)-SUMIF($C$8:$C121,$C122,BO$8:BO121)),0),0)</f>
        <v>0</v>
      </c>
      <c r="BP122" s="93">
        <f>IF((BP$7&gt;IFERROR(MAX(IFERROR(INDEX(Tbl_Project_List[Start Date],MATCH($A122,Tbl_Project_List[Project Name],0),1)-1,0),IFERROR(INDEX($K$9:$K$158,MATCH($E122,$G$9:$G$158,0),1),0),IFERROR(INDEX($K$9:$K$158,MATCH($F122,$G$9:$G$158,0),1),0)),0)), IFERROR(MIN($D122-SUM($O122:BO122), INDEX(Tbl_Resource_List[Hours Available per Day], MATCH($C122,Tbl_Resource_List[Resource Name],0),1)-SUMIF($C$8:$C121,$C122,BP$8:BP121)),0),0)</f>
        <v>0</v>
      </c>
      <c r="BQ122" s="93">
        <f>IF((BQ$7&gt;IFERROR(MAX(IFERROR(INDEX(Tbl_Project_List[Start Date],MATCH($A122,Tbl_Project_List[Project Name],0),1)-1,0),IFERROR(INDEX($K$9:$K$158,MATCH($E122,$G$9:$G$158,0),1),0),IFERROR(INDEX($K$9:$K$158,MATCH($F122,$G$9:$G$158,0),1),0)),0)), IFERROR(MIN($D122-SUM($O122:BP122), INDEX(Tbl_Resource_List[Hours Available per Day], MATCH($C122,Tbl_Resource_List[Resource Name],0),1)-SUMIF($C$8:$C121,$C122,BQ$8:BQ121)),0),0)</f>
        <v>0</v>
      </c>
      <c r="BR122" s="93">
        <f>IF((BR$7&gt;IFERROR(MAX(IFERROR(INDEX(Tbl_Project_List[Start Date],MATCH($A122,Tbl_Project_List[Project Name],0),1)-1,0),IFERROR(INDEX($K$9:$K$158,MATCH($E122,$G$9:$G$158,0),1),0),IFERROR(INDEX($K$9:$K$158,MATCH($F122,$G$9:$G$158,0),1),0)),0)), IFERROR(MIN($D122-SUM($O122:BQ122), INDEX(Tbl_Resource_List[Hours Available per Day], MATCH($C122,Tbl_Resource_List[Resource Name],0),1)-SUMIF($C$8:$C121,$C122,BR$8:BR121)),0),0)</f>
        <v>0</v>
      </c>
      <c r="BS122" s="93">
        <f>IF((BS$7&gt;IFERROR(MAX(IFERROR(INDEX(Tbl_Project_List[Start Date],MATCH($A122,Tbl_Project_List[Project Name],0),1)-1,0),IFERROR(INDEX($K$9:$K$158,MATCH($E122,$G$9:$G$158,0),1),0),IFERROR(INDEX($K$9:$K$158,MATCH($F122,$G$9:$G$158,0),1),0)),0)), IFERROR(MIN($D122-SUM($O122:BR122), INDEX(Tbl_Resource_List[Hours Available per Day], MATCH($C122,Tbl_Resource_List[Resource Name],0),1)-SUMIF($C$8:$C121,$C122,BS$8:BS121)),0),0)</f>
        <v>0</v>
      </c>
      <c r="BT122" s="93">
        <f>IF((BT$7&gt;IFERROR(MAX(IFERROR(INDEX(Tbl_Project_List[Start Date],MATCH($A122,Tbl_Project_List[Project Name],0),1)-1,0),IFERROR(INDEX($K$9:$K$158,MATCH($E122,$G$9:$G$158,0),1),0),IFERROR(INDEX($K$9:$K$158,MATCH($F122,$G$9:$G$158,0),1),0)),0)), IFERROR(MIN($D122-SUM($O122:BS122), INDEX(Tbl_Resource_List[Hours Available per Day], MATCH($C122,Tbl_Resource_List[Resource Name],0),1)-SUMIF($C$8:$C121,$C122,BT$8:BT121)),0),0)</f>
        <v>0</v>
      </c>
      <c r="BU122" s="93">
        <f>IF((BU$7&gt;IFERROR(MAX(IFERROR(INDEX(Tbl_Project_List[Start Date],MATCH($A122,Tbl_Project_List[Project Name],0),1)-1,0),IFERROR(INDEX($K$9:$K$158,MATCH($E122,$G$9:$G$158,0),1),0),IFERROR(INDEX($K$9:$K$158,MATCH($F122,$G$9:$G$158,0),1),0)),0)), IFERROR(MIN($D122-SUM($O122:BT122), INDEX(Tbl_Resource_List[Hours Available per Day], MATCH($C122,Tbl_Resource_List[Resource Name],0),1)-SUMIF($C$8:$C121,$C122,BU$8:BU121)),0),0)</f>
        <v>0</v>
      </c>
      <c r="BV122" s="93">
        <f>IF((BV$7&gt;IFERROR(MAX(IFERROR(INDEX(Tbl_Project_List[Start Date],MATCH($A122,Tbl_Project_List[Project Name],0),1)-1,0),IFERROR(INDEX($K$9:$K$158,MATCH($E122,$G$9:$G$158,0),1),0),IFERROR(INDEX($K$9:$K$158,MATCH($F122,$G$9:$G$158,0),1),0)),0)), IFERROR(MIN($D122-SUM($O122:BU122), INDEX(Tbl_Resource_List[Hours Available per Day], MATCH($C122,Tbl_Resource_List[Resource Name],0),1)-SUMIF($C$8:$C121,$C122,BV$8:BV121)),0),0)</f>
        <v>0</v>
      </c>
      <c r="BW122" s="94">
        <f>IF((BW$7&gt;IFERROR(MAX(IFERROR(INDEX(Tbl_Project_List[Start Date],MATCH($A122,Tbl_Project_List[Project Name],0),1)-1,0),IFERROR(INDEX($K$9:$K$158,MATCH($E122,$G$9:$G$158,0),1),0),IFERROR(INDEX($K$9:$K$158,MATCH($F122,$G$9:$G$158,0),1),0)),0)), IFERROR(MIN($D122-SUM($O122:BV122), INDEX(Tbl_Resource_List[Hours Available per Day], MATCH($C122,Tbl_Resource_List[Resource Name],0),1)-SUMIF($C$8:$C121,$C122,BW$8:BW121)),0),0)</f>
        <v>0</v>
      </c>
      <c r="BX122" s="95"/>
      <c r="BY122" s="95"/>
      <c r="BZ122" s="95"/>
      <c r="CA122" s="95"/>
      <c r="CB122" s="95"/>
      <c r="CC122" s="95"/>
      <c r="CD122" s="95"/>
      <c r="CE122" s="95"/>
      <c r="CF122" s="95"/>
      <c r="CG122" s="95"/>
      <c r="CH122" s="95"/>
      <c r="CI122" s="95"/>
      <c r="CJ122" s="95"/>
      <c r="CK122" s="95"/>
      <c r="CL122" s="95"/>
      <c r="CM122" s="95"/>
      <c r="CN122" s="95"/>
      <c r="CO122" s="95"/>
      <c r="CP122" s="95"/>
      <c r="CQ122" s="95"/>
      <c r="CR122" s="95"/>
      <c r="CS122" s="95"/>
      <c r="CT122" s="95"/>
      <c r="CU122" s="95"/>
      <c r="CV122" s="95"/>
      <c r="CW122" s="95"/>
      <c r="CX122" s="95"/>
      <c r="CY122" s="95"/>
      <c r="CZ122" s="95"/>
      <c r="DA122" s="95"/>
    </row>
    <row r="123" spans="1:105" x14ac:dyDescent="0.25">
      <c r="A123" s="89" t="str">
        <f>IFERROR(IF(ROW(A122)-ROW($A$8)&gt;=COUNTA(Tbl_Task_List[Task Name]),"",INDEX(Tbl_Project_List[],MATCH(SMALL(Tbl_Project_List[[#Data],[Priority]],ROUND(SUMPRODUCT(1/COUNTIF($A$9:A122,$A$9:A122)),0)+((COUNTIF(Tbl_Task_List[[#Data],[Project Name]],A122)=COUNTIF($A$9:$A122,A122))*1)),Tbl_Project_List[[#Data],[Priority]],0),1)),"")</f>
        <v/>
      </c>
      <c r="B123" s="89" t="str">
        <f t="array" ref="B123">IFERROR(INDEX((Tbl_Task_List[[#Data],[Task Name]]), SMALL(IF(A123=(Tbl_Task_List[[#Data],[Project Name]]),ROW(Tbl_Task_List[[#Data],[Project Name]]),""),COUNTIF($A$9:$A123,A123))-ROW(Tbl_Task_List[[#Headers],[Task Name]]),1),"")</f>
        <v/>
      </c>
      <c r="C123" s="90" t="str">
        <f t="array" ref="C123">IFERROR(INDEX((Tbl_Task_List[[#Data],[Resource Name]]), SMALL(IF(A123=(Tbl_Task_List[[#Data],[Project Name]]),ROW(Tbl_Task_List[[#Data],[Project Name]]),""),COUNTIF($A$9:$A123,A123))-ROW(Tbl_Task_List[[#Headers],[Resource Name]]),1),"")</f>
        <v/>
      </c>
      <c r="D123" s="91" t="str">
        <f t="array" ref="D123">IFERROR(INDEX((Tbl_Task_List[[#Data],[Planned Duration (Hours)]]), SMALL(IF(A123=(Tbl_Task_List[[#Data],[Project Name]]),ROW(Tbl_Task_List[[#Data],[Project Name]]),""),COUNTIF($A$9:$A123,A123))-ROW(Tbl_Task_List[[#Headers],[Planned Duration (Hours)]]),1),"")</f>
        <v/>
      </c>
      <c r="E123" s="70" t="str">
        <f t="array" ref="E123">IFERROR(INDEX((Tbl_Task_List[[#Data],[Predecessor 1]]), SMALL(IF(A123=(Tbl_Task_List[[#Data],[Project Name]]),ROW(Tbl_Task_List[[#Data],[Project Name]]),""),COUNTIF($A$9:$A123,A123))-ROW(Tbl_Task_List[[#Headers],[Predecessor 1]]),1),"")</f>
        <v/>
      </c>
      <c r="F123" s="70" t="str">
        <f t="array" ref="F123">IFERROR(INDEX((Tbl_Task_List[[#Data],[Predecessor 2]]), SMALL(IF(A123=(Tbl_Task_List[[#Data],[Project Name]]),ROW(Tbl_Task_List[[#Data],[Project Name]]),""),COUNTIF($A$9:$A123,A123))-ROW(Tbl_Task_List[[#Headers],[Predecessor 2]]),1),"")</f>
        <v/>
      </c>
      <c r="G123" s="70" t="str">
        <f t="shared" si="12"/>
        <v xml:space="preserve"> </v>
      </c>
      <c r="H123" s="75" t="str">
        <f>IFERROR(MAX(INDEX(Tbl_Project_List[Start Date],MATCH($A123,Tbl_Project_List[Project Name],0),1), StartDate, IFERROR(WORKDAY(INDEX($K$9:$K$158,MATCH($E123,$G$9:$G$158,0),1),1,Holidays),0),IFERROR(WORKDAY( INDEX($K$9:$K$158,MATCH($F123,$G$9:$G$158,0),1),1,Holidays),0)),"")</f>
        <v/>
      </c>
      <c r="I123" s="92" t="str">
        <f t="shared" si="9"/>
        <v/>
      </c>
      <c r="J123" s="75" t="str">
        <f t="array" ref="J123">IF(ISNUMBER(D123),IFERROR(INDEX($A$7:$BW$7,1,SMALL(IF(P123:BW123&gt;0,COLUMN(P123:BW123),""),1)),WORKDAY($BW$7,2,Holidays)),"")</f>
        <v/>
      </c>
      <c r="K123" s="75" t="str">
        <f t="array" ref="K123">IF(ISNUMBER(D123),IF(SUM(P123:BW123)=D123,IFERROR(INDEX($A$7:$BW$7,1,LARGE(IF(P123:BW123&gt;0,COLUMN(P123:BW123),""),1)),""),WORKDAY($BW$7,1,Holidays)),"")</f>
        <v/>
      </c>
      <c r="L123" s="92" t="str">
        <f ca="1">IFERROR(COUNTIF(INDIRECT(ADDRESS(ROW($L123),MATCH($J123,$A$7:$BW$7,0),1,1,)):INDIRECT(ADDRESS(ROW($L123),MATCH(MIN($K123,$BW$7),$A$7:$BW$7,0),1,1,)),0),"")</f>
        <v/>
      </c>
      <c r="M123" s="92" t="str">
        <f t="shared" si="10"/>
        <v/>
      </c>
      <c r="N123" s="93" t="str">
        <f t="shared" si="11"/>
        <v/>
      </c>
      <c r="O123" s="86"/>
      <c r="P123" s="93">
        <f>IF((P$7&gt;IFERROR(MAX(IFERROR(INDEX(Tbl_Project_List[Start Date],MATCH($A123,Tbl_Project_List[Project Name],0),1)-1,0),IFERROR(INDEX($K$9:$K$158,MATCH($E123,$G$9:$G$158,0),1),0),IFERROR(INDEX($K$9:$K$158,MATCH($F123,$G$9:$G$158,0),1),0)),0)), IFERROR(MIN($D123-SUM($O123:O123), INDEX(Tbl_Resource_List[Hours Available per Day], MATCH($C123,Tbl_Resource_List[Resource Name],0),1)-SUMIF($C$8:$C122,$C123,P$8:P122)),0),0)</f>
        <v>0</v>
      </c>
      <c r="Q123" s="93">
        <f>IF((Q$7&gt;IFERROR(MAX(IFERROR(INDEX(Tbl_Project_List[Start Date],MATCH($A123,Tbl_Project_List[Project Name],0),1)-1,0),IFERROR(INDEX($K$9:$K$158,MATCH($E123,$G$9:$G$158,0),1),0),IFERROR(INDEX($K$9:$K$158,MATCH($F123,$G$9:$G$158,0),1),0)),0)), IFERROR(MIN($D123-SUM($O123:P123), INDEX(Tbl_Resource_List[Hours Available per Day], MATCH($C123,Tbl_Resource_List[Resource Name],0),1)-SUMIF($C$8:$C122,$C123,Q$8:Q122)),0),0)</f>
        <v>0</v>
      </c>
      <c r="R123" s="93">
        <f>IF((R$7&gt;IFERROR(MAX(IFERROR(INDEX(Tbl_Project_List[Start Date],MATCH($A123,Tbl_Project_List[Project Name],0),1)-1,0),IFERROR(INDEX($K$9:$K$158,MATCH($E123,$G$9:$G$158,0),1),0),IFERROR(INDEX($K$9:$K$158,MATCH($F123,$G$9:$G$158,0),1),0)),0)), IFERROR(MIN($D123-SUM($O123:Q123), INDEX(Tbl_Resource_List[Hours Available per Day], MATCH($C123,Tbl_Resource_List[Resource Name],0),1)-SUMIF($C$8:$C122,$C123,R$8:R122)),0),0)</f>
        <v>0</v>
      </c>
      <c r="S123" s="93">
        <f>IF((S$7&gt;IFERROR(MAX(IFERROR(INDEX(Tbl_Project_List[Start Date],MATCH($A123,Tbl_Project_List[Project Name],0),1)-1,0),IFERROR(INDEX($K$9:$K$158,MATCH($E123,$G$9:$G$158,0),1),0),IFERROR(INDEX($K$9:$K$158,MATCH($F123,$G$9:$G$158,0),1),0)),0)), IFERROR(MIN($D123-SUM($O123:R123), INDEX(Tbl_Resource_List[Hours Available per Day], MATCH($C123,Tbl_Resource_List[Resource Name],0),1)-SUMIF($C$8:$C122,$C123,S$8:S122)),0),0)</f>
        <v>0</v>
      </c>
      <c r="T123" s="93">
        <f>IF((T$7&gt;IFERROR(MAX(IFERROR(INDEX(Tbl_Project_List[Start Date],MATCH($A123,Tbl_Project_List[Project Name],0),1)-1,0),IFERROR(INDEX($K$9:$K$158,MATCH($E123,$G$9:$G$158,0),1),0),IFERROR(INDEX($K$9:$K$158,MATCH($F123,$G$9:$G$158,0),1),0)),0)), IFERROR(MIN($D123-SUM($O123:S123), INDEX(Tbl_Resource_List[Hours Available per Day], MATCH($C123,Tbl_Resource_List[Resource Name],0),1)-SUMIF($C$8:$C122,$C123,T$8:T122)),0),0)</f>
        <v>0</v>
      </c>
      <c r="U123" s="93">
        <f>IF((U$7&gt;IFERROR(MAX(IFERROR(INDEX(Tbl_Project_List[Start Date],MATCH($A123,Tbl_Project_List[Project Name],0),1)-1,0),IFERROR(INDEX($K$9:$K$158,MATCH($E123,$G$9:$G$158,0),1),0),IFERROR(INDEX($K$9:$K$158,MATCH($F123,$G$9:$G$158,0),1),0)),0)), IFERROR(MIN($D123-SUM($O123:T123), INDEX(Tbl_Resource_List[Hours Available per Day], MATCH($C123,Tbl_Resource_List[Resource Name],0),1)-SUMIF($C$8:$C122,$C123,U$8:U122)),0),0)</f>
        <v>0</v>
      </c>
      <c r="V123" s="93">
        <f>IF((V$7&gt;IFERROR(MAX(IFERROR(INDEX(Tbl_Project_List[Start Date],MATCH($A123,Tbl_Project_List[Project Name],0),1)-1,0),IFERROR(INDEX($K$9:$K$158,MATCH($E123,$G$9:$G$158,0),1),0),IFERROR(INDEX($K$9:$K$158,MATCH($F123,$G$9:$G$158,0),1),0)),0)), IFERROR(MIN($D123-SUM($O123:U123), INDEX(Tbl_Resource_List[Hours Available per Day], MATCH($C123,Tbl_Resource_List[Resource Name],0),1)-SUMIF($C$8:$C122,$C123,V$8:V122)),0),0)</f>
        <v>0</v>
      </c>
      <c r="W123" s="93">
        <f>IF((W$7&gt;IFERROR(MAX(IFERROR(INDEX(Tbl_Project_List[Start Date],MATCH($A123,Tbl_Project_List[Project Name],0),1)-1,0),IFERROR(INDEX($K$9:$K$158,MATCH($E123,$G$9:$G$158,0),1),0),IFERROR(INDEX($K$9:$K$158,MATCH($F123,$G$9:$G$158,0),1),0)),0)), IFERROR(MIN($D123-SUM($O123:V123), INDEX(Tbl_Resource_List[Hours Available per Day], MATCH($C123,Tbl_Resource_List[Resource Name],0),1)-SUMIF($C$8:$C122,$C123,W$8:W122)),0),0)</f>
        <v>0</v>
      </c>
      <c r="X123" s="93">
        <f>IF((X$7&gt;IFERROR(MAX(IFERROR(INDEX(Tbl_Project_List[Start Date],MATCH($A123,Tbl_Project_List[Project Name],0),1)-1,0),IFERROR(INDEX($K$9:$K$158,MATCH($E123,$G$9:$G$158,0),1),0),IFERROR(INDEX($K$9:$K$158,MATCH($F123,$G$9:$G$158,0),1),0)),0)), IFERROR(MIN($D123-SUM($O123:W123), INDEX(Tbl_Resource_List[Hours Available per Day], MATCH($C123,Tbl_Resource_List[Resource Name],0),1)-SUMIF($C$8:$C122,$C123,X$8:X122)),0),0)</f>
        <v>0</v>
      </c>
      <c r="Y123" s="93">
        <f>IF((Y$7&gt;IFERROR(MAX(IFERROR(INDEX(Tbl_Project_List[Start Date],MATCH($A123,Tbl_Project_List[Project Name],0),1)-1,0),IFERROR(INDEX($K$9:$K$158,MATCH($E123,$G$9:$G$158,0),1),0),IFERROR(INDEX($K$9:$K$158,MATCH($F123,$G$9:$G$158,0),1),0)),0)), IFERROR(MIN($D123-SUM($O123:X123), INDEX(Tbl_Resource_List[Hours Available per Day], MATCH($C123,Tbl_Resource_List[Resource Name],0),1)-SUMIF($C$8:$C122,$C123,Y$8:Y122)),0),0)</f>
        <v>0</v>
      </c>
      <c r="Z123" s="93">
        <f>IF((Z$7&gt;IFERROR(MAX(IFERROR(INDEX(Tbl_Project_List[Start Date],MATCH($A123,Tbl_Project_List[Project Name],0),1)-1,0),IFERROR(INDEX($K$9:$K$158,MATCH($E123,$G$9:$G$158,0),1),0),IFERROR(INDEX($K$9:$K$158,MATCH($F123,$G$9:$G$158,0),1),0)),0)), IFERROR(MIN($D123-SUM($O123:Y123), INDEX(Tbl_Resource_List[Hours Available per Day], MATCH($C123,Tbl_Resource_List[Resource Name],0),1)-SUMIF($C$8:$C122,$C123,Z$8:Z122)),0),0)</f>
        <v>0</v>
      </c>
      <c r="AA123" s="93">
        <f>IF((AA$7&gt;IFERROR(MAX(IFERROR(INDEX(Tbl_Project_List[Start Date],MATCH($A123,Tbl_Project_List[Project Name],0),1)-1,0),IFERROR(INDEX($K$9:$K$158,MATCH($E123,$G$9:$G$158,0),1),0),IFERROR(INDEX($K$9:$K$158,MATCH($F123,$G$9:$G$158,0),1),0)),0)), IFERROR(MIN($D123-SUM($O123:Z123), INDEX(Tbl_Resource_List[Hours Available per Day], MATCH($C123,Tbl_Resource_List[Resource Name],0),1)-SUMIF($C$8:$C122,$C123,AA$8:AA122)),0),0)</f>
        <v>0</v>
      </c>
      <c r="AB123" s="93">
        <f>IF((AB$7&gt;IFERROR(MAX(IFERROR(INDEX(Tbl_Project_List[Start Date],MATCH($A123,Tbl_Project_List[Project Name],0),1)-1,0),IFERROR(INDEX($K$9:$K$158,MATCH($E123,$G$9:$G$158,0),1),0),IFERROR(INDEX($K$9:$K$158,MATCH($F123,$G$9:$G$158,0),1),0)),0)), IFERROR(MIN($D123-SUM($O123:AA123), INDEX(Tbl_Resource_List[Hours Available per Day], MATCH($C123,Tbl_Resource_List[Resource Name],0),1)-SUMIF($C$8:$C122,$C123,AB$8:AB122)),0),0)</f>
        <v>0</v>
      </c>
      <c r="AC123" s="93">
        <f>IF((AC$7&gt;IFERROR(MAX(IFERROR(INDEX(Tbl_Project_List[Start Date],MATCH($A123,Tbl_Project_List[Project Name],0),1)-1,0),IFERROR(INDEX($K$9:$K$158,MATCH($E123,$G$9:$G$158,0),1),0),IFERROR(INDEX($K$9:$K$158,MATCH($F123,$G$9:$G$158,0),1),0)),0)), IFERROR(MIN($D123-SUM($O123:AB123), INDEX(Tbl_Resource_List[Hours Available per Day], MATCH($C123,Tbl_Resource_List[Resource Name],0),1)-SUMIF($C$8:$C122,$C123,AC$8:AC122)),0),0)</f>
        <v>0</v>
      </c>
      <c r="AD123" s="93">
        <f>IF((AD$7&gt;IFERROR(MAX(IFERROR(INDEX(Tbl_Project_List[Start Date],MATCH($A123,Tbl_Project_List[Project Name],0),1)-1,0),IFERROR(INDEX($K$9:$K$158,MATCH($E123,$G$9:$G$158,0),1),0),IFERROR(INDEX($K$9:$K$158,MATCH($F123,$G$9:$G$158,0),1),0)),0)), IFERROR(MIN($D123-SUM($O123:AC123), INDEX(Tbl_Resource_List[Hours Available per Day], MATCH($C123,Tbl_Resource_List[Resource Name],0),1)-SUMIF($C$8:$C122,$C123,AD$8:AD122)),0),0)</f>
        <v>0</v>
      </c>
      <c r="AE123" s="93">
        <f>IF((AE$7&gt;IFERROR(MAX(IFERROR(INDEX(Tbl_Project_List[Start Date],MATCH($A123,Tbl_Project_List[Project Name],0),1)-1,0),IFERROR(INDEX($K$9:$K$158,MATCH($E123,$G$9:$G$158,0),1),0),IFERROR(INDEX($K$9:$K$158,MATCH($F123,$G$9:$G$158,0),1),0)),0)), IFERROR(MIN($D123-SUM($O123:AD123), INDEX(Tbl_Resource_List[Hours Available per Day], MATCH($C123,Tbl_Resource_List[Resource Name],0),1)-SUMIF($C$8:$C122,$C123,AE$8:AE122)),0),0)</f>
        <v>0</v>
      </c>
      <c r="AF123" s="93">
        <f>IF((AF$7&gt;IFERROR(MAX(IFERROR(INDEX(Tbl_Project_List[Start Date],MATCH($A123,Tbl_Project_List[Project Name],0),1)-1,0),IFERROR(INDEX($K$9:$K$158,MATCH($E123,$G$9:$G$158,0),1),0),IFERROR(INDEX($K$9:$K$158,MATCH($F123,$G$9:$G$158,0),1),0)),0)), IFERROR(MIN($D123-SUM($O123:AE123), INDEX(Tbl_Resource_List[Hours Available per Day], MATCH($C123,Tbl_Resource_List[Resource Name],0),1)-SUMIF($C$8:$C122,$C123,AF$8:AF122)),0),0)</f>
        <v>0</v>
      </c>
      <c r="AG123" s="93">
        <f>IF((AG$7&gt;IFERROR(MAX(IFERROR(INDEX(Tbl_Project_List[Start Date],MATCH($A123,Tbl_Project_List[Project Name],0),1)-1,0),IFERROR(INDEX($K$9:$K$158,MATCH($E123,$G$9:$G$158,0),1),0),IFERROR(INDEX($K$9:$K$158,MATCH($F123,$G$9:$G$158,0),1),0)),0)), IFERROR(MIN($D123-SUM($O123:AF123), INDEX(Tbl_Resource_List[Hours Available per Day], MATCH($C123,Tbl_Resource_List[Resource Name],0),1)-SUMIF($C$8:$C122,$C123,AG$8:AG122)),0),0)</f>
        <v>0</v>
      </c>
      <c r="AH123" s="93">
        <f>IF((AH$7&gt;IFERROR(MAX(IFERROR(INDEX(Tbl_Project_List[Start Date],MATCH($A123,Tbl_Project_List[Project Name],0),1)-1,0),IFERROR(INDEX($K$9:$K$158,MATCH($E123,$G$9:$G$158,0),1),0),IFERROR(INDEX($K$9:$K$158,MATCH($F123,$G$9:$G$158,0),1),0)),0)), IFERROR(MIN($D123-SUM($O123:AG123), INDEX(Tbl_Resource_List[Hours Available per Day], MATCH($C123,Tbl_Resource_List[Resource Name],0),1)-SUMIF($C$8:$C122,$C123,AH$8:AH122)),0),0)</f>
        <v>0</v>
      </c>
      <c r="AI123" s="93">
        <f>IF((AI$7&gt;IFERROR(MAX(IFERROR(INDEX(Tbl_Project_List[Start Date],MATCH($A123,Tbl_Project_List[Project Name],0),1)-1,0),IFERROR(INDEX($K$9:$K$158,MATCH($E123,$G$9:$G$158,0),1),0),IFERROR(INDEX($K$9:$K$158,MATCH($F123,$G$9:$G$158,0),1),0)),0)), IFERROR(MIN($D123-SUM($O123:AH123), INDEX(Tbl_Resource_List[Hours Available per Day], MATCH($C123,Tbl_Resource_List[Resource Name],0),1)-SUMIF($C$8:$C122,$C123,AI$8:AI122)),0),0)</f>
        <v>0</v>
      </c>
      <c r="AJ123" s="93">
        <f>IF((AJ$7&gt;IFERROR(MAX(IFERROR(INDEX(Tbl_Project_List[Start Date],MATCH($A123,Tbl_Project_List[Project Name],0),1)-1,0),IFERROR(INDEX($K$9:$K$158,MATCH($E123,$G$9:$G$158,0),1),0),IFERROR(INDEX($K$9:$K$158,MATCH($F123,$G$9:$G$158,0),1),0)),0)), IFERROR(MIN($D123-SUM($O123:AI123), INDEX(Tbl_Resource_List[Hours Available per Day], MATCH($C123,Tbl_Resource_List[Resource Name],0),1)-SUMIF($C$8:$C122,$C123,AJ$8:AJ122)),0),0)</f>
        <v>0</v>
      </c>
      <c r="AK123" s="93">
        <f>IF((AK$7&gt;IFERROR(MAX(IFERROR(INDEX(Tbl_Project_List[Start Date],MATCH($A123,Tbl_Project_List[Project Name],0),1)-1,0),IFERROR(INDEX($K$9:$K$158,MATCH($E123,$G$9:$G$158,0),1),0),IFERROR(INDEX($K$9:$K$158,MATCH($F123,$G$9:$G$158,0),1),0)),0)), IFERROR(MIN($D123-SUM($O123:AJ123), INDEX(Tbl_Resource_List[Hours Available per Day], MATCH($C123,Tbl_Resource_List[Resource Name],0),1)-SUMIF($C$8:$C122,$C123,AK$8:AK122)),0),0)</f>
        <v>0</v>
      </c>
      <c r="AL123" s="93">
        <f>IF((AL$7&gt;IFERROR(MAX(IFERROR(INDEX(Tbl_Project_List[Start Date],MATCH($A123,Tbl_Project_List[Project Name],0),1)-1,0),IFERROR(INDEX($K$9:$K$158,MATCH($E123,$G$9:$G$158,0),1),0),IFERROR(INDEX($K$9:$K$158,MATCH($F123,$G$9:$G$158,0),1),0)),0)), IFERROR(MIN($D123-SUM($O123:AK123), INDEX(Tbl_Resource_List[Hours Available per Day], MATCH($C123,Tbl_Resource_List[Resource Name],0),1)-SUMIF($C$8:$C122,$C123,AL$8:AL122)),0),0)</f>
        <v>0</v>
      </c>
      <c r="AM123" s="93">
        <f>IF((AM$7&gt;IFERROR(MAX(IFERROR(INDEX(Tbl_Project_List[Start Date],MATCH($A123,Tbl_Project_List[Project Name],0),1)-1,0),IFERROR(INDEX($K$9:$K$158,MATCH($E123,$G$9:$G$158,0),1),0),IFERROR(INDEX($K$9:$K$158,MATCH($F123,$G$9:$G$158,0),1),0)),0)), IFERROR(MIN($D123-SUM($O123:AL123), INDEX(Tbl_Resource_List[Hours Available per Day], MATCH($C123,Tbl_Resource_List[Resource Name],0),1)-SUMIF($C$8:$C122,$C123,AM$8:AM122)),0),0)</f>
        <v>0</v>
      </c>
      <c r="AN123" s="93">
        <f>IF((AN$7&gt;IFERROR(MAX(IFERROR(INDEX(Tbl_Project_List[Start Date],MATCH($A123,Tbl_Project_List[Project Name],0),1)-1,0),IFERROR(INDEX($K$9:$K$158,MATCH($E123,$G$9:$G$158,0),1),0),IFERROR(INDEX($K$9:$K$158,MATCH($F123,$G$9:$G$158,0),1),0)),0)), IFERROR(MIN($D123-SUM($O123:AM123), INDEX(Tbl_Resource_List[Hours Available per Day], MATCH($C123,Tbl_Resource_List[Resource Name],0),1)-SUMIF($C$8:$C122,$C123,AN$8:AN122)),0),0)</f>
        <v>0</v>
      </c>
      <c r="AO123" s="93">
        <f>IF((AO$7&gt;IFERROR(MAX(IFERROR(INDEX(Tbl_Project_List[Start Date],MATCH($A123,Tbl_Project_List[Project Name],0),1)-1,0),IFERROR(INDEX($K$9:$K$158,MATCH($E123,$G$9:$G$158,0),1),0),IFERROR(INDEX($K$9:$K$158,MATCH($F123,$G$9:$G$158,0),1),0)),0)), IFERROR(MIN($D123-SUM($O123:AN123), INDEX(Tbl_Resource_List[Hours Available per Day], MATCH($C123,Tbl_Resource_List[Resource Name],0),1)-SUMIF($C$8:$C122,$C123,AO$8:AO122)),0),0)</f>
        <v>0</v>
      </c>
      <c r="AP123" s="93">
        <f>IF((AP$7&gt;IFERROR(MAX(IFERROR(INDEX(Tbl_Project_List[Start Date],MATCH($A123,Tbl_Project_List[Project Name],0),1)-1,0),IFERROR(INDEX($K$9:$K$158,MATCH($E123,$G$9:$G$158,0),1),0),IFERROR(INDEX($K$9:$K$158,MATCH($F123,$G$9:$G$158,0),1),0)),0)), IFERROR(MIN($D123-SUM($O123:AO123), INDEX(Tbl_Resource_List[Hours Available per Day], MATCH($C123,Tbl_Resource_List[Resource Name],0),1)-SUMIF($C$8:$C122,$C123,AP$8:AP122)),0),0)</f>
        <v>0</v>
      </c>
      <c r="AQ123" s="93">
        <f>IF((AQ$7&gt;IFERROR(MAX(IFERROR(INDEX(Tbl_Project_List[Start Date],MATCH($A123,Tbl_Project_List[Project Name],0),1)-1,0),IFERROR(INDEX($K$9:$K$158,MATCH($E123,$G$9:$G$158,0),1),0),IFERROR(INDEX($K$9:$K$158,MATCH($F123,$G$9:$G$158,0),1),0)),0)), IFERROR(MIN($D123-SUM($O123:AP123), INDEX(Tbl_Resource_List[Hours Available per Day], MATCH($C123,Tbl_Resource_List[Resource Name],0),1)-SUMIF($C$8:$C122,$C123,AQ$8:AQ122)),0),0)</f>
        <v>0</v>
      </c>
      <c r="AR123" s="93">
        <f>IF((AR$7&gt;IFERROR(MAX(IFERROR(INDEX(Tbl_Project_List[Start Date],MATCH($A123,Tbl_Project_List[Project Name],0),1)-1,0),IFERROR(INDEX($K$9:$K$158,MATCH($E123,$G$9:$G$158,0),1),0),IFERROR(INDEX($K$9:$K$158,MATCH($F123,$G$9:$G$158,0),1),0)),0)), IFERROR(MIN($D123-SUM($O123:AQ123), INDEX(Tbl_Resource_List[Hours Available per Day], MATCH($C123,Tbl_Resource_List[Resource Name],0),1)-SUMIF($C$8:$C122,$C123,AR$8:AR122)),0),0)</f>
        <v>0</v>
      </c>
      <c r="AS123" s="93">
        <f>IF((AS$7&gt;IFERROR(MAX(IFERROR(INDEX(Tbl_Project_List[Start Date],MATCH($A123,Tbl_Project_List[Project Name],0),1)-1,0),IFERROR(INDEX($K$9:$K$158,MATCH($E123,$G$9:$G$158,0),1),0),IFERROR(INDEX($K$9:$K$158,MATCH($F123,$G$9:$G$158,0),1),0)),0)), IFERROR(MIN($D123-SUM($O123:AR123), INDEX(Tbl_Resource_List[Hours Available per Day], MATCH($C123,Tbl_Resource_List[Resource Name],0),1)-SUMIF($C$8:$C122,$C123,AS$8:AS122)),0),0)</f>
        <v>0</v>
      </c>
      <c r="AT123" s="93">
        <f>IF((AT$7&gt;IFERROR(MAX(IFERROR(INDEX(Tbl_Project_List[Start Date],MATCH($A123,Tbl_Project_List[Project Name],0),1)-1,0),IFERROR(INDEX($K$9:$K$158,MATCH($E123,$G$9:$G$158,0),1),0),IFERROR(INDEX($K$9:$K$158,MATCH($F123,$G$9:$G$158,0),1),0)),0)), IFERROR(MIN($D123-SUM($O123:AS123), INDEX(Tbl_Resource_List[Hours Available per Day], MATCH($C123,Tbl_Resource_List[Resource Name],0),1)-SUMIF($C$8:$C122,$C123,AT$8:AT122)),0),0)</f>
        <v>0</v>
      </c>
      <c r="AU123" s="93">
        <f>IF((AU$7&gt;IFERROR(MAX(IFERROR(INDEX(Tbl_Project_List[Start Date],MATCH($A123,Tbl_Project_List[Project Name],0),1)-1,0),IFERROR(INDEX($K$9:$K$158,MATCH($E123,$G$9:$G$158,0),1),0),IFERROR(INDEX($K$9:$K$158,MATCH($F123,$G$9:$G$158,0),1),0)),0)), IFERROR(MIN($D123-SUM($O123:AT123), INDEX(Tbl_Resource_List[Hours Available per Day], MATCH($C123,Tbl_Resource_List[Resource Name],0),1)-SUMIF($C$8:$C122,$C123,AU$8:AU122)),0),0)</f>
        <v>0</v>
      </c>
      <c r="AV123" s="93">
        <f>IF((AV$7&gt;IFERROR(MAX(IFERROR(INDEX(Tbl_Project_List[Start Date],MATCH($A123,Tbl_Project_List[Project Name],0),1)-1,0),IFERROR(INDEX($K$9:$K$158,MATCH($E123,$G$9:$G$158,0),1),0),IFERROR(INDEX($K$9:$K$158,MATCH($F123,$G$9:$G$158,0),1),0)),0)), IFERROR(MIN($D123-SUM($O123:AU123), INDEX(Tbl_Resource_List[Hours Available per Day], MATCH($C123,Tbl_Resource_List[Resource Name],0),1)-SUMIF($C$8:$C122,$C123,AV$8:AV122)),0),0)</f>
        <v>0</v>
      </c>
      <c r="AW123" s="93">
        <f>IF((AW$7&gt;IFERROR(MAX(IFERROR(INDEX(Tbl_Project_List[Start Date],MATCH($A123,Tbl_Project_List[Project Name],0),1)-1,0),IFERROR(INDEX($K$9:$K$158,MATCH($E123,$G$9:$G$158,0),1),0),IFERROR(INDEX($K$9:$K$158,MATCH($F123,$G$9:$G$158,0),1),0)),0)), IFERROR(MIN($D123-SUM($O123:AV123), INDEX(Tbl_Resource_List[Hours Available per Day], MATCH($C123,Tbl_Resource_List[Resource Name],0),1)-SUMIF($C$8:$C122,$C123,AW$8:AW122)),0),0)</f>
        <v>0</v>
      </c>
      <c r="AX123" s="93">
        <f>IF((AX$7&gt;IFERROR(MAX(IFERROR(INDEX(Tbl_Project_List[Start Date],MATCH($A123,Tbl_Project_List[Project Name],0),1)-1,0),IFERROR(INDEX($K$9:$K$158,MATCH($E123,$G$9:$G$158,0),1),0),IFERROR(INDEX($K$9:$K$158,MATCH($F123,$G$9:$G$158,0),1),0)),0)), IFERROR(MIN($D123-SUM($O123:AW123), INDEX(Tbl_Resource_List[Hours Available per Day], MATCH($C123,Tbl_Resource_List[Resource Name],0),1)-SUMIF($C$8:$C122,$C123,AX$8:AX122)),0),0)</f>
        <v>0</v>
      </c>
      <c r="AY123" s="93">
        <f>IF((AY$7&gt;IFERROR(MAX(IFERROR(INDEX(Tbl_Project_List[Start Date],MATCH($A123,Tbl_Project_List[Project Name],0),1)-1,0),IFERROR(INDEX($K$9:$K$158,MATCH($E123,$G$9:$G$158,0),1),0),IFERROR(INDEX($K$9:$K$158,MATCH($F123,$G$9:$G$158,0),1),0)),0)), IFERROR(MIN($D123-SUM($O123:AX123), INDEX(Tbl_Resource_List[Hours Available per Day], MATCH($C123,Tbl_Resource_List[Resource Name],0),1)-SUMIF($C$8:$C122,$C123,AY$8:AY122)),0),0)</f>
        <v>0</v>
      </c>
      <c r="AZ123" s="93">
        <f>IF((AZ$7&gt;IFERROR(MAX(IFERROR(INDEX(Tbl_Project_List[Start Date],MATCH($A123,Tbl_Project_List[Project Name],0),1)-1,0),IFERROR(INDEX($K$9:$K$158,MATCH($E123,$G$9:$G$158,0),1),0),IFERROR(INDEX($K$9:$K$158,MATCH($F123,$G$9:$G$158,0),1),0)),0)), IFERROR(MIN($D123-SUM($O123:AY123), INDEX(Tbl_Resource_List[Hours Available per Day], MATCH($C123,Tbl_Resource_List[Resource Name],0),1)-SUMIF($C$8:$C122,$C123,AZ$8:AZ122)),0),0)</f>
        <v>0</v>
      </c>
      <c r="BA123" s="93">
        <f>IF((BA$7&gt;IFERROR(MAX(IFERROR(INDEX(Tbl_Project_List[Start Date],MATCH($A123,Tbl_Project_List[Project Name],0),1)-1,0),IFERROR(INDEX($K$9:$K$158,MATCH($E123,$G$9:$G$158,0),1),0),IFERROR(INDEX($K$9:$K$158,MATCH($F123,$G$9:$G$158,0),1),0)),0)), IFERROR(MIN($D123-SUM($O123:AZ123), INDEX(Tbl_Resource_List[Hours Available per Day], MATCH($C123,Tbl_Resource_List[Resource Name],0),1)-SUMIF($C$8:$C122,$C123,BA$8:BA122)),0),0)</f>
        <v>0</v>
      </c>
      <c r="BB123" s="93">
        <f>IF((BB$7&gt;IFERROR(MAX(IFERROR(INDEX(Tbl_Project_List[Start Date],MATCH($A123,Tbl_Project_List[Project Name],0),1)-1,0),IFERROR(INDEX($K$9:$K$158,MATCH($E123,$G$9:$G$158,0),1),0),IFERROR(INDEX($K$9:$K$158,MATCH($F123,$G$9:$G$158,0),1),0)),0)), IFERROR(MIN($D123-SUM($O123:BA123), INDEX(Tbl_Resource_List[Hours Available per Day], MATCH($C123,Tbl_Resource_List[Resource Name],0),1)-SUMIF($C$8:$C122,$C123,BB$8:BB122)),0),0)</f>
        <v>0</v>
      </c>
      <c r="BC123" s="93">
        <f>IF((BC$7&gt;IFERROR(MAX(IFERROR(INDEX(Tbl_Project_List[Start Date],MATCH($A123,Tbl_Project_List[Project Name],0),1)-1,0),IFERROR(INDEX($K$9:$K$158,MATCH($E123,$G$9:$G$158,0),1),0),IFERROR(INDEX($K$9:$K$158,MATCH($F123,$G$9:$G$158,0),1),0)),0)), IFERROR(MIN($D123-SUM($O123:BB123), INDEX(Tbl_Resource_List[Hours Available per Day], MATCH($C123,Tbl_Resource_List[Resource Name],0),1)-SUMIF($C$8:$C122,$C123,BC$8:BC122)),0),0)</f>
        <v>0</v>
      </c>
      <c r="BD123" s="93">
        <f>IF((BD$7&gt;IFERROR(MAX(IFERROR(INDEX(Tbl_Project_List[Start Date],MATCH($A123,Tbl_Project_List[Project Name],0),1)-1,0),IFERROR(INDEX($K$9:$K$158,MATCH($E123,$G$9:$G$158,0),1),0),IFERROR(INDEX($K$9:$K$158,MATCH($F123,$G$9:$G$158,0),1),0)),0)), IFERROR(MIN($D123-SUM($O123:BC123), INDEX(Tbl_Resource_List[Hours Available per Day], MATCH($C123,Tbl_Resource_List[Resource Name],0),1)-SUMIF($C$8:$C122,$C123,BD$8:BD122)),0),0)</f>
        <v>0</v>
      </c>
      <c r="BE123" s="93">
        <f>IF((BE$7&gt;IFERROR(MAX(IFERROR(INDEX(Tbl_Project_List[Start Date],MATCH($A123,Tbl_Project_List[Project Name],0),1)-1,0),IFERROR(INDEX($K$9:$K$158,MATCH($E123,$G$9:$G$158,0),1),0),IFERROR(INDEX($K$9:$K$158,MATCH($F123,$G$9:$G$158,0),1),0)),0)), IFERROR(MIN($D123-SUM($O123:BD123), INDEX(Tbl_Resource_List[Hours Available per Day], MATCH($C123,Tbl_Resource_List[Resource Name],0),1)-SUMIF($C$8:$C122,$C123,BE$8:BE122)),0),0)</f>
        <v>0</v>
      </c>
      <c r="BF123" s="93">
        <f>IF((BF$7&gt;IFERROR(MAX(IFERROR(INDEX(Tbl_Project_List[Start Date],MATCH($A123,Tbl_Project_List[Project Name],0),1)-1,0),IFERROR(INDEX($K$9:$K$158,MATCH($E123,$G$9:$G$158,0),1),0),IFERROR(INDEX($K$9:$K$158,MATCH($F123,$G$9:$G$158,0),1),0)),0)), IFERROR(MIN($D123-SUM($O123:BE123), INDEX(Tbl_Resource_List[Hours Available per Day], MATCH($C123,Tbl_Resource_List[Resource Name],0),1)-SUMIF($C$8:$C122,$C123,BF$8:BF122)),0),0)</f>
        <v>0</v>
      </c>
      <c r="BG123" s="93">
        <f>IF((BG$7&gt;IFERROR(MAX(IFERROR(INDEX(Tbl_Project_List[Start Date],MATCH($A123,Tbl_Project_List[Project Name],0),1)-1,0),IFERROR(INDEX($K$9:$K$158,MATCH($E123,$G$9:$G$158,0),1),0),IFERROR(INDEX($K$9:$K$158,MATCH($F123,$G$9:$G$158,0),1),0)),0)), IFERROR(MIN($D123-SUM($O123:BF123), INDEX(Tbl_Resource_List[Hours Available per Day], MATCH($C123,Tbl_Resource_List[Resource Name],0),1)-SUMIF($C$8:$C122,$C123,BG$8:BG122)),0),0)</f>
        <v>0</v>
      </c>
      <c r="BH123" s="93">
        <f>IF((BH$7&gt;IFERROR(MAX(IFERROR(INDEX(Tbl_Project_List[Start Date],MATCH($A123,Tbl_Project_List[Project Name],0),1)-1,0),IFERROR(INDEX($K$9:$K$158,MATCH($E123,$G$9:$G$158,0),1),0),IFERROR(INDEX($K$9:$K$158,MATCH($F123,$G$9:$G$158,0),1),0)),0)), IFERROR(MIN($D123-SUM($O123:BG123), INDEX(Tbl_Resource_List[Hours Available per Day], MATCH($C123,Tbl_Resource_List[Resource Name],0),1)-SUMIF($C$8:$C122,$C123,BH$8:BH122)),0),0)</f>
        <v>0</v>
      </c>
      <c r="BI123" s="93">
        <f>IF((BI$7&gt;IFERROR(MAX(IFERROR(INDEX(Tbl_Project_List[Start Date],MATCH($A123,Tbl_Project_List[Project Name],0),1)-1,0),IFERROR(INDEX($K$9:$K$158,MATCH($E123,$G$9:$G$158,0),1),0),IFERROR(INDEX($K$9:$K$158,MATCH($F123,$G$9:$G$158,0),1),0)),0)), IFERROR(MIN($D123-SUM($O123:BH123), INDEX(Tbl_Resource_List[Hours Available per Day], MATCH($C123,Tbl_Resource_List[Resource Name],0),1)-SUMIF($C$8:$C122,$C123,BI$8:BI122)),0),0)</f>
        <v>0</v>
      </c>
      <c r="BJ123" s="93">
        <f>IF((BJ$7&gt;IFERROR(MAX(IFERROR(INDEX(Tbl_Project_List[Start Date],MATCH($A123,Tbl_Project_List[Project Name],0),1)-1,0),IFERROR(INDEX($K$9:$K$158,MATCH($E123,$G$9:$G$158,0),1),0),IFERROR(INDEX($K$9:$K$158,MATCH($F123,$G$9:$G$158,0),1),0)),0)), IFERROR(MIN($D123-SUM($O123:BI123), INDEX(Tbl_Resource_List[Hours Available per Day], MATCH($C123,Tbl_Resource_List[Resource Name],0),1)-SUMIF($C$8:$C122,$C123,BJ$8:BJ122)),0),0)</f>
        <v>0</v>
      </c>
      <c r="BK123" s="93">
        <f>IF((BK$7&gt;IFERROR(MAX(IFERROR(INDEX(Tbl_Project_List[Start Date],MATCH($A123,Tbl_Project_List[Project Name],0),1)-1,0),IFERROR(INDEX($K$9:$K$158,MATCH($E123,$G$9:$G$158,0),1),0),IFERROR(INDEX($K$9:$K$158,MATCH($F123,$G$9:$G$158,0),1),0)),0)), IFERROR(MIN($D123-SUM($O123:BJ123), INDEX(Tbl_Resource_List[Hours Available per Day], MATCH($C123,Tbl_Resource_List[Resource Name],0),1)-SUMIF($C$8:$C122,$C123,BK$8:BK122)),0),0)</f>
        <v>0</v>
      </c>
      <c r="BL123" s="93">
        <f>IF((BL$7&gt;IFERROR(MAX(IFERROR(INDEX(Tbl_Project_List[Start Date],MATCH($A123,Tbl_Project_List[Project Name],0),1)-1,0),IFERROR(INDEX($K$9:$K$158,MATCH($E123,$G$9:$G$158,0),1),0),IFERROR(INDEX($K$9:$K$158,MATCH($F123,$G$9:$G$158,0),1),0)),0)), IFERROR(MIN($D123-SUM($O123:BK123), INDEX(Tbl_Resource_List[Hours Available per Day], MATCH($C123,Tbl_Resource_List[Resource Name],0),1)-SUMIF($C$8:$C122,$C123,BL$8:BL122)),0),0)</f>
        <v>0</v>
      </c>
      <c r="BM123" s="93">
        <f>IF((BM$7&gt;IFERROR(MAX(IFERROR(INDEX(Tbl_Project_List[Start Date],MATCH($A123,Tbl_Project_List[Project Name],0),1)-1,0),IFERROR(INDEX($K$9:$K$158,MATCH($E123,$G$9:$G$158,0),1),0),IFERROR(INDEX($K$9:$K$158,MATCH($F123,$G$9:$G$158,0),1),0)),0)), IFERROR(MIN($D123-SUM($O123:BL123), INDEX(Tbl_Resource_List[Hours Available per Day], MATCH($C123,Tbl_Resource_List[Resource Name],0),1)-SUMIF($C$8:$C122,$C123,BM$8:BM122)),0),0)</f>
        <v>0</v>
      </c>
      <c r="BN123" s="93">
        <f>IF((BN$7&gt;IFERROR(MAX(IFERROR(INDEX(Tbl_Project_List[Start Date],MATCH($A123,Tbl_Project_List[Project Name],0),1)-1,0),IFERROR(INDEX($K$9:$K$158,MATCH($E123,$G$9:$G$158,0),1),0),IFERROR(INDEX($K$9:$K$158,MATCH($F123,$G$9:$G$158,0),1),0)),0)), IFERROR(MIN($D123-SUM($O123:BM123), INDEX(Tbl_Resource_List[Hours Available per Day], MATCH($C123,Tbl_Resource_List[Resource Name],0),1)-SUMIF($C$8:$C122,$C123,BN$8:BN122)),0),0)</f>
        <v>0</v>
      </c>
      <c r="BO123" s="93">
        <f>IF((BO$7&gt;IFERROR(MAX(IFERROR(INDEX(Tbl_Project_List[Start Date],MATCH($A123,Tbl_Project_List[Project Name],0),1)-1,0),IFERROR(INDEX($K$9:$K$158,MATCH($E123,$G$9:$G$158,0),1),0),IFERROR(INDEX($K$9:$K$158,MATCH($F123,$G$9:$G$158,0),1),0)),0)), IFERROR(MIN($D123-SUM($O123:BN123), INDEX(Tbl_Resource_List[Hours Available per Day], MATCH($C123,Tbl_Resource_List[Resource Name],0),1)-SUMIF($C$8:$C122,$C123,BO$8:BO122)),0),0)</f>
        <v>0</v>
      </c>
      <c r="BP123" s="93">
        <f>IF((BP$7&gt;IFERROR(MAX(IFERROR(INDEX(Tbl_Project_List[Start Date],MATCH($A123,Tbl_Project_List[Project Name],0),1)-1,0),IFERROR(INDEX($K$9:$K$158,MATCH($E123,$G$9:$G$158,0),1),0),IFERROR(INDEX($K$9:$K$158,MATCH($F123,$G$9:$G$158,0),1),0)),0)), IFERROR(MIN($D123-SUM($O123:BO123), INDEX(Tbl_Resource_List[Hours Available per Day], MATCH($C123,Tbl_Resource_List[Resource Name],0),1)-SUMIF($C$8:$C122,$C123,BP$8:BP122)),0),0)</f>
        <v>0</v>
      </c>
      <c r="BQ123" s="93">
        <f>IF((BQ$7&gt;IFERROR(MAX(IFERROR(INDEX(Tbl_Project_List[Start Date],MATCH($A123,Tbl_Project_List[Project Name],0),1)-1,0),IFERROR(INDEX($K$9:$K$158,MATCH($E123,$G$9:$G$158,0),1),0),IFERROR(INDEX($K$9:$K$158,MATCH($F123,$G$9:$G$158,0),1),0)),0)), IFERROR(MIN($D123-SUM($O123:BP123), INDEX(Tbl_Resource_List[Hours Available per Day], MATCH($C123,Tbl_Resource_List[Resource Name],0),1)-SUMIF($C$8:$C122,$C123,BQ$8:BQ122)),0),0)</f>
        <v>0</v>
      </c>
      <c r="BR123" s="93">
        <f>IF((BR$7&gt;IFERROR(MAX(IFERROR(INDEX(Tbl_Project_List[Start Date],MATCH($A123,Tbl_Project_List[Project Name],0),1)-1,0),IFERROR(INDEX($K$9:$K$158,MATCH($E123,$G$9:$G$158,0),1),0),IFERROR(INDEX($K$9:$K$158,MATCH($F123,$G$9:$G$158,0),1),0)),0)), IFERROR(MIN($D123-SUM($O123:BQ123), INDEX(Tbl_Resource_List[Hours Available per Day], MATCH($C123,Tbl_Resource_List[Resource Name],0),1)-SUMIF($C$8:$C122,$C123,BR$8:BR122)),0),0)</f>
        <v>0</v>
      </c>
      <c r="BS123" s="93">
        <f>IF((BS$7&gt;IFERROR(MAX(IFERROR(INDEX(Tbl_Project_List[Start Date],MATCH($A123,Tbl_Project_List[Project Name],0),1)-1,0),IFERROR(INDEX($K$9:$K$158,MATCH($E123,$G$9:$G$158,0),1),0),IFERROR(INDEX($K$9:$K$158,MATCH($F123,$G$9:$G$158,0),1),0)),0)), IFERROR(MIN($D123-SUM($O123:BR123), INDEX(Tbl_Resource_List[Hours Available per Day], MATCH($C123,Tbl_Resource_List[Resource Name],0),1)-SUMIF($C$8:$C122,$C123,BS$8:BS122)),0),0)</f>
        <v>0</v>
      </c>
      <c r="BT123" s="93">
        <f>IF((BT$7&gt;IFERROR(MAX(IFERROR(INDEX(Tbl_Project_List[Start Date],MATCH($A123,Tbl_Project_List[Project Name],0),1)-1,0),IFERROR(INDEX($K$9:$K$158,MATCH($E123,$G$9:$G$158,0),1),0),IFERROR(INDEX($K$9:$K$158,MATCH($F123,$G$9:$G$158,0),1),0)),0)), IFERROR(MIN($D123-SUM($O123:BS123), INDEX(Tbl_Resource_List[Hours Available per Day], MATCH($C123,Tbl_Resource_List[Resource Name],0),1)-SUMIF($C$8:$C122,$C123,BT$8:BT122)),0),0)</f>
        <v>0</v>
      </c>
      <c r="BU123" s="93">
        <f>IF((BU$7&gt;IFERROR(MAX(IFERROR(INDEX(Tbl_Project_List[Start Date],MATCH($A123,Tbl_Project_List[Project Name],0),1)-1,0),IFERROR(INDEX($K$9:$K$158,MATCH($E123,$G$9:$G$158,0),1),0),IFERROR(INDEX($K$9:$K$158,MATCH($F123,$G$9:$G$158,0),1),0)),0)), IFERROR(MIN($D123-SUM($O123:BT123), INDEX(Tbl_Resource_List[Hours Available per Day], MATCH($C123,Tbl_Resource_List[Resource Name],0),1)-SUMIF($C$8:$C122,$C123,BU$8:BU122)),0),0)</f>
        <v>0</v>
      </c>
      <c r="BV123" s="93">
        <f>IF((BV$7&gt;IFERROR(MAX(IFERROR(INDEX(Tbl_Project_List[Start Date],MATCH($A123,Tbl_Project_List[Project Name],0),1)-1,0),IFERROR(INDEX($K$9:$K$158,MATCH($E123,$G$9:$G$158,0),1),0),IFERROR(INDEX($K$9:$K$158,MATCH($F123,$G$9:$G$158,0),1),0)),0)), IFERROR(MIN($D123-SUM($O123:BU123), INDEX(Tbl_Resource_List[Hours Available per Day], MATCH($C123,Tbl_Resource_List[Resource Name],0),1)-SUMIF($C$8:$C122,$C123,BV$8:BV122)),0),0)</f>
        <v>0</v>
      </c>
      <c r="BW123" s="94">
        <f>IF((BW$7&gt;IFERROR(MAX(IFERROR(INDEX(Tbl_Project_List[Start Date],MATCH($A123,Tbl_Project_List[Project Name],0),1)-1,0),IFERROR(INDEX($K$9:$K$158,MATCH($E123,$G$9:$G$158,0),1),0),IFERROR(INDEX($K$9:$K$158,MATCH($F123,$G$9:$G$158,0),1),0)),0)), IFERROR(MIN($D123-SUM($O123:BV123), INDEX(Tbl_Resource_List[Hours Available per Day], MATCH($C123,Tbl_Resource_List[Resource Name],0),1)-SUMIF($C$8:$C122,$C123,BW$8:BW122)),0),0)</f>
        <v>0</v>
      </c>
      <c r="BX123" s="95"/>
      <c r="BY123" s="95"/>
      <c r="BZ123" s="95"/>
      <c r="CA123" s="95"/>
      <c r="CB123" s="95"/>
      <c r="CC123" s="95"/>
      <c r="CD123" s="95"/>
      <c r="CE123" s="95"/>
      <c r="CF123" s="95"/>
      <c r="CG123" s="95"/>
      <c r="CH123" s="95"/>
      <c r="CI123" s="95"/>
      <c r="CJ123" s="95"/>
      <c r="CK123" s="95"/>
      <c r="CL123" s="95"/>
      <c r="CM123" s="95"/>
      <c r="CN123" s="95"/>
      <c r="CO123" s="95"/>
      <c r="CP123" s="95"/>
      <c r="CQ123" s="95"/>
      <c r="CR123" s="95"/>
      <c r="CS123" s="95"/>
      <c r="CT123" s="95"/>
      <c r="CU123" s="95"/>
      <c r="CV123" s="95"/>
      <c r="CW123" s="95"/>
      <c r="CX123" s="95"/>
      <c r="CY123" s="95"/>
      <c r="CZ123" s="95"/>
      <c r="DA123" s="95"/>
    </row>
    <row r="124" spans="1:105" x14ac:dyDescent="0.25">
      <c r="A124" s="89" t="str">
        <f>IFERROR(IF(ROW(A123)-ROW($A$8)&gt;=COUNTA(Tbl_Task_List[Task Name]),"",INDEX(Tbl_Project_List[],MATCH(SMALL(Tbl_Project_List[[#Data],[Priority]],ROUND(SUMPRODUCT(1/COUNTIF($A$9:A123,$A$9:A123)),0)+((COUNTIF(Tbl_Task_List[[#Data],[Project Name]],A123)=COUNTIF($A$9:$A123,A123))*1)),Tbl_Project_List[[#Data],[Priority]],0),1)),"")</f>
        <v/>
      </c>
      <c r="B124" s="89" t="str">
        <f t="array" ref="B124">IFERROR(INDEX((Tbl_Task_List[[#Data],[Task Name]]), SMALL(IF(A124=(Tbl_Task_List[[#Data],[Project Name]]),ROW(Tbl_Task_List[[#Data],[Project Name]]),""),COUNTIF($A$9:$A124,A124))-ROW(Tbl_Task_List[[#Headers],[Task Name]]),1),"")</f>
        <v/>
      </c>
      <c r="C124" s="90" t="str">
        <f t="array" ref="C124">IFERROR(INDEX((Tbl_Task_List[[#Data],[Resource Name]]), SMALL(IF(A124=(Tbl_Task_List[[#Data],[Project Name]]),ROW(Tbl_Task_List[[#Data],[Project Name]]),""),COUNTIF($A$9:$A124,A124))-ROW(Tbl_Task_List[[#Headers],[Resource Name]]),1),"")</f>
        <v/>
      </c>
      <c r="D124" s="91" t="str">
        <f t="array" ref="D124">IFERROR(INDEX((Tbl_Task_List[[#Data],[Planned Duration (Hours)]]), SMALL(IF(A124=(Tbl_Task_List[[#Data],[Project Name]]),ROW(Tbl_Task_List[[#Data],[Project Name]]),""),COUNTIF($A$9:$A124,A124))-ROW(Tbl_Task_List[[#Headers],[Planned Duration (Hours)]]),1),"")</f>
        <v/>
      </c>
      <c r="E124" s="70" t="str">
        <f t="array" ref="E124">IFERROR(INDEX((Tbl_Task_List[[#Data],[Predecessor 1]]), SMALL(IF(A124=(Tbl_Task_List[[#Data],[Project Name]]),ROW(Tbl_Task_List[[#Data],[Project Name]]),""),COUNTIF($A$9:$A124,A124))-ROW(Tbl_Task_List[[#Headers],[Predecessor 1]]),1),"")</f>
        <v/>
      </c>
      <c r="F124" s="70" t="str">
        <f t="array" ref="F124">IFERROR(INDEX((Tbl_Task_List[[#Data],[Predecessor 2]]), SMALL(IF(A124=(Tbl_Task_List[[#Data],[Project Name]]),ROW(Tbl_Task_List[[#Data],[Project Name]]),""),COUNTIF($A$9:$A124,A124))-ROW(Tbl_Task_List[[#Headers],[Predecessor 2]]),1),"")</f>
        <v/>
      </c>
      <c r="G124" s="70" t="str">
        <f t="shared" si="12"/>
        <v xml:space="preserve"> </v>
      </c>
      <c r="H124" s="75" t="str">
        <f>IFERROR(MAX(INDEX(Tbl_Project_List[Start Date],MATCH($A124,Tbl_Project_List[Project Name],0),1), StartDate, IFERROR(WORKDAY(INDEX($K$9:$K$158,MATCH($E124,$G$9:$G$158,0),1),1,Holidays),0),IFERROR(WORKDAY( INDEX($K$9:$K$158,MATCH($F124,$G$9:$G$158,0),1),1,Holidays),0)),"")</f>
        <v/>
      </c>
      <c r="I124" s="92" t="str">
        <f t="shared" si="9"/>
        <v/>
      </c>
      <c r="J124" s="75" t="str">
        <f t="array" ref="J124">IF(ISNUMBER(D124),IFERROR(INDEX($A$7:$BW$7,1,SMALL(IF(P124:BW124&gt;0,COLUMN(P124:BW124),""),1)),WORKDAY($BW$7,2,Holidays)),"")</f>
        <v/>
      </c>
      <c r="K124" s="75" t="str">
        <f t="array" ref="K124">IF(ISNUMBER(D124),IF(SUM(P124:BW124)=D124,IFERROR(INDEX($A$7:$BW$7,1,LARGE(IF(P124:BW124&gt;0,COLUMN(P124:BW124),""),1)),""),WORKDAY($BW$7,1,Holidays)),"")</f>
        <v/>
      </c>
      <c r="L124" s="92" t="str">
        <f ca="1">IFERROR(COUNTIF(INDIRECT(ADDRESS(ROW($L124),MATCH($J124,$A$7:$BW$7,0),1,1,)):INDIRECT(ADDRESS(ROW($L124),MATCH(MIN($K124,$BW$7),$A$7:$BW$7,0),1,1,)),0),"")</f>
        <v/>
      </c>
      <c r="M124" s="92" t="str">
        <f t="shared" si="10"/>
        <v/>
      </c>
      <c r="N124" s="93" t="str">
        <f t="shared" si="11"/>
        <v/>
      </c>
      <c r="O124" s="86"/>
      <c r="P124" s="93">
        <f>IF((P$7&gt;IFERROR(MAX(IFERROR(INDEX(Tbl_Project_List[Start Date],MATCH($A124,Tbl_Project_List[Project Name],0),1)-1,0),IFERROR(INDEX($K$9:$K$158,MATCH($E124,$G$9:$G$158,0),1),0),IFERROR(INDEX($K$9:$K$158,MATCH($F124,$G$9:$G$158,0),1),0)),0)), IFERROR(MIN($D124-SUM($O124:O124), INDEX(Tbl_Resource_List[Hours Available per Day], MATCH($C124,Tbl_Resource_List[Resource Name],0),1)-SUMIF($C$8:$C123,$C124,P$8:P123)),0),0)</f>
        <v>0</v>
      </c>
      <c r="Q124" s="93">
        <f>IF((Q$7&gt;IFERROR(MAX(IFERROR(INDEX(Tbl_Project_List[Start Date],MATCH($A124,Tbl_Project_List[Project Name],0),1)-1,0),IFERROR(INDEX($K$9:$K$158,MATCH($E124,$G$9:$G$158,0),1),0),IFERROR(INDEX($K$9:$K$158,MATCH($F124,$G$9:$G$158,0),1),0)),0)), IFERROR(MIN($D124-SUM($O124:P124), INDEX(Tbl_Resource_List[Hours Available per Day], MATCH($C124,Tbl_Resource_List[Resource Name],0),1)-SUMIF($C$8:$C123,$C124,Q$8:Q123)),0),0)</f>
        <v>0</v>
      </c>
      <c r="R124" s="93">
        <f>IF((R$7&gt;IFERROR(MAX(IFERROR(INDEX(Tbl_Project_List[Start Date],MATCH($A124,Tbl_Project_List[Project Name],0),1)-1,0),IFERROR(INDEX($K$9:$K$158,MATCH($E124,$G$9:$G$158,0),1),0),IFERROR(INDEX($K$9:$K$158,MATCH($F124,$G$9:$G$158,0),1),0)),0)), IFERROR(MIN($D124-SUM($O124:Q124), INDEX(Tbl_Resource_List[Hours Available per Day], MATCH($C124,Tbl_Resource_List[Resource Name],0),1)-SUMIF($C$8:$C123,$C124,R$8:R123)),0),0)</f>
        <v>0</v>
      </c>
      <c r="S124" s="93">
        <f>IF((S$7&gt;IFERROR(MAX(IFERROR(INDEX(Tbl_Project_List[Start Date],MATCH($A124,Tbl_Project_List[Project Name],0),1)-1,0),IFERROR(INDEX($K$9:$K$158,MATCH($E124,$G$9:$G$158,0),1),0),IFERROR(INDEX($K$9:$K$158,MATCH($F124,$G$9:$G$158,0),1),0)),0)), IFERROR(MIN($D124-SUM($O124:R124), INDEX(Tbl_Resource_List[Hours Available per Day], MATCH($C124,Tbl_Resource_List[Resource Name],0),1)-SUMIF($C$8:$C123,$C124,S$8:S123)),0),0)</f>
        <v>0</v>
      </c>
      <c r="T124" s="93">
        <f>IF((T$7&gt;IFERROR(MAX(IFERROR(INDEX(Tbl_Project_List[Start Date],MATCH($A124,Tbl_Project_List[Project Name],0),1)-1,0),IFERROR(INDEX($K$9:$K$158,MATCH($E124,$G$9:$G$158,0),1),0),IFERROR(INDEX($K$9:$K$158,MATCH($F124,$G$9:$G$158,0),1),0)),0)), IFERROR(MIN($D124-SUM($O124:S124), INDEX(Tbl_Resource_List[Hours Available per Day], MATCH($C124,Tbl_Resource_List[Resource Name],0),1)-SUMIF($C$8:$C123,$C124,T$8:T123)),0),0)</f>
        <v>0</v>
      </c>
      <c r="U124" s="93">
        <f>IF((U$7&gt;IFERROR(MAX(IFERROR(INDEX(Tbl_Project_List[Start Date],MATCH($A124,Tbl_Project_List[Project Name],0),1)-1,0),IFERROR(INDEX($K$9:$K$158,MATCH($E124,$G$9:$G$158,0),1),0),IFERROR(INDEX($K$9:$K$158,MATCH($F124,$G$9:$G$158,0),1),0)),0)), IFERROR(MIN($D124-SUM($O124:T124), INDEX(Tbl_Resource_List[Hours Available per Day], MATCH($C124,Tbl_Resource_List[Resource Name],0),1)-SUMIF($C$8:$C123,$C124,U$8:U123)),0),0)</f>
        <v>0</v>
      </c>
      <c r="V124" s="93">
        <f>IF((V$7&gt;IFERROR(MAX(IFERROR(INDEX(Tbl_Project_List[Start Date],MATCH($A124,Tbl_Project_List[Project Name],0),1)-1,0),IFERROR(INDEX($K$9:$K$158,MATCH($E124,$G$9:$G$158,0),1),0),IFERROR(INDEX($K$9:$K$158,MATCH($F124,$G$9:$G$158,0),1),0)),0)), IFERROR(MIN($D124-SUM($O124:U124), INDEX(Tbl_Resource_List[Hours Available per Day], MATCH($C124,Tbl_Resource_List[Resource Name],0),1)-SUMIF($C$8:$C123,$C124,V$8:V123)),0),0)</f>
        <v>0</v>
      </c>
      <c r="W124" s="93">
        <f>IF((W$7&gt;IFERROR(MAX(IFERROR(INDEX(Tbl_Project_List[Start Date],MATCH($A124,Tbl_Project_List[Project Name],0),1)-1,0),IFERROR(INDEX($K$9:$K$158,MATCH($E124,$G$9:$G$158,0),1),0),IFERROR(INDEX($K$9:$K$158,MATCH($F124,$G$9:$G$158,0),1),0)),0)), IFERROR(MIN($D124-SUM($O124:V124), INDEX(Tbl_Resource_List[Hours Available per Day], MATCH($C124,Tbl_Resource_List[Resource Name],0),1)-SUMIF($C$8:$C123,$C124,W$8:W123)),0),0)</f>
        <v>0</v>
      </c>
      <c r="X124" s="93">
        <f>IF((X$7&gt;IFERROR(MAX(IFERROR(INDEX(Tbl_Project_List[Start Date],MATCH($A124,Tbl_Project_List[Project Name],0),1)-1,0),IFERROR(INDEX($K$9:$K$158,MATCH($E124,$G$9:$G$158,0),1),0),IFERROR(INDEX($K$9:$K$158,MATCH($F124,$G$9:$G$158,0),1),0)),0)), IFERROR(MIN($D124-SUM($O124:W124), INDEX(Tbl_Resource_List[Hours Available per Day], MATCH($C124,Tbl_Resource_List[Resource Name],0),1)-SUMIF($C$8:$C123,$C124,X$8:X123)),0),0)</f>
        <v>0</v>
      </c>
      <c r="Y124" s="93">
        <f>IF((Y$7&gt;IFERROR(MAX(IFERROR(INDEX(Tbl_Project_List[Start Date],MATCH($A124,Tbl_Project_List[Project Name],0),1)-1,0),IFERROR(INDEX($K$9:$K$158,MATCH($E124,$G$9:$G$158,0),1),0),IFERROR(INDEX($K$9:$K$158,MATCH($F124,$G$9:$G$158,0),1),0)),0)), IFERROR(MIN($D124-SUM($O124:X124), INDEX(Tbl_Resource_List[Hours Available per Day], MATCH($C124,Tbl_Resource_List[Resource Name],0),1)-SUMIF($C$8:$C123,$C124,Y$8:Y123)),0),0)</f>
        <v>0</v>
      </c>
      <c r="Z124" s="93">
        <f>IF((Z$7&gt;IFERROR(MAX(IFERROR(INDEX(Tbl_Project_List[Start Date],MATCH($A124,Tbl_Project_List[Project Name],0),1)-1,0),IFERROR(INDEX($K$9:$K$158,MATCH($E124,$G$9:$G$158,0),1),0),IFERROR(INDEX($K$9:$K$158,MATCH($F124,$G$9:$G$158,0),1),0)),0)), IFERROR(MIN($D124-SUM($O124:Y124), INDEX(Tbl_Resource_List[Hours Available per Day], MATCH($C124,Tbl_Resource_List[Resource Name],0),1)-SUMIF($C$8:$C123,$C124,Z$8:Z123)),0),0)</f>
        <v>0</v>
      </c>
      <c r="AA124" s="93">
        <f>IF((AA$7&gt;IFERROR(MAX(IFERROR(INDEX(Tbl_Project_List[Start Date],MATCH($A124,Tbl_Project_List[Project Name],0),1)-1,0),IFERROR(INDEX($K$9:$K$158,MATCH($E124,$G$9:$G$158,0),1),0),IFERROR(INDEX($K$9:$K$158,MATCH($F124,$G$9:$G$158,0),1),0)),0)), IFERROR(MIN($D124-SUM($O124:Z124), INDEX(Tbl_Resource_List[Hours Available per Day], MATCH($C124,Tbl_Resource_List[Resource Name],0),1)-SUMIF($C$8:$C123,$C124,AA$8:AA123)),0),0)</f>
        <v>0</v>
      </c>
      <c r="AB124" s="93">
        <f>IF((AB$7&gt;IFERROR(MAX(IFERROR(INDEX(Tbl_Project_List[Start Date],MATCH($A124,Tbl_Project_List[Project Name],0),1)-1,0),IFERROR(INDEX($K$9:$K$158,MATCH($E124,$G$9:$G$158,0),1),0),IFERROR(INDEX($K$9:$K$158,MATCH($F124,$G$9:$G$158,0),1),0)),0)), IFERROR(MIN($D124-SUM($O124:AA124), INDEX(Tbl_Resource_List[Hours Available per Day], MATCH($C124,Tbl_Resource_List[Resource Name],0),1)-SUMIF($C$8:$C123,$C124,AB$8:AB123)),0),0)</f>
        <v>0</v>
      </c>
      <c r="AC124" s="93">
        <f>IF((AC$7&gt;IFERROR(MAX(IFERROR(INDEX(Tbl_Project_List[Start Date],MATCH($A124,Tbl_Project_List[Project Name],0),1)-1,0),IFERROR(INDEX($K$9:$K$158,MATCH($E124,$G$9:$G$158,0),1),0),IFERROR(INDEX($K$9:$K$158,MATCH($F124,$G$9:$G$158,0),1),0)),0)), IFERROR(MIN($D124-SUM($O124:AB124), INDEX(Tbl_Resource_List[Hours Available per Day], MATCH($C124,Tbl_Resource_List[Resource Name],0),1)-SUMIF($C$8:$C123,$C124,AC$8:AC123)),0),0)</f>
        <v>0</v>
      </c>
      <c r="AD124" s="93">
        <f>IF((AD$7&gt;IFERROR(MAX(IFERROR(INDEX(Tbl_Project_List[Start Date],MATCH($A124,Tbl_Project_List[Project Name],0),1)-1,0),IFERROR(INDEX($K$9:$K$158,MATCH($E124,$G$9:$G$158,0),1),0),IFERROR(INDEX($K$9:$K$158,MATCH($F124,$G$9:$G$158,0),1),0)),0)), IFERROR(MIN($D124-SUM($O124:AC124), INDEX(Tbl_Resource_List[Hours Available per Day], MATCH($C124,Tbl_Resource_List[Resource Name],0),1)-SUMIF($C$8:$C123,$C124,AD$8:AD123)),0),0)</f>
        <v>0</v>
      </c>
      <c r="AE124" s="93">
        <f>IF((AE$7&gt;IFERROR(MAX(IFERROR(INDEX(Tbl_Project_List[Start Date],MATCH($A124,Tbl_Project_List[Project Name],0),1)-1,0),IFERROR(INDEX($K$9:$K$158,MATCH($E124,$G$9:$G$158,0),1),0),IFERROR(INDEX($K$9:$K$158,MATCH($F124,$G$9:$G$158,0),1),0)),0)), IFERROR(MIN($D124-SUM($O124:AD124), INDEX(Tbl_Resource_List[Hours Available per Day], MATCH($C124,Tbl_Resource_List[Resource Name],0),1)-SUMIF($C$8:$C123,$C124,AE$8:AE123)),0),0)</f>
        <v>0</v>
      </c>
      <c r="AF124" s="93">
        <f>IF((AF$7&gt;IFERROR(MAX(IFERROR(INDEX(Tbl_Project_List[Start Date],MATCH($A124,Tbl_Project_List[Project Name],0),1)-1,0),IFERROR(INDEX($K$9:$K$158,MATCH($E124,$G$9:$G$158,0),1),0),IFERROR(INDEX($K$9:$K$158,MATCH($F124,$G$9:$G$158,0),1),0)),0)), IFERROR(MIN($D124-SUM($O124:AE124), INDEX(Tbl_Resource_List[Hours Available per Day], MATCH($C124,Tbl_Resource_List[Resource Name],0),1)-SUMIF($C$8:$C123,$C124,AF$8:AF123)),0),0)</f>
        <v>0</v>
      </c>
      <c r="AG124" s="93">
        <f>IF((AG$7&gt;IFERROR(MAX(IFERROR(INDEX(Tbl_Project_List[Start Date],MATCH($A124,Tbl_Project_List[Project Name],0),1)-1,0),IFERROR(INDEX($K$9:$K$158,MATCH($E124,$G$9:$G$158,0),1),0),IFERROR(INDEX($K$9:$K$158,MATCH($F124,$G$9:$G$158,0),1),0)),0)), IFERROR(MIN($D124-SUM($O124:AF124), INDEX(Tbl_Resource_List[Hours Available per Day], MATCH($C124,Tbl_Resource_List[Resource Name],0),1)-SUMIF($C$8:$C123,$C124,AG$8:AG123)),0),0)</f>
        <v>0</v>
      </c>
      <c r="AH124" s="93">
        <f>IF((AH$7&gt;IFERROR(MAX(IFERROR(INDEX(Tbl_Project_List[Start Date],MATCH($A124,Tbl_Project_List[Project Name],0),1)-1,0),IFERROR(INDEX($K$9:$K$158,MATCH($E124,$G$9:$G$158,0),1),0),IFERROR(INDEX($K$9:$K$158,MATCH($F124,$G$9:$G$158,0),1),0)),0)), IFERROR(MIN($D124-SUM($O124:AG124), INDEX(Tbl_Resource_List[Hours Available per Day], MATCH($C124,Tbl_Resource_List[Resource Name],0),1)-SUMIF($C$8:$C123,$C124,AH$8:AH123)),0),0)</f>
        <v>0</v>
      </c>
      <c r="AI124" s="93">
        <f>IF((AI$7&gt;IFERROR(MAX(IFERROR(INDEX(Tbl_Project_List[Start Date],MATCH($A124,Tbl_Project_List[Project Name],0),1)-1,0),IFERROR(INDEX($K$9:$K$158,MATCH($E124,$G$9:$G$158,0),1),0),IFERROR(INDEX($K$9:$K$158,MATCH($F124,$G$9:$G$158,0),1),0)),0)), IFERROR(MIN($D124-SUM($O124:AH124), INDEX(Tbl_Resource_List[Hours Available per Day], MATCH($C124,Tbl_Resource_List[Resource Name],0),1)-SUMIF($C$8:$C123,$C124,AI$8:AI123)),0),0)</f>
        <v>0</v>
      </c>
      <c r="AJ124" s="93">
        <f>IF((AJ$7&gt;IFERROR(MAX(IFERROR(INDEX(Tbl_Project_List[Start Date],MATCH($A124,Tbl_Project_List[Project Name],0),1)-1,0),IFERROR(INDEX($K$9:$K$158,MATCH($E124,$G$9:$G$158,0),1),0),IFERROR(INDEX($K$9:$K$158,MATCH($F124,$G$9:$G$158,0),1),0)),0)), IFERROR(MIN($D124-SUM($O124:AI124), INDEX(Tbl_Resource_List[Hours Available per Day], MATCH($C124,Tbl_Resource_List[Resource Name],0),1)-SUMIF($C$8:$C123,$C124,AJ$8:AJ123)),0),0)</f>
        <v>0</v>
      </c>
      <c r="AK124" s="93">
        <f>IF((AK$7&gt;IFERROR(MAX(IFERROR(INDEX(Tbl_Project_List[Start Date],MATCH($A124,Tbl_Project_List[Project Name],0),1)-1,0),IFERROR(INDEX($K$9:$K$158,MATCH($E124,$G$9:$G$158,0),1),0),IFERROR(INDEX($K$9:$K$158,MATCH($F124,$G$9:$G$158,0),1),0)),0)), IFERROR(MIN($D124-SUM($O124:AJ124), INDEX(Tbl_Resource_List[Hours Available per Day], MATCH($C124,Tbl_Resource_List[Resource Name],0),1)-SUMIF($C$8:$C123,$C124,AK$8:AK123)),0),0)</f>
        <v>0</v>
      </c>
      <c r="AL124" s="93">
        <f>IF((AL$7&gt;IFERROR(MAX(IFERROR(INDEX(Tbl_Project_List[Start Date],MATCH($A124,Tbl_Project_List[Project Name],0),1)-1,0),IFERROR(INDEX($K$9:$K$158,MATCH($E124,$G$9:$G$158,0),1),0),IFERROR(INDEX($K$9:$K$158,MATCH($F124,$G$9:$G$158,0),1),0)),0)), IFERROR(MIN($D124-SUM($O124:AK124), INDEX(Tbl_Resource_List[Hours Available per Day], MATCH($C124,Tbl_Resource_List[Resource Name],0),1)-SUMIF($C$8:$C123,$C124,AL$8:AL123)),0),0)</f>
        <v>0</v>
      </c>
      <c r="AM124" s="93">
        <f>IF((AM$7&gt;IFERROR(MAX(IFERROR(INDEX(Tbl_Project_List[Start Date],MATCH($A124,Tbl_Project_List[Project Name],0),1)-1,0),IFERROR(INDEX($K$9:$K$158,MATCH($E124,$G$9:$G$158,0),1),0),IFERROR(INDEX($K$9:$K$158,MATCH($F124,$G$9:$G$158,0),1),0)),0)), IFERROR(MIN($D124-SUM($O124:AL124), INDEX(Tbl_Resource_List[Hours Available per Day], MATCH($C124,Tbl_Resource_List[Resource Name],0),1)-SUMIF($C$8:$C123,$C124,AM$8:AM123)),0),0)</f>
        <v>0</v>
      </c>
      <c r="AN124" s="93">
        <f>IF((AN$7&gt;IFERROR(MAX(IFERROR(INDEX(Tbl_Project_List[Start Date],MATCH($A124,Tbl_Project_List[Project Name],0),1)-1,0),IFERROR(INDEX($K$9:$K$158,MATCH($E124,$G$9:$G$158,0),1),0),IFERROR(INDEX($K$9:$K$158,MATCH($F124,$G$9:$G$158,0),1),0)),0)), IFERROR(MIN($D124-SUM($O124:AM124), INDEX(Tbl_Resource_List[Hours Available per Day], MATCH($C124,Tbl_Resource_List[Resource Name],0),1)-SUMIF($C$8:$C123,$C124,AN$8:AN123)),0),0)</f>
        <v>0</v>
      </c>
      <c r="AO124" s="93">
        <f>IF((AO$7&gt;IFERROR(MAX(IFERROR(INDEX(Tbl_Project_List[Start Date],MATCH($A124,Tbl_Project_List[Project Name],0),1)-1,0),IFERROR(INDEX($K$9:$K$158,MATCH($E124,$G$9:$G$158,0),1),0),IFERROR(INDEX($K$9:$K$158,MATCH($F124,$G$9:$G$158,0),1),0)),0)), IFERROR(MIN($D124-SUM($O124:AN124), INDEX(Tbl_Resource_List[Hours Available per Day], MATCH($C124,Tbl_Resource_List[Resource Name],0),1)-SUMIF($C$8:$C123,$C124,AO$8:AO123)),0),0)</f>
        <v>0</v>
      </c>
      <c r="AP124" s="93">
        <f>IF((AP$7&gt;IFERROR(MAX(IFERROR(INDEX(Tbl_Project_List[Start Date],MATCH($A124,Tbl_Project_List[Project Name],0),1)-1,0),IFERROR(INDEX($K$9:$K$158,MATCH($E124,$G$9:$G$158,0),1),0),IFERROR(INDEX($K$9:$K$158,MATCH($F124,$G$9:$G$158,0),1),0)),0)), IFERROR(MIN($D124-SUM($O124:AO124), INDEX(Tbl_Resource_List[Hours Available per Day], MATCH($C124,Tbl_Resource_List[Resource Name],0),1)-SUMIF($C$8:$C123,$C124,AP$8:AP123)),0),0)</f>
        <v>0</v>
      </c>
      <c r="AQ124" s="93">
        <f>IF((AQ$7&gt;IFERROR(MAX(IFERROR(INDEX(Tbl_Project_List[Start Date],MATCH($A124,Tbl_Project_List[Project Name],0),1)-1,0),IFERROR(INDEX($K$9:$K$158,MATCH($E124,$G$9:$G$158,0),1),0),IFERROR(INDEX($K$9:$K$158,MATCH($F124,$G$9:$G$158,0),1),0)),0)), IFERROR(MIN($D124-SUM($O124:AP124), INDEX(Tbl_Resource_List[Hours Available per Day], MATCH($C124,Tbl_Resource_List[Resource Name],0),1)-SUMIF($C$8:$C123,$C124,AQ$8:AQ123)),0),0)</f>
        <v>0</v>
      </c>
      <c r="AR124" s="93">
        <f>IF((AR$7&gt;IFERROR(MAX(IFERROR(INDEX(Tbl_Project_List[Start Date],MATCH($A124,Tbl_Project_List[Project Name],0),1)-1,0),IFERROR(INDEX($K$9:$K$158,MATCH($E124,$G$9:$G$158,0),1),0),IFERROR(INDEX($K$9:$K$158,MATCH($F124,$G$9:$G$158,0),1),0)),0)), IFERROR(MIN($D124-SUM($O124:AQ124), INDEX(Tbl_Resource_List[Hours Available per Day], MATCH($C124,Tbl_Resource_List[Resource Name],0),1)-SUMIF($C$8:$C123,$C124,AR$8:AR123)),0),0)</f>
        <v>0</v>
      </c>
      <c r="AS124" s="93">
        <f>IF((AS$7&gt;IFERROR(MAX(IFERROR(INDEX(Tbl_Project_List[Start Date],MATCH($A124,Tbl_Project_List[Project Name],0),1)-1,0),IFERROR(INDEX($K$9:$K$158,MATCH($E124,$G$9:$G$158,0),1),0),IFERROR(INDEX($K$9:$K$158,MATCH($F124,$G$9:$G$158,0),1),0)),0)), IFERROR(MIN($D124-SUM($O124:AR124), INDEX(Tbl_Resource_List[Hours Available per Day], MATCH($C124,Tbl_Resource_List[Resource Name],0),1)-SUMIF($C$8:$C123,$C124,AS$8:AS123)),0),0)</f>
        <v>0</v>
      </c>
      <c r="AT124" s="93">
        <f>IF((AT$7&gt;IFERROR(MAX(IFERROR(INDEX(Tbl_Project_List[Start Date],MATCH($A124,Tbl_Project_List[Project Name],0),1)-1,0),IFERROR(INDEX($K$9:$K$158,MATCH($E124,$G$9:$G$158,0),1),0),IFERROR(INDEX($K$9:$K$158,MATCH($F124,$G$9:$G$158,0),1),0)),0)), IFERROR(MIN($D124-SUM($O124:AS124), INDEX(Tbl_Resource_List[Hours Available per Day], MATCH($C124,Tbl_Resource_List[Resource Name],0),1)-SUMIF($C$8:$C123,$C124,AT$8:AT123)),0),0)</f>
        <v>0</v>
      </c>
      <c r="AU124" s="93">
        <f>IF((AU$7&gt;IFERROR(MAX(IFERROR(INDEX(Tbl_Project_List[Start Date],MATCH($A124,Tbl_Project_List[Project Name],0),1)-1,0),IFERROR(INDEX($K$9:$K$158,MATCH($E124,$G$9:$G$158,0),1),0),IFERROR(INDEX($K$9:$K$158,MATCH($F124,$G$9:$G$158,0),1),0)),0)), IFERROR(MIN($D124-SUM($O124:AT124), INDEX(Tbl_Resource_List[Hours Available per Day], MATCH($C124,Tbl_Resource_List[Resource Name],0),1)-SUMIF($C$8:$C123,$C124,AU$8:AU123)),0),0)</f>
        <v>0</v>
      </c>
      <c r="AV124" s="93">
        <f>IF((AV$7&gt;IFERROR(MAX(IFERROR(INDEX(Tbl_Project_List[Start Date],MATCH($A124,Tbl_Project_List[Project Name],0),1)-1,0),IFERROR(INDEX($K$9:$K$158,MATCH($E124,$G$9:$G$158,0),1),0),IFERROR(INDEX($K$9:$K$158,MATCH($F124,$G$9:$G$158,0),1),0)),0)), IFERROR(MIN($D124-SUM($O124:AU124), INDEX(Tbl_Resource_List[Hours Available per Day], MATCH($C124,Tbl_Resource_List[Resource Name],0),1)-SUMIF($C$8:$C123,$C124,AV$8:AV123)),0),0)</f>
        <v>0</v>
      </c>
      <c r="AW124" s="93">
        <f>IF((AW$7&gt;IFERROR(MAX(IFERROR(INDEX(Tbl_Project_List[Start Date],MATCH($A124,Tbl_Project_List[Project Name],0),1)-1,0),IFERROR(INDEX($K$9:$K$158,MATCH($E124,$G$9:$G$158,0),1),0),IFERROR(INDEX($K$9:$K$158,MATCH($F124,$G$9:$G$158,0),1),0)),0)), IFERROR(MIN($D124-SUM($O124:AV124), INDEX(Tbl_Resource_List[Hours Available per Day], MATCH($C124,Tbl_Resource_List[Resource Name],0),1)-SUMIF($C$8:$C123,$C124,AW$8:AW123)),0),0)</f>
        <v>0</v>
      </c>
      <c r="AX124" s="93">
        <f>IF((AX$7&gt;IFERROR(MAX(IFERROR(INDEX(Tbl_Project_List[Start Date],MATCH($A124,Tbl_Project_List[Project Name],0),1)-1,0),IFERROR(INDEX($K$9:$K$158,MATCH($E124,$G$9:$G$158,0),1),0),IFERROR(INDEX($K$9:$K$158,MATCH($F124,$G$9:$G$158,0),1),0)),0)), IFERROR(MIN($D124-SUM($O124:AW124), INDEX(Tbl_Resource_List[Hours Available per Day], MATCH($C124,Tbl_Resource_List[Resource Name],0),1)-SUMIF($C$8:$C123,$C124,AX$8:AX123)),0),0)</f>
        <v>0</v>
      </c>
      <c r="AY124" s="93">
        <f>IF((AY$7&gt;IFERROR(MAX(IFERROR(INDEX(Tbl_Project_List[Start Date],MATCH($A124,Tbl_Project_List[Project Name],0),1)-1,0),IFERROR(INDEX($K$9:$K$158,MATCH($E124,$G$9:$G$158,0),1),0),IFERROR(INDEX($K$9:$K$158,MATCH($F124,$G$9:$G$158,0),1),0)),0)), IFERROR(MIN($D124-SUM($O124:AX124), INDEX(Tbl_Resource_List[Hours Available per Day], MATCH($C124,Tbl_Resource_List[Resource Name],0),1)-SUMIF($C$8:$C123,$C124,AY$8:AY123)),0),0)</f>
        <v>0</v>
      </c>
      <c r="AZ124" s="93">
        <f>IF((AZ$7&gt;IFERROR(MAX(IFERROR(INDEX(Tbl_Project_List[Start Date],MATCH($A124,Tbl_Project_List[Project Name],0),1)-1,0),IFERROR(INDEX($K$9:$K$158,MATCH($E124,$G$9:$G$158,0),1),0),IFERROR(INDEX($K$9:$K$158,MATCH($F124,$G$9:$G$158,0),1),0)),0)), IFERROR(MIN($D124-SUM($O124:AY124), INDEX(Tbl_Resource_List[Hours Available per Day], MATCH($C124,Tbl_Resource_List[Resource Name],0),1)-SUMIF($C$8:$C123,$C124,AZ$8:AZ123)),0),0)</f>
        <v>0</v>
      </c>
      <c r="BA124" s="93">
        <f>IF((BA$7&gt;IFERROR(MAX(IFERROR(INDEX(Tbl_Project_List[Start Date],MATCH($A124,Tbl_Project_List[Project Name],0),1)-1,0),IFERROR(INDEX($K$9:$K$158,MATCH($E124,$G$9:$G$158,0),1),0),IFERROR(INDEX($K$9:$K$158,MATCH($F124,$G$9:$G$158,0),1),0)),0)), IFERROR(MIN($D124-SUM($O124:AZ124), INDEX(Tbl_Resource_List[Hours Available per Day], MATCH($C124,Tbl_Resource_List[Resource Name],0),1)-SUMIF($C$8:$C123,$C124,BA$8:BA123)),0),0)</f>
        <v>0</v>
      </c>
      <c r="BB124" s="93">
        <f>IF((BB$7&gt;IFERROR(MAX(IFERROR(INDEX(Tbl_Project_List[Start Date],MATCH($A124,Tbl_Project_List[Project Name],0),1)-1,0),IFERROR(INDEX($K$9:$K$158,MATCH($E124,$G$9:$G$158,0),1),0),IFERROR(INDEX($K$9:$K$158,MATCH($F124,$G$9:$G$158,0),1),0)),0)), IFERROR(MIN($D124-SUM($O124:BA124), INDEX(Tbl_Resource_List[Hours Available per Day], MATCH($C124,Tbl_Resource_List[Resource Name],0),1)-SUMIF($C$8:$C123,$C124,BB$8:BB123)),0),0)</f>
        <v>0</v>
      </c>
      <c r="BC124" s="93">
        <f>IF((BC$7&gt;IFERROR(MAX(IFERROR(INDEX(Tbl_Project_List[Start Date],MATCH($A124,Tbl_Project_List[Project Name],0),1)-1,0),IFERROR(INDEX($K$9:$K$158,MATCH($E124,$G$9:$G$158,0),1),0),IFERROR(INDEX($K$9:$K$158,MATCH($F124,$G$9:$G$158,0),1),0)),0)), IFERROR(MIN($D124-SUM($O124:BB124), INDEX(Tbl_Resource_List[Hours Available per Day], MATCH($C124,Tbl_Resource_List[Resource Name],0),1)-SUMIF($C$8:$C123,$C124,BC$8:BC123)),0),0)</f>
        <v>0</v>
      </c>
      <c r="BD124" s="93">
        <f>IF((BD$7&gt;IFERROR(MAX(IFERROR(INDEX(Tbl_Project_List[Start Date],MATCH($A124,Tbl_Project_List[Project Name],0),1)-1,0),IFERROR(INDEX($K$9:$K$158,MATCH($E124,$G$9:$G$158,0),1),0),IFERROR(INDEX($K$9:$K$158,MATCH($F124,$G$9:$G$158,0),1),0)),0)), IFERROR(MIN($D124-SUM($O124:BC124), INDEX(Tbl_Resource_List[Hours Available per Day], MATCH($C124,Tbl_Resource_List[Resource Name],0),1)-SUMIF($C$8:$C123,$C124,BD$8:BD123)),0),0)</f>
        <v>0</v>
      </c>
      <c r="BE124" s="93">
        <f>IF((BE$7&gt;IFERROR(MAX(IFERROR(INDEX(Tbl_Project_List[Start Date],MATCH($A124,Tbl_Project_List[Project Name],0),1)-1,0),IFERROR(INDEX($K$9:$K$158,MATCH($E124,$G$9:$G$158,0),1),0),IFERROR(INDEX($K$9:$K$158,MATCH($F124,$G$9:$G$158,0),1),0)),0)), IFERROR(MIN($D124-SUM($O124:BD124), INDEX(Tbl_Resource_List[Hours Available per Day], MATCH($C124,Tbl_Resource_List[Resource Name],0),1)-SUMIF($C$8:$C123,$C124,BE$8:BE123)),0),0)</f>
        <v>0</v>
      </c>
      <c r="BF124" s="93">
        <f>IF((BF$7&gt;IFERROR(MAX(IFERROR(INDEX(Tbl_Project_List[Start Date],MATCH($A124,Tbl_Project_List[Project Name],0),1)-1,0),IFERROR(INDEX($K$9:$K$158,MATCH($E124,$G$9:$G$158,0),1),0),IFERROR(INDEX($K$9:$K$158,MATCH($F124,$G$9:$G$158,0),1),0)),0)), IFERROR(MIN($D124-SUM($O124:BE124), INDEX(Tbl_Resource_List[Hours Available per Day], MATCH($C124,Tbl_Resource_List[Resource Name],0),1)-SUMIF($C$8:$C123,$C124,BF$8:BF123)),0),0)</f>
        <v>0</v>
      </c>
      <c r="BG124" s="93">
        <f>IF((BG$7&gt;IFERROR(MAX(IFERROR(INDEX(Tbl_Project_List[Start Date],MATCH($A124,Tbl_Project_List[Project Name],0),1)-1,0),IFERROR(INDEX($K$9:$K$158,MATCH($E124,$G$9:$G$158,0),1),0),IFERROR(INDEX($K$9:$K$158,MATCH($F124,$G$9:$G$158,0),1),0)),0)), IFERROR(MIN($D124-SUM($O124:BF124), INDEX(Tbl_Resource_List[Hours Available per Day], MATCH($C124,Tbl_Resource_List[Resource Name],0),1)-SUMIF($C$8:$C123,$C124,BG$8:BG123)),0),0)</f>
        <v>0</v>
      </c>
      <c r="BH124" s="93">
        <f>IF((BH$7&gt;IFERROR(MAX(IFERROR(INDEX(Tbl_Project_List[Start Date],MATCH($A124,Tbl_Project_List[Project Name],0),1)-1,0),IFERROR(INDEX($K$9:$K$158,MATCH($E124,$G$9:$G$158,0),1),0),IFERROR(INDEX($K$9:$K$158,MATCH($F124,$G$9:$G$158,0),1),0)),0)), IFERROR(MIN($D124-SUM($O124:BG124), INDEX(Tbl_Resource_List[Hours Available per Day], MATCH($C124,Tbl_Resource_List[Resource Name],0),1)-SUMIF($C$8:$C123,$C124,BH$8:BH123)),0),0)</f>
        <v>0</v>
      </c>
      <c r="BI124" s="93">
        <f>IF((BI$7&gt;IFERROR(MAX(IFERROR(INDEX(Tbl_Project_List[Start Date],MATCH($A124,Tbl_Project_List[Project Name],0),1)-1,0),IFERROR(INDEX($K$9:$K$158,MATCH($E124,$G$9:$G$158,0),1),0),IFERROR(INDEX($K$9:$K$158,MATCH($F124,$G$9:$G$158,0),1),0)),0)), IFERROR(MIN($D124-SUM($O124:BH124), INDEX(Tbl_Resource_List[Hours Available per Day], MATCH($C124,Tbl_Resource_List[Resource Name],0),1)-SUMIF($C$8:$C123,$C124,BI$8:BI123)),0),0)</f>
        <v>0</v>
      </c>
      <c r="BJ124" s="93">
        <f>IF((BJ$7&gt;IFERROR(MAX(IFERROR(INDEX(Tbl_Project_List[Start Date],MATCH($A124,Tbl_Project_List[Project Name],0),1)-1,0),IFERROR(INDEX($K$9:$K$158,MATCH($E124,$G$9:$G$158,0),1),0),IFERROR(INDEX($K$9:$K$158,MATCH($F124,$G$9:$G$158,0),1),0)),0)), IFERROR(MIN($D124-SUM($O124:BI124), INDEX(Tbl_Resource_List[Hours Available per Day], MATCH($C124,Tbl_Resource_List[Resource Name],0),1)-SUMIF($C$8:$C123,$C124,BJ$8:BJ123)),0),0)</f>
        <v>0</v>
      </c>
      <c r="BK124" s="93">
        <f>IF((BK$7&gt;IFERROR(MAX(IFERROR(INDEX(Tbl_Project_List[Start Date],MATCH($A124,Tbl_Project_List[Project Name],0),1)-1,0),IFERROR(INDEX($K$9:$K$158,MATCH($E124,$G$9:$G$158,0),1),0),IFERROR(INDEX($K$9:$K$158,MATCH($F124,$G$9:$G$158,0),1),0)),0)), IFERROR(MIN($D124-SUM($O124:BJ124), INDEX(Tbl_Resource_List[Hours Available per Day], MATCH($C124,Tbl_Resource_List[Resource Name],0),1)-SUMIF($C$8:$C123,$C124,BK$8:BK123)),0),0)</f>
        <v>0</v>
      </c>
      <c r="BL124" s="93">
        <f>IF((BL$7&gt;IFERROR(MAX(IFERROR(INDEX(Tbl_Project_List[Start Date],MATCH($A124,Tbl_Project_List[Project Name],0),1)-1,0),IFERROR(INDEX($K$9:$K$158,MATCH($E124,$G$9:$G$158,0),1),0),IFERROR(INDEX($K$9:$K$158,MATCH($F124,$G$9:$G$158,0),1),0)),0)), IFERROR(MIN($D124-SUM($O124:BK124), INDEX(Tbl_Resource_List[Hours Available per Day], MATCH($C124,Tbl_Resource_List[Resource Name],0),1)-SUMIF($C$8:$C123,$C124,BL$8:BL123)),0),0)</f>
        <v>0</v>
      </c>
      <c r="BM124" s="93">
        <f>IF((BM$7&gt;IFERROR(MAX(IFERROR(INDEX(Tbl_Project_List[Start Date],MATCH($A124,Tbl_Project_List[Project Name],0),1)-1,0),IFERROR(INDEX($K$9:$K$158,MATCH($E124,$G$9:$G$158,0),1),0),IFERROR(INDEX($K$9:$K$158,MATCH($F124,$G$9:$G$158,0),1),0)),0)), IFERROR(MIN($D124-SUM($O124:BL124), INDEX(Tbl_Resource_List[Hours Available per Day], MATCH($C124,Tbl_Resource_List[Resource Name],0),1)-SUMIF($C$8:$C123,$C124,BM$8:BM123)),0),0)</f>
        <v>0</v>
      </c>
      <c r="BN124" s="93">
        <f>IF((BN$7&gt;IFERROR(MAX(IFERROR(INDEX(Tbl_Project_List[Start Date],MATCH($A124,Tbl_Project_List[Project Name],0),1)-1,0),IFERROR(INDEX($K$9:$K$158,MATCH($E124,$G$9:$G$158,0),1),0),IFERROR(INDEX($K$9:$K$158,MATCH($F124,$G$9:$G$158,0),1),0)),0)), IFERROR(MIN($D124-SUM($O124:BM124), INDEX(Tbl_Resource_List[Hours Available per Day], MATCH($C124,Tbl_Resource_List[Resource Name],0),1)-SUMIF($C$8:$C123,$C124,BN$8:BN123)),0),0)</f>
        <v>0</v>
      </c>
      <c r="BO124" s="93">
        <f>IF((BO$7&gt;IFERROR(MAX(IFERROR(INDEX(Tbl_Project_List[Start Date],MATCH($A124,Tbl_Project_List[Project Name],0),1)-1,0),IFERROR(INDEX($K$9:$K$158,MATCH($E124,$G$9:$G$158,0),1),0),IFERROR(INDEX($K$9:$K$158,MATCH($F124,$G$9:$G$158,0),1),0)),0)), IFERROR(MIN($D124-SUM($O124:BN124), INDEX(Tbl_Resource_List[Hours Available per Day], MATCH($C124,Tbl_Resource_List[Resource Name],0),1)-SUMIF($C$8:$C123,$C124,BO$8:BO123)),0),0)</f>
        <v>0</v>
      </c>
      <c r="BP124" s="93">
        <f>IF((BP$7&gt;IFERROR(MAX(IFERROR(INDEX(Tbl_Project_List[Start Date],MATCH($A124,Tbl_Project_List[Project Name],0),1)-1,0),IFERROR(INDEX($K$9:$K$158,MATCH($E124,$G$9:$G$158,0),1),0),IFERROR(INDEX($K$9:$K$158,MATCH($F124,$G$9:$G$158,0),1),0)),0)), IFERROR(MIN($D124-SUM($O124:BO124), INDEX(Tbl_Resource_List[Hours Available per Day], MATCH($C124,Tbl_Resource_List[Resource Name],0),1)-SUMIF($C$8:$C123,$C124,BP$8:BP123)),0),0)</f>
        <v>0</v>
      </c>
      <c r="BQ124" s="93">
        <f>IF((BQ$7&gt;IFERROR(MAX(IFERROR(INDEX(Tbl_Project_List[Start Date],MATCH($A124,Tbl_Project_List[Project Name],0),1)-1,0),IFERROR(INDEX($K$9:$K$158,MATCH($E124,$G$9:$G$158,0),1),0),IFERROR(INDEX($K$9:$K$158,MATCH($F124,$G$9:$G$158,0),1),0)),0)), IFERROR(MIN($D124-SUM($O124:BP124), INDEX(Tbl_Resource_List[Hours Available per Day], MATCH($C124,Tbl_Resource_List[Resource Name],0),1)-SUMIF($C$8:$C123,$C124,BQ$8:BQ123)),0),0)</f>
        <v>0</v>
      </c>
      <c r="BR124" s="93">
        <f>IF((BR$7&gt;IFERROR(MAX(IFERROR(INDEX(Tbl_Project_List[Start Date],MATCH($A124,Tbl_Project_List[Project Name],0),1)-1,0),IFERROR(INDEX($K$9:$K$158,MATCH($E124,$G$9:$G$158,0),1),0),IFERROR(INDEX($K$9:$K$158,MATCH($F124,$G$9:$G$158,0),1),0)),0)), IFERROR(MIN($D124-SUM($O124:BQ124), INDEX(Tbl_Resource_List[Hours Available per Day], MATCH($C124,Tbl_Resource_List[Resource Name],0),1)-SUMIF($C$8:$C123,$C124,BR$8:BR123)),0),0)</f>
        <v>0</v>
      </c>
      <c r="BS124" s="93">
        <f>IF((BS$7&gt;IFERROR(MAX(IFERROR(INDEX(Tbl_Project_List[Start Date],MATCH($A124,Tbl_Project_List[Project Name],0),1)-1,0),IFERROR(INDEX($K$9:$K$158,MATCH($E124,$G$9:$G$158,0),1),0),IFERROR(INDEX($K$9:$K$158,MATCH($F124,$G$9:$G$158,0),1),0)),0)), IFERROR(MIN($D124-SUM($O124:BR124), INDEX(Tbl_Resource_List[Hours Available per Day], MATCH($C124,Tbl_Resource_List[Resource Name],0),1)-SUMIF($C$8:$C123,$C124,BS$8:BS123)),0),0)</f>
        <v>0</v>
      </c>
      <c r="BT124" s="93">
        <f>IF((BT$7&gt;IFERROR(MAX(IFERROR(INDEX(Tbl_Project_List[Start Date],MATCH($A124,Tbl_Project_List[Project Name],0),1)-1,0),IFERROR(INDEX($K$9:$K$158,MATCH($E124,$G$9:$G$158,0),1),0),IFERROR(INDEX($K$9:$K$158,MATCH($F124,$G$9:$G$158,0),1),0)),0)), IFERROR(MIN($D124-SUM($O124:BS124), INDEX(Tbl_Resource_List[Hours Available per Day], MATCH($C124,Tbl_Resource_List[Resource Name],0),1)-SUMIF($C$8:$C123,$C124,BT$8:BT123)),0),0)</f>
        <v>0</v>
      </c>
      <c r="BU124" s="93">
        <f>IF((BU$7&gt;IFERROR(MAX(IFERROR(INDEX(Tbl_Project_List[Start Date],MATCH($A124,Tbl_Project_List[Project Name],0),1)-1,0),IFERROR(INDEX($K$9:$K$158,MATCH($E124,$G$9:$G$158,0),1),0),IFERROR(INDEX($K$9:$K$158,MATCH($F124,$G$9:$G$158,0),1),0)),0)), IFERROR(MIN($D124-SUM($O124:BT124), INDEX(Tbl_Resource_List[Hours Available per Day], MATCH($C124,Tbl_Resource_List[Resource Name],0),1)-SUMIF($C$8:$C123,$C124,BU$8:BU123)),0),0)</f>
        <v>0</v>
      </c>
      <c r="BV124" s="93">
        <f>IF((BV$7&gt;IFERROR(MAX(IFERROR(INDEX(Tbl_Project_List[Start Date],MATCH($A124,Tbl_Project_List[Project Name],0),1)-1,0),IFERROR(INDEX($K$9:$K$158,MATCH($E124,$G$9:$G$158,0),1),0),IFERROR(INDEX($K$9:$K$158,MATCH($F124,$G$9:$G$158,0),1),0)),0)), IFERROR(MIN($D124-SUM($O124:BU124), INDEX(Tbl_Resource_List[Hours Available per Day], MATCH($C124,Tbl_Resource_List[Resource Name],0),1)-SUMIF($C$8:$C123,$C124,BV$8:BV123)),0),0)</f>
        <v>0</v>
      </c>
      <c r="BW124" s="94">
        <f>IF((BW$7&gt;IFERROR(MAX(IFERROR(INDEX(Tbl_Project_List[Start Date],MATCH($A124,Tbl_Project_List[Project Name],0),1)-1,0),IFERROR(INDEX($K$9:$K$158,MATCH($E124,$G$9:$G$158,0),1),0),IFERROR(INDEX($K$9:$K$158,MATCH($F124,$G$9:$G$158,0),1),0)),0)), IFERROR(MIN($D124-SUM($O124:BV124), INDEX(Tbl_Resource_List[Hours Available per Day], MATCH($C124,Tbl_Resource_List[Resource Name],0),1)-SUMIF($C$8:$C123,$C124,BW$8:BW123)),0),0)</f>
        <v>0</v>
      </c>
      <c r="BX124" s="95"/>
      <c r="BY124" s="95"/>
      <c r="BZ124" s="95"/>
      <c r="CA124" s="95"/>
      <c r="CB124" s="95"/>
      <c r="CC124" s="95"/>
      <c r="CD124" s="95"/>
      <c r="CE124" s="95"/>
      <c r="CF124" s="95"/>
      <c r="CG124" s="95"/>
      <c r="CH124" s="95"/>
      <c r="CI124" s="95"/>
      <c r="CJ124" s="95"/>
      <c r="CK124" s="95"/>
      <c r="CL124" s="95"/>
      <c r="CM124" s="95"/>
      <c r="CN124" s="95"/>
      <c r="CO124" s="95"/>
      <c r="CP124" s="95"/>
      <c r="CQ124" s="95"/>
      <c r="CR124" s="95"/>
      <c r="CS124" s="95"/>
      <c r="CT124" s="95"/>
      <c r="CU124" s="95"/>
      <c r="CV124" s="95"/>
      <c r="CW124" s="95"/>
      <c r="CX124" s="95"/>
      <c r="CY124" s="95"/>
      <c r="CZ124" s="95"/>
      <c r="DA124" s="95"/>
    </row>
    <row r="125" spans="1:105" x14ac:dyDescent="0.25">
      <c r="A125" s="89" t="str">
        <f>IFERROR(IF(ROW(A124)-ROW($A$8)&gt;=COUNTA(Tbl_Task_List[Task Name]),"",INDEX(Tbl_Project_List[],MATCH(SMALL(Tbl_Project_List[[#Data],[Priority]],ROUND(SUMPRODUCT(1/COUNTIF($A$9:A124,$A$9:A124)),0)+((COUNTIF(Tbl_Task_List[[#Data],[Project Name]],A124)=COUNTIF($A$9:$A124,A124))*1)),Tbl_Project_List[[#Data],[Priority]],0),1)),"")</f>
        <v/>
      </c>
      <c r="B125" s="89" t="str">
        <f t="array" ref="B125">IFERROR(INDEX((Tbl_Task_List[[#Data],[Task Name]]), SMALL(IF(A125=(Tbl_Task_List[[#Data],[Project Name]]),ROW(Tbl_Task_List[[#Data],[Project Name]]),""),COUNTIF($A$9:$A125,A125))-ROW(Tbl_Task_List[[#Headers],[Task Name]]),1),"")</f>
        <v/>
      </c>
      <c r="C125" s="90" t="str">
        <f t="array" ref="C125">IFERROR(INDEX((Tbl_Task_List[[#Data],[Resource Name]]), SMALL(IF(A125=(Tbl_Task_List[[#Data],[Project Name]]),ROW(Tbl_Task_List[[#Data],[Project Name]]),""),COUNTIF($A$9:$A125,A125))-ROW(Tbl_Task_List[[#Headers],[Resource Name]]),1),"")</f>
        <v/>
      </c>
      <c r="D125" s="91" t="str">
        <f t="array" ref="D125">IFERROR(INDEX((Tbl_Task_List[[#Data],[Planned Duration (Hours)]]), SMALL(IF(A125=(Tbl_Task_List[[#Data],[Project Name]]),ROW(Tbl_Task_List[[#Data],[Project Name]]),""),COUNTIF($A$9:$A125,A125))-ROW(Tbl_Task_List[[#Headers],[Planned Duration (Hours)]]),1),"")</f>
        <v/>
      </c>
      <c r="E125" s="70" t="str">
        <f t="array" ref="E125">IFERROR(INDEX((Tbl_Task_List[[#Data],[Predecessor 1]]), SMALL(IF(A125=(Tbl_Task_List[[#Data],[Project Name]]),ROW(Tbl_Task_List[[#Data],[Project Name]]),""),COUNTIF($A$9:$A125,A125))-ROW(Tbl_Task_List[[#Headers],[Predecessor 1]]),1),"")</f>
        <v/>
      </c>
      <c r="F125" s="70" t="str">
        <f t="array" ref="F125">IFERROR(INDEX((Tbl_Task_List[[#Data],[Predecessor 2]]), SMALL(IF(A125=(Tbl_Task_List[[#Data],[Project Name]]),ROW(Tbl_Task_List[[#Data],[Project Name]]),""),COUNTIF($A$9:$A125,A125))-ROW(Tbl_Task_List[[#Headers],[Predecessor 2]]),1),"")</f>
        <v/>
      </c>
      <c r="G125" s="70" t="str">
        <f t="shared" si="12"/>
        <v xml:space="preserve"> </v>
      </c>
      <c r="H125" s="75" t="str">
        <f>IFERROR(MAX(INDEX(Tbl_Project_List[Start Date],MATCH($A125,Tbl_Project_List[Project Name],0),1), StartDate, IFERROR(WORKDAY(INDEX($K$9:$K$158,MATCH($E125,$G$9:$G$158,0),1),1,Holidays),0),IFERROR(WORKDAY( INDEX($K$9:$K$158,MATCH($F125,$G$9:$G$158,0),1),1,Holidays),0)),"")</f>
        <v/>
      </c>
      <c r="I125" s="92" t="str">
        <f t="shared" si="9"/>
        <v/>
      </c>
      <c r="J125" s="75" t="str">
        <f t="array" ref="J125">IF(ISNUMBER(D125),IFERROR(INDEX($A$7:$BW$7,1,SMALL(IF(P125:BW125&gt;0,COLUMN(P125:BW125),""),1)),WORKDAY($BW$7,2,Holidays)),"")</f>
        <v/>
      </c>
      <c r="K125" s="75" t="str">
        <f t="array" ref="K125">IF(ISNUMBER(D125),IF(SUM(P125:BW125)=D125,IFERROR(INDEX($A$7:$BW$7,1,LARGE(IF(P125:BW125&gt;0,COLUMN(P125:BW125),""),1)),""),WORKDAY($BW$7,1,Holidays)),"")</f>
        <v/>
      </c>
      <c r="L125" s="92" t="str">
        <f ca="1">IFERROR(COUNTIF(INDIRECT(ADDRESS(ROW($L125),MATCH($J125,$A$7:$BW$7,0),1,1,)):INDIRECT(ADDRESS(ROW($L125),MATCH(MIN($K125,$BW$7),$A$7:$BW$7,0),1,1,)),0),"")</f>
        <v/>
      </c>
      <c r="M125" s="92" t="str">
        <f t="shared" si="10"/>
        <v/>
      </c>
      <c r="N125" s="93" t="str">
        <f t="shared" si="11"/>
        <v/>
      </c>
      <c r="O125" s="86"/>
      <c r="P125" s="93">
        <f>IF((P$7&gt;IFERROR(MAX(IFERROR(INDEX(Tbl_Project_List[Start Date],MATCH($A125,Tbl_Project_List[Project Name],0),1)-1,0),IFERROR(INDEX($K$9:$K$158,MATCH($E125,$G$9:$G$158,0),1),0),IFERROR(INDEX($K$9:$K$158,MATCH($F125,$G$9:$G$158,0),1),0)),0)), IFERROR(MIN($D125-SUM($O125:O125), INDEX(Tbl_Resource_List[Hours Available per Day], MATCH($C125,Tbl_Resource_List[Resource Name],0),1)-SUMIF($C$8:$C124,$C125,P$8:P124)),0),0)</f>
        <v>0</v>
      </c>
      <c r="Q125" s="93">
        <f>IF((Q$7&gt;IFERROR(MAX(IFERROR(INDEX(Tbl_Project_List[Start Date],MATCH($A125,Tbl_Project_List[Project Name],0),1)-1,0),IFERROR(INDEX($K$9:$K$158,MATCH($E125,$G$9:$G$158,0),1),0),IFERROR(INDEX($K$9:$K$158,MATCH($F125,$G$9:$G$158,0),1),0)),0)), IFERROR(MIN($D125-SUM($O125:P125), INDEX(Tbl_Resource_List[Hours Available per Day], MATCH($C125,Tbl_Resource_List[Resource Name],0),1)-SUMIF($C$8:$C124,$C125,Q$8:Q124)),0),0)</f>
        <v>0</v>
      </c>
      <c r="R125" s="93">
        <f>IF((R$7&gt;IFERROR(MAX(IFERROR(INDEX(Tbl_Project_List[Start Date],MATCH($A125,Tbl_Project_List[Project Name],0),1)-1,0),IFERROR(INDEX($K$9:$K$158,MATCH($E125,$G$9:$G$158,0),1),0),IFERROR(INDEX($K$9:$K$158,MATCH($F125,$G$9:$G$158,0),1),0)),0)), IFERROR(MIN($D125-SUM($O125:Q125), INDEX(Tbl_Resource_List[Hours Available per Day], MATCH($C125,Tbl_Resource_List[Resource Name],0),1)-SUMIF($C$8:$C124,$C125,R$8:R124)),0),0)</f>
        <v>0</v>
      </c>
      <c r="S125" s="93">
        <f>IF((S$7&gt;IFERROR(MAX(IFERROR(INDEX(Tbl_Project_List[Start Date],MATCH($A125,Tbl_Project_List[Project Name],0),1)-1,0),IFERROR(INDEX($K$9:$K$158,MATCH($E125,$G$9:$G$158,0),1),0),IFERROR(INDEX($K$9:$K$158,MATCH($F125,$G$9:$G$158,0),1),0)),0)), IFERROR(MIN($D125-SUM($O125:R125), INDEX(Tbl_Resource_List[Hours Available per Day], MATCH($C125,Tbl_Resource_List[Resource Name],0),1)-SUMIF($C$8:$C124,$C125,S$8:S124)),0),0)</f>
        <v>0</v>
      </c>
      <c r="T125" s="93">
        <f>IF((T$7&gt;IFERROR(MAX(IFERROR(INDEX(Tbl_Project_List[Start Date],MATCH($A125,Tbl_Project_List[Project Name],0),1)-1,0),IFERROR(INDEX($K$9:$K$158,MATCH($E125,$G$9:$G$158,0),1),0),IFERROR(INDEX($K$9:$K$158,MATCH($F125,$G$9:$G$158,0),1),0)),0)), IFERROR(MIN($D125-SUM($O125:S125), INDEX(Tbl_Resource_List[Hours Available per Day], MATCH($C125,Tbl_Resource_List[Resource Name],0),1)-SUMIF($C$8:$C124,$C125,T$8:T124)),0),0)</f>
        <v>0</v>
      </c>
      <c r="U125" s="93">
        <f>IF((U$7&gt;IFERROR(MAX(IFERROR(INDEX(Tbl_Project_List[Start Date],MATCH($A125,Tbl_Project_List[Project Name],0),1)-1,0),IFERROR(INDEX($K$9:$K$158,MATCH($E125,$G$9:$G$158,0),1),0),IFERROR(INDEX($K$9:$K$158,MATCH($F125,$G$9:$G$158,0),1),0)),0)), IFERROR(MIN($D125-SUM($O125:T125), INDEX(Tbl_Resource_List[Hours Available per Day], MATCH($C125,Tbl_Resource_List[Resource Name],0),1)-SUMIF($C$8:$C124,$C125,U$8:U124)),0),0)</f>
        <v>0</v>
      </c>
      <c r="V125" s="93">
        <f>IF((V$7&gt;IFERROR(MAX(IFERROR(INDEX(Tbl_Project_List[Start Date],MATCH($A125,Tbl_Project_List[Project Name],0),1)-1,0),IFERROR(INDEX($K$9:$K$158,MATCH($E125,$G$9:$G$158,0),1),0),IFERROR(INDEX($K$9:$K$158,MATCH($F125,$G$9:$G$158,0),1),0)),0)), IFERROR(MIN($D125-SUM($O125:U125), INDEX(Tbl_Resource_List[Hours Available per Day], MATCH($C125,Tbl_Resource_List[Resource Name],0),1)-SUMIF($C$8:$C124,$C125,V$8:V124)),0),0)</f>
        <v>0</v>
      </c>
      <c r="W125" s="93">
        <f>IF((W$7&gt;IFERROR(MAX(IFERROR(INDEX(Tbl_Project_List[Start Date],MATCH($A125,Tbl_Project_List[Project Name],0),1)-1,0),IFERROR(INDEX($K$9:$K$158,MATCH($E125,$G$9:$G$158,0),1),0),IFERROR(INDEX($K$9:$K$158,MATCH($F125,$G$9:$G$158,0),1),0)),0)), IFERROR(MIN($D125-SUM($O125:V125), INDEX(Tbl_Resource_List[Hours Available per Day], MATCH($C125,Tbl_Resource_List[Resource Name],0),1)-SUMIF($C$8:$C124,$C125,W$8:W124)),0),0)</f>
        <v>0</v>
      </c>
      <c r="X125" s="93">
        <f>IF((X$7&gt;IFERROR(MAX(IFERROR(INDEX(Tbl_Project_List[Start Date],MATCH($A125,Tbl_Project_List[Project Name],0),1)-1,0),IFERROR(INDEX($K$9:$K$158,MATCH($E125,$G$9:$G$158,0),1),0),IFERROR(INDEX($K$9:$K$158,MATCH($F125,$G$9:$G$158,0),1),0)),0)), IFERROR(MIN($D125-SUM($O125:W125), INDEX(Tbl_Resource_List[Hours Available per Day], MATCH($C125,Tbl_Resource_List[Resource Name],0),1)-SUMIF($C$8:$C124,$C125,X$8:X124)),0),0)</f>
        <v>0</v>
      </c>
      <c r="Y125" s="93">
        <f>IF((Y$7&gt;IFERROR(MAX(IFERROR(INDEX(Tbl_Project_List[Start Date],MATCH($A125,Tbl_Project_List[Project Name],0),1)-1,0),IFERROR(INDEX($K$9:$K$158,MATCH($E125,$G$9:$G$158,0),1),0),IFERROR(INDEX($K$9:$K$158,MATCH($F125,$G$9:$G$158,0),1),0)),0)), IFERROR(MIN($D125-SUM($O125:X125), INDEX(Tbl_Resource_List[Hours Available per Day], MATCH($C125,Tbl_Resource_List[Resource Name],0),1)-SUMIF($C$8:$C124,$C125,Y$8:Y124)),0),0)</f>
        <v>0</v>
      </c>
      <c r="Z125" s="93">
        <f>IF((Z$7&gt;IFERROR(MAX(IFERROR(INDEX(Tbl_Project_List[Start Date],MATCH($A125,Tbl_Project_List[Project Name],0),1)-1,0),IFERROR(INDEX($K$9:$K$158,MATCH($E125,$G$9:$G$158,0),1),0),IFERROR(INDEX($K$9:$K$158,MATCH($F125,$G$9:$G$158,0),1),0)),0)), IFERROR(MIN($D125-SUM($O125:Y125), INDEX(Tbl_Resource_List[Hours Available per Day], MATCH($C125,Tbl_Resource_List[Resource Name],0),1)-SUMIF($C$8:$C124,$C125,Z$8:Z124)),0),0)</f>
        <v>0</v>
      </c>
      <c r="AA125" s="93">
        <f>IF((AA$7&gt;IFERROR(MAX(IFERROR(INDEX(Tbl_Project_List[Start Date],MATCH($A125,Tbl_Project_List[Project Name],0),1)-1,0),IFERROR(INDEX($K$9:$K$158,MATCH($E125,$G$9:$G$158,0),1),0),IFERROR(INDEX($K$9:$K$158,MATCH($F125,$G$9:$G$158,0),1),0)),0)), IFERROR(MIN($D125-SUM($O125:Z125), INDEX(Tbl_Resource_List[Hours Available per Day], MATCH($C125,Tbl_Resource_List[Resource Name],0),1)-SUMIF($C$8:$C124,$C125,AA$8:AA124)),0),0)</f>
        <v>0</v>
      </c>
      <c r="AB125" s="93">
        <f>IF((AB$7&gt;IFERROR(MAX(IFERROR(INDEX(Tbl_Project_List[Start Date],MATCH($A125,Tbl_Project_List[Project Name],0),1)-1,0),IFERROR(INDEX($K$9:$K$158,MATCH($E125,$G$9:$G$158,0),1),0),IFERROR(INDEX($K$9:$K$158,MATCH($F125,$G$9:$G$158,0),1),0)),0)), IFERROR(MIN($D125-SUM($O125:AA125), INDEX(Tbl_Resource_List[Hours Available per Day], MATCH($C125,Tbl_Resource_List[Resource Name],0),1)-SUMIF($C$8:$C124,$C125,AB$8:AB124)),0),0)</f>
        <v>0</v>
      </c>
      <c r="AC125" s="93">
        <f>IF((AC$7&gt;IFERROR(MAX(IFERROR(INDEX(Tbl_Project_List[Start Date],MATCH($A125,Tbl_Project_List[Project Name],0),1)-1,0),IFERROR(INDEX($K$9:$K$158,MATCH($E125,$G$9:$G$158,0),1),0),IFERROR(INDEX($K$9:$K$158,MATCH($F125,$G$9:$G$158,0),1),0)),0)), IFERROR(MIN($D125-SUM($O125:AB125), INDEX(Tbl_Resource_List[Hours Available per Day], MATCH($C125,Tbl_Resource_List[Resource Name],0),1)-SUMIF($C$8:$C124,$C125,AC$8:AC124)),0),0)</f>
        <v>0</v>
      </c>
      <c r="AD125" s="93">
        <f>IF((AD$7&gt;IFERROR(MAX(IFERROR(INDEX(Tbl_Project_List[Start Date],MATCH($A125,Tbl_Project_List[Project Name],0),1)-1,0),IFERROR(INDEX($K$9:$K$158,MATCH($E125,$G$9:$G$158,0),1),0),IFERROR(INDEX($K$9:$K$158,MATCH($F125,$G$9:$G$158,0),1),0)),0)), IFERROR(MIN($D125-SUM($O125:AC125), INDEX(Tbl_Resource_List[Hours Available per Day], MATCH($C125,Tbl_Resource_List[Resource Name],0),1)-SUMIF($C$8:$C124,$C125,AD$8:AD124)),0),0)</f>
        <v>0</v>
      </c>
      <c r="AE125" s="93">
        <f>IF((AE$7&gt;IFERROR(MAX(IFERROR(INDEX(Tbl_Project_List[Start Date],MATCH($A125,Tbl_Project_List[Project Name],0),1)-1,0),IFERROR(INDEX($K$9:$K$158,MATCH($E125,$G$9:$G$158,0),1),0),IFERROR(INDEX($K$9:$K$158,MATCH($F125,$G$9:$G$158,0),1),0)),0)), IFERROR(MIN($D125-SUM($O125:AD125), INDEX(Tbl_Resource_List[Hours Available per Day], MATCH($C125,Tbl_Resource_List[Resource Name],0),1)-SUMIF($C$8:$C124,$C125,AE$8:AE124)),0),0)</f>
        <v>0</v>
      </c>
      <c r="AF125" s="93">
        <f>IF((AF$7&gt;IFERROR(MAX(IFERROR(INDEX(Tbl_Project_List[Start Date],MATCH($A125,Tbl_Project_List[Project Name],0),1)-1,0),IFERROR(INDEX($K$9:$K$158,MATCH($E125,$G$9:$G$158,0),1),0),IFERROR(INDEX($K$9:$K$158,MATCH($F125,$G$9:$G$158,0),1),0)),0)), IFERROR(MIN($D125-SUM($O125:AE125), INDEX(Tbl_Resource_List[Hours Available per Day], MATCH($C125,Tbl_Resource_List[Resource Name],0),1)-SUMIF($C$8:$C124,$C125,AF$8:AF124)),0),0)</f>
        <v>0</v>
      </c>
      <c r="AG125" s="93">
        <f>IF((AG$7&gt;IFERROR(MAX(IFERROR(INDEX(Tbl_Project_List[Start Date],MATCH($A125,Tbl_Project_List[Project Name],0),1)-1,0),IFERROR(INDEX($K$9:$K$158,MATCH($E125,$G$9:$G$158,0),1),0),IFERROR(INDEX($K$9:$K$158,MATCH($F125,$G$9:$G$158,0),1),0)),0)), IFERROR(MIN($D125-SUM($O125:AF125), INDEX(Tbl_Resource_List[Hours Available per Day], MATCH($C125,Tbl_Resource_List[Resource Name],0),1)-SUMIF($C$8:$C124,$C125,AG$8:AG124)),0),0)</f>
        <v>0</v>
      </c>
      <c r="AH125" s="93">
        <f>IF((AH$7&gt;IFERROR(MAX(IFERROR(INDEX(Tbl_Project_List[Start Date],MATCH($A125,Tbl_Project_List[Project Name],0),1)-1,0),IFERROR(INDEX($K$9:$K$158,MATCH($E125,$G$9:$G$158,0),1),0),IFERROR(INDEX($K$9:$K$158,MATCH($F125,$G$9:$G$158,0),1),0)),0)), IFERROR(MIN($D125-SUM($O125:AG125), INDEX(Tbl_Resource_List[Hours Available per Day], MATCH($C125,Tbl_Resource_List[Resource Name],0),1)-SUMIF($C$8:$C124,$C125,AH$8:AH124)),0),0)</f>
        <v>0</v>
      </c>
      <c r="AI125" s="93">
        <f>IF((AI$7&gt;IFERROR(MAX(IFERROR(INDEX(Tbl_Project_List[Start Date],MATCH($A125,Tbl_Project_List[Project Name],0),1)-1,0),IFERROR(INDEX($K$9:$K$158,MATCH($E125,$G$9:$G$158,0),1),0),IFERROR(INDEX($K$9:$K$158,MATCH($F125,$G$9:$G$158,0),1),0)),0)), IFERROR(MIN($D125-SUM($O125:AH125), INDEX(Tbl_Resource_List[Hours Available per Day], MATCH($C125,Tbl_Resource_List[Resource Name],0),1)-SUMIF($C$8:$C124,$C125,AI$8:AI124)),0),0)</f>
        <v>0</v>
      </c>
      <c r="AJ125" s="93">
        <f>IF((AJ$7&gt;IFERROR(MAX(IFERROR(INDEX(Tbl_Project_List[Start Date],MATCH($A125,Tbl_Project_List[Project Name],0),1)-1,0),IFERROR(INDEX($K$9:$K$158,MATCH($E125,$G$9:$G$158,0),1),0),IFERROR(INDEX($K$9:$K$158,MATCH($F125,$G$9:$G$158,0),1),0)),0)), IFERROR(MIN($D125-SUM($O125:AI125), INDEX(Tbl_Resource_List[Hours Available per Day], MATCH($C125,Tbl_Resource_List[Resource Name],0),1)-SUMIF($C$8:$C124,$C125,AJ$8:AJ124)),0),0)</f>
        <v>0</v>
      </c>
      <c r="AK125" s="93">
        <f>IF((AK$7&gt;IFERROR(MAX(IFERROR(INDEX(Tbl_Project_List[Start Date],MATCH($A125,Tbl_Project_List[Project Name],0),1)-1,0),IFERROR(INDEX($K$9:$K$158,MATCH($E125,$G$9:$G$158,0),1),0),IFERROR(INDEX($K$9:$K$158,MATCH($F125,$G$9:$G$158,0),1),0)),0)), IFERROR(MIN($D125-SUM($O125:AJ125), INDEX(Tbl_Resource_List[Hours Available per Day], MATCH($C125,Tbl_Resource_List[Resource Name],0),1)-SUMIF($C$8:$C124,$C125,AK$8:AK124)),0),0)</f>
        <v>0</v>
      </c>
      <c r="AL125" s="93">
        <f>IF((AL$7&gt;IFERROR(MAX(IFERROR(INDEX(Tbl_Project_List[Start Date],MATCH($A125,Tbl_Project_List[Project Name],0),1)-1,0),IFERROR(INDEX($K$9:$K$158,MATCH($E125,$G$9:$G$158,0),1),0),IFERROR(INDEX($K$9:$K$158,MATCH($F125,$G$9:$G$158,0),1),0)),0)), IFERROR(MIN($D125-SUM($O125:AK125), INDEX(Tbl_Resource_List[Hours Available per Day], MATCH($C125,Tbl_Resource_List[Resource Name],0),1)-SUMIF($C$8:$C124,$C125,AL$8:AL124)),0),0)</f>
        <v>0</v>
      </c>
      <c r="AM125" s="93">
        <f>IF((AM$7&gt;IFERROR(MAX(IFERROR(INDEX(Tbl_Project_List[Start Date],MATCH($A125,Tbl_Project_List[Project Name],0),1)-1,0),IFERROR(INDEX($K$9:$K$158,MATCH($E125,$G$9:$G$158,0),1),0),IFERROR(INDEX($K$9:$K$158,MATCH($F125,$G$9:$G$158,0),1),0)),0)), IFERROR(MIN($D125-SUM($O125:AL125), INDEX(Tbl_Resource_List[Hours Available per Day], MATCH($C125,Tbl_Resource_List[Resource Name],0),1)-SUMIF($C$8:$C124,$C125,AM$8:AM124)),0),0)</f>
        <v>0</v>
      </c>
      <c r="AN125" s="93">
        <f>IF((AN$7&gt;IFERROR(MAX(IFERROR(INDEX(Tbl_Project_List[Start Date],MATCH($A125,Tbl_Project_List[Project Name],0),1)-1,0),IFERROR(INDEX($K$9:$K$158,MATCH($E125,$G$9:$G$158,0),1),0),IFERROR(INDEX($K$9:$K$158,MATCH($F125,$G$9:$G$158,0),1),0)),0)), IFERROR(MIN($D125-SUM($O125:AM125), INDEX(Tbl_Resource_List[Hours Available per Day], MATCH($C125,Tbl_Resource_List[Resource Name],0),1)-SUMIF($C$8:$C124,$C125,AN$8:AN124)),0),0)</f>
        <v>0</v>
      </c>
      <c r="AO125" s="93">
        <f>IF((AO$7&gt;IFERROR(MAX(IFERROR(INDEX(Tbl_Project_List[Start Date],MATCH($A125,Tbl_Project_List[Project Name],0),1)-1,0),IFERROR(INDEX($K$9:$K$158,MATCH($E125,$G$9:$G$158,0),1),0),IFERROR(INDEX($K$9:$K$158,MATCH($F125,$G$9:$G$158,0),1),0)),0)), IFERROR(MIN($D125-SUM($O125:AN125), INDEX(Tbl_Resource_List[Hours Available per Day], MATCH($C125,Tbl_Resource_List[Resource Name],0),1)-SUMIF($C$8:$C124,$C125,AO$8:AO124)),0),0)</f>
        <v>0</v>
      </c>
      <c r="AP125" s="93">
        <f>IF((AP$7&gt;IFERROR(MAX(IFERROR(INDEX(Tbl_Project_List[Start Date],MATCH($A125,Tbl_Project_List[Project Name],0),1)-1,0),IFERROR(INDEX($K$9:$K$158,MATCH($E125,$G$9:$G$158,0),1),0),IFERROR(INDEX($K$9:$K$158,MATCH($F125,$G$9:$G$158,0),1),0)),0)), IFERROR(MIN($D125-SUM($O125:AO125), INDEX(Tbl_Resource_List[Hours Available per Day], MATCH($C125,Tbl_Resource_List[Resource Name],0),1)-SUMIF($C$8:$C124,$C125,AP$8:AP124)),0),0)</f>
        <v>0</v>
      </c>
      <c r="AQ125" s="93">
        <f>IF((AQ$7&gt;IFERROR(MAX(IFERROR(INDEX(Tbl_Project_List[Start Date],MATCH($A125,Tbl_Project_List[Project Name],0),1)-1,0),IFERROR(INDEX($K$9:$K$158,MATCH($E125,$G$9:$G$158,0),1),0),IFERROR(INDEX($K$9:$K$158,MATCH($F125,$G$9:$G$158,0),1),0)),0)), IFERROR(MIN($D125-SUM($O125:AP125), INDEX(Tbl_Resource_List[Hours Available per Day], MATCH($C125,Tbl_Resource_List[Resource Name],0),1)-SUMIF($C$8:$C124,$C125,AQ$8:AQ124)),0),0)</f>
        <v>0</v>
      </c>
      <c r="AR125" s="93">
        <f>IF((AR$7&gt;IFERROR(MAX(IFERROR(INDEX(Tbl_Project_List[Start Date],MATCH($A125,Tbl_Project_List[Project Name],0),1)-1,0),IFERROR(INDEX($K$9:$K$158,MATCH($E125,$G$9:$G$158,0),1),0),IFERROR(INDEX($K$9:$K$158,MATCH($F125,$G$9:$G$158,0),1),0)),0)), IFERROR(MIN($D125-SUM($O125:AQ125), INDEX(Tbl_Resource_List[Hours Available per Day], MATCH($C125,Tbl_Resource_List[Resource Name],0),1)-SUMIF($C$8:$C124,$C125,AR$8:AR124)),0),0)</f>
        <v>0</v>
      </c>
      <c r="AS125" s="93">
        <f>IF((AS$7&gt;IFERROR(MAX(IFERROR(INDEX(Tbl_Project_List[Start Date],MATCH($A125,Tbl_Project_List[Project Name],0),1)-1,0),IFERROR(INDEX($K$9:$K$158,MATCH($E125,$G$9:$G$158,0),1),0),IFERROR(INDEX($K$9:$K$158,MATCH($F125,$G$9:$G$158,0),1),0)),0)), IFERROR(MIN($D125-SUM($O125:AR125), INDEX(Tbl_Resource_List[Hours Available per Day], MATCH($C125,Tbl_Resource_List[Resource Name],0),1)-SUMIF($C$8:$C124,$C125,AS$8:AS124)),0),0)</f>
        <v>0</v>
      </c>
      <c r="AT125" s="93">
        <f>IF((AT$7&gt;IFERROR(MAX(IFERROR(INDEX(Tbl_Project_List[Start Date],MATCH($A125,Tbl_Project_List[Project Name],0),1)-1,0),IFERROR(INDEX($K$9:$K$158,MATCH($E125,$G$9:$G$158,0),1),0),IFERROR(INDEX($K$9:$K$158,MATCH($F125,$G$9:$G$158,0),1),0)),0)), IFERROR(MIN($D125-SUM($O125:AS125), INDEX(Tbl_Resource_List[Hours Available per Day], MATCH($C125,Tbl_Resource_List[Resource Name],0),1)-SUMIF($C$8:$C124,$C125,AT$8:AT124)),0),0)</f>
        <v>0</v>
      </c>
      <c r="AU125" s="93">
        <f>IF((AU$7&gt;IFERROR(MAX(IFERROR(INDEX(Tbl_Project_List[Start Date],MATCH($A125,Tbl_Project_List[Project Name],0),1)-1,0),IFERROR(INDEX($K$9:$K$158,MATCH($E125,$G$9:$G$158,0),1),0),IFERROR(INDEX($K$9:$K$158,MATCH($F125,$G$9:$G$158,0),1),0)),0)), IFERROR(MIN($D125-SUM($O125:AT125), INDEX(Tbl_Resource_List[Hours Available per Day], MATCH($C125,Tbl_Resource_List[Resource Name],0),1)-SUMIF($C$8:$C124,$C125,AU$8:AU124)),0),0)</f>
        <v>0</v>
      </c>
      <c r="AV125" s="93">
        <f>IF((AV$7&gt;IFERROR(MAX(IFERROR(INDEX(Tbl_Project_List[Start Date],MATCH($A125,Tbl_Project_List[Project Name],0),1)-1,0),IFERROR(INDEX($K$9:$K$158,MATCH($E125,$G$9:$G$158,0),1),0),IFERROR(INDEX($K$9:$K$158,MATCH($F125,$G$9:$G$158,0),1),0)),0)), IFERROR(MIN($D125-SUM($O125:AU125), INDEX(Tbl_Resource_List[Hours Available per Day], MATCH($C125,Tbl_Resource_List[Resource Name],0),1)-SUMIF($C$8:$C124,$C125,AV$8:AV124)),0),0)</f>
        <v>0</v>
      </c>
      <c r="AW125" s="93">
        <f>IF((AW$7&gt;IFERROR(MAX(IFERROR(INDEX(Tbl_Project_List[Start Date],MATCH($A125,Tbl_Project_List[Project Name],0),1)-1,0),IFERROR(INDEX($K$9:$K$158,MATCH($E125,$G$9:$G$158,0),1),0),IFERROR(INDEX($K$9:$K$158,MATCH($F125,$G$9:$G$158,0),1),0)),0)), IFERROR(MIN($D125-SUM($O125:AV125), INDEX(Tbl_Resource_List[Hours Available per Day], MATCH($C125,Tbl_Resource_List[Resource Name],0),1)-SUMIF($C$8:$C124,$C125,AW$8:AW124)),0),0)</f>
        <v>0</v>
      </c>
      <c r="AX125" s="93">
        <f>IF((AX$7&gt;IFERROR(MAX(IFERROR(INDEX(Tbl_Project_List[Start Date],MATCH($A125,Tbl_Project_List[Project Name],0),1)-1,0),IFERROR(INDEX($K$9:$K$158,MATCH($E125,$G$9:$G$158,0),1),0),IFERROR(INDEX($K$9:$K$158,MATCH($F125,$G$9:$G$158,0),1),0)),0)), IFERROR(MIN($D125-SUM($O125:AW125), INDEX(Tbl_Resource_List[Hours Available per Day], MATCH($C125,Tbl_Resource_List[Resource Name],0),1)-SUMIF($C$8:$C124,$C125,AX$8:AX124)),0),0)</f>
        <v>0</v>
      </c>
      <c r="AY125" s="93">
        <f>IF((AY$7&gt;IFERROR(MAX(IFERROR(INDEX(Tbl_Project_List[Start Date],MATCH($A125,Tbl_Project_List[Project Name],0),1)-1,0),IFERROR(INDEX($K$9:$K$158,MATCH($E125,$G$9:$G$158,0),1),0),IFERROR(INDEX($K$9:$K$158,MATCH($F125,$G$9:$G$158,0),1),0)),0)), IFERROR(MIN($D125-SUM($O125:AX125), INDEX(Tbl_Resource_List[Hours Available per Day], MATCH($C125,Tbl_Resource_List[Resource Name],0),1)-SUMIF($C$8:$C124,$C125,AY$8:AY124)),0),0)</f>
        <v>0</v>
      </c>
      <c r="AZ125" s="93">
        <f>IF((AZ$7&gt;IFERROR(MAX(IFERROR(INDEX(Tbl_Project_List[Start Date],MATCH($A125,Tbl_Project_List[Project Name],0),1)-1,0),IFERROR(INDEX($K$9:$K$158,MATCH($E125,$G$9:$G$158,0),1),0),IFERROR(INDEX($K$9:$K$158,MATCH($F125,$G$9:$G$158,0),1),0)),0)), IFERROR(MIN($D125-SUM($O125:AY125), INDEX(Tbl_Resource_List[Hours Available per Day], MATCH($C125,Tbl_Resource_List[Resource Name],0),1)-SUMIF($C$8:$C124,$C125,AZ$8:AZ124)),0),0)</f>
        <v>0</v>
      </c>
      <c r="BA125" s="93">
        <f>IF((BA$7&gt;IFERROR(MAX(IFERROR(INDEX(Tbl_Project_List[Start Date],MATCH($A125,Tbl_Project_List[Project Name],0),1)-1,0),IFERROR(INDEX($K$9:$K$158,MATCH($E125,$G$9:$G$158,0),1),0),IFERROR(INDEX($K$9:$K$158,MATCH($F125,$G$9:$G$158,0),1),0)),0)), IFERROR(MIN($D125-SUM($O125:AZ125), INDEX(Tbl_Resource_List[Hours Available per Day], MATCH($C125,Tbl_Resource_List[Resource Name],0),1)-SUMIF($C$8:$C124,$C125,BA$8:BA124)),0),0)</f>
        <v>0</v>
      </c>
      <c r="BB125" s="93">
        <f>IF((BB$7&gt;IFERROR(MAX(IFERROR(INDEX(Tbl_Project_List[Start Date],MATCH($A125,Tbl_Project_List[Project Name],0),1)-1,0),IFERROR(INDEX($K$9:$K$158,MATCH($E125,$G$9:$G$158,0),1),0),IFERROR(INDEX($K$9:$K$158,MATCH($F125,$G$9:$G$158,0),1),0)),0)), IFERROR(MIN($D125-SUM($O125:BA125), INDEX(Tbl_Resource_List[Hours Available per Day], MATCH($C125,Tbl_Resource_List[Resource Name],0),1)-SUMIF($C$8:$C124,$C125,BB$8:BB124)),0),0)</f>
        <v>0</v>
      </c>
      <c r="BC125" s="93">
        <f>IF((BC$7&gt;IFERROR(MAX(IFERROR(INDEX(Tbl_Project_List[Start Date],MATCH($A125,Tbl_Project_List[Project Name],0),1)-1,0),IFERROR(INDEX($K$9:$K$158,MATCH($E125,$G$9:$G$158,0),1),0),IFERROR(INDEX($K$9:$K$158,MATCH($F125,$G$9:$G$158,0),1),0)),0)), IFERROR(MIN($D125-SUM($O125:BB125), INDEX(Tbl_Resource_List[Hours Available per Day], MATCH($C125,Tbl_Resource_List[Resource Name],0),1)-SUMIF($C$8:$C124,$C125,BC$8:BC124)),0),0)</f>
        <v>0</v>
      </c>
      <c r="BD125" s="93">
        <f>IF((BD$7&gt;IFERROR(MAX(IFERROR(INDEX(Tbl_Project_List[Start Date],MATCH($A125,Tbl_Project_List[Project Name],0),1)-1,0),IFERROR(INDEX($K$9:$K$158,MATCH($E125,$G$9:$G$158,0),1),0),IFERROR(INDEX($K$9:$K$158,MATCH($F125,$G$9:$G$158,0),1),0)),0)), IFERROR(MIN($D125-SUM($O125:BC125), INDEX(Tbl_Resource_List[Hours Available per Day], MATCH($C125,Tbl_Resource_List[Resource Name],0),1)-SUMIF($C$8:$C124,$C125,BD$8:BD124)),0),0)</f>
        <v>0</v>
      </c>
      <c r="BE125" s="93">
        <f>IF((BE$7&gt;IFERROR(MAX(IFERROR(INDEX(Tbl_Project_List[Start Date],MATCH($A125,Tbl_Project_List[Project Name],0),1)-1,0),IFERROR(INDEX($K$9:$K$158,MATCH($E125,$G$9:$G$158,0),1),0),IFERROR(INDEX($K$9:$K$158,MATCH($F125,$G$9:$G$158,0),1),0)),0)), IFERROR(MIN($D125-SUM($O125:BD125), INDEX(Tbl_Resource_List[Hours Available per Day], MATCH($C125,Tbl_Resource_List[Resource Name],0),1)-SUMIF($C$8:$C124,$C125,BE$8:BE124)),0),0)</f>
        <v>0</v>
      </c>
      <c r="BF125" s="93">
        <f>IF((BF$7&gt;IFERROR(MAX(IFERROR(INDEX(Tbl_Project_List[Start Date],MATCH($A125,Tbl_Project_List[Project Name],0),1)-1,0),IFERROR(INDEX($K$9:$K$158,MATCH($E125,$G$9:$G$158,0),1),0),IFERROR(INDEX($K$9:$K$158,MATCH($F125,$G$9:$G$158,0),1),0)),0)), IFERROR(MIN($D125-SUM($O125:BE125), INDEX(Tbl_Resource_List[Hours Available per Day], MATCH($C125,Tbl_Resource_List[Resource Name],0),1)-SUMIF($C$8:$C124,$C125,BF$8:BF124)),0),0)</f>
        <v>0</v>
      </c>
      <c r="BG125" s="93">
        <f>IF((BG$7&gt;IFERROR(MAX(IFERROR(INDEX(Tbl_Project_List[Start Date],MATCH($A125,Tbl_Project_List[Project Name],0),1)-1,0),IFERROR(INDEX($K$9:$K$158,MATCH($E125,$G$9:$G$158,0),1),0),IFERROR(INDEX($K$9:$K$158,MATCH($F125,$G$9:$G$158,0),1),0)),0)), IFERROR(MIN($D125-SUM($O125:BF125), INDEX(Tbl_Resource_List[Hours Available per Day], MATCH($C125,Tbl_Resource_List[Resource Name],0),1)-SUMIF($C$8:$C124,$C125,BG$8:BG124)),0),0)</f>
        <v>0</v>
      </c>
      <c r="BH125" s="93">
        <f>IF((BH$7&gt;IFERROR(MAX(IFERROR(INDEX(Tbl_Project_List[Start Date],MATCH($A125,Tbl_Project_List[Project Name],0),1)-1,0),IFERROR(INDEX($K$9:$K$158,MATCH($E125,$G$9:$G$158,0),1),0),IFERROR(INDEX($K$9:$K$158,MATCH($F125,$G$9:$G$158,0),1),0)),0)), IFERROR(MIN($D125-SUM($O125:BG125), INDEX(Tbl_Resource_List[Hours Available per Day], MATCH($C125,Tbl_Resource_List[Resource Name],0),1)-SUMIF($C$8:$C124,$C125,BH$8:BH124)),0),0)</f>
        <v>0</v>
      </c>
      <c r="BI125" s="93">
        <f>IF((BI$7&gt;IFERROR(MAX(IFERROR(INDEX(Tbl_Project_List[Start Date],MATCH($A125,Tbl_Project_List[Project Name],0),1)-1,0),IFERROR(INDEX($K$9:$K$158,MATCH($E125,$G$9:$G$158,0),1),0),IFERROR(INDEX($K$9:$K$158,MATCH($F125,$G$9:$G$158,0),1),0)),0)), IFERROR(MIN($D125-SUM($O125:BH125), INDEX(Tbl_Resource_List[Hours Available per Day], MATCH($C125,Tbl_Resource_List[Resource Name],0),1)-SUMIF($C$8:$C124,$C125,BI$8:BI124)),0),0)</f>
        <v>0</v>
      </c>
      <c r="BJ125" s="93">
        <f>IF((BJ$7&gt;IFERROR(MAX(IFERROR(INDEX(Tbl_Project_List[Start Date],MATCH($A125,Tbl_Project_List[Project Name],0),1)-1,0),IFERROR(INDEX($K$9:$K$158,MATCH($E125,$G$9:$G$158,0),1),0),IFERROR(INDEX($K$9:$K$158,MATCH($F125,$G$9:$G$158,0),1),0)),0)), IFERROR(MIN($D125-SUM($O125:BI125), INDEX(Tbl_Resource_List[Hours Available per Day], MATCH($C125,Tbl_Resource_List[Resource Name],0),1)-SUMIF($C$8:$C124,$C125,BJ$8:BJ124)),0),0)</f>
        <v>0</v>
      </c>
      <c r="BK125" s="93">
        <f>IF((BK$7&gt;IFERROR(MAX(IFERROR(INDEX(Tbl_Project_List[Start Date],MATCH($A125,Tbl_Project_List[Project Name],0),1)-1,0),IFERROR(INDEX($K$9:$K$158,MATCH($E125,$G$9:$G$158,0),1),0),IFERROR(INDEX($K$9:$K$158,MATCH($F125,$G$9:$G$158,0),1),0)),0)), IFERROR(MIN($D125-SUM($O125:BJ125), INDEX(Tbl_Resource_List[Hours Available per Day], MATCH($C125,Tbl_Resource_List[Resource Name],0),1)-SUMIF($C$8:$C124,$C125,BK$8:BK124)),0),0)</f>
        <v>0</v>
      </c>
      <c r="BL125" s="93">
        <f>IF((BL$7&gt;IFERROR(MAX(IFERROR(INDEX(Tbl_Project_List[Start Date],MATCH($A125,Tbl_Project_List[Project Name],0),1)-1,0),IFERROR(INDEX($K$9:$K$158,MATCH($E125,$G$9:$G$158,0),1),0),IFERROR(INDEX($K$9:$K$158,MATCH($F125,$G$9:$G$158,0),1),0)),0)), IFERROR(MIN($D125-SUM($O125:BK125), INDEX(Tbl_Resource_List[Hours Available per Day], MATCH($C125,Tbl_Resource_List[Resource Name],0),1)-SUMIF($C$8:$C124,$C125,BL$8:BL124)),0),0)</f>
        <v>0</v>
      </c>
      <c r="BM125" s="93">
        <f>IF((BM$7&gt;IFERROR(MAX(IFERROR(INDEX(Tbl_Project_List[Start Date],MATCH($A125,Tbl_Project_List[Project Name],0),1)-1,0),IFERROR(INDEX($K$9:$K$158,MATCH($E125,$G$9:$G$158,0),1),0),IFERROR(INDEX($K$9:$K$158,MATCH($F125,$G$9:$G$158,0),1),0)),0)), IFERROR(MIN($D125-SUM($O125:BL125), INDEX(Tbl_Resource_List[Hours Available per Day], MATCH($C125,Tbl_Resource_List[Resource Name],0),1)-SUMIF($C$8:$C124,$C125,BM$8:BM124)),0),0)</f>
        <v>0</v>
      </c>
      <c r="BN125" s="93">
        <f>IF((BN$7&gt;IFERROR(MAX(IFERROR(INDEX(Tbl_Project_List[Start Date],MATCH($A125,Tbl_Project_List[Project Name],0),1)-1,0),IFERROR(INDEX($K$9:$K$158,MATCH($E125,$G$9:$G$158,0),1),0),IFERROR(INDEX($K$9:$K$158,MATCH($F125,$G$9:$G$158,0),1),0)),0)), IFERROR(MIN($D125-SUM($O125:BM125), INDEX(Tbl_Resource_List[Hours Available per Day], MATCH($C125,Tbl_Resource_List[Resource Name],0),1)-SUMIF($C$8:$C124,$C125,BN$8:BN124)),0),0)</f>
        <v>0</v>
      </c>
      <c r="BO125" s="93">
        <f>IF((BO$7&gt;IFERROR(MAX(IFERROR(INDEX(Tbl_Project_List[Start Date],MATCH($A125,Tbl_Project_List[Project Name],0),1)-1,0),IFERROR(INDEX($K$9:$K$158,MATCH($E125,$G$9:$G$158,0),1),0),IFERROR(INDEX($K$9:$K$158,MATCH($F125,$G$9:$G$158,0),1),0)),0)), IFERROR(MIN($D125-SUM($O125:BN125), INDEX(Tbl_Resource_List[Hours Available per Day], MATCH($C125,Tbl_Resource_List[Resource Name],0),1)-SUMIF($C$8:$C124,$C125,BO$8:BO124)),0),0)</f>
        <v>0</v>
      </c>
      <c r="BP125" s="93">
        <f>IF((BP$7&gt;IFERROR(MAX(IFERROR(INDEX(Tbl_Project_List[Start Date],MATCH($A125,Tbl_Project_List[Project Name],0),1)-1,0),IFERROR(INDEX($K$9:$K$158,MATCH($E125,$G$9:$G$158,0),1),0),IFERROR(INDEX($K$9:$K$158,MATCH($F125,$G$9:$G$158,0),1),0)),0)), IFERROR(MIN($D125-SUM($O125:BO125), INDEX(Tbl_Resource_List[Hours Available per Day], MATCH($C125,Tbl_Resource_List[Resource Name],0),1)-SUMIF($C$8:$C124,$C125,BP$8:BP124)),0),0)</f>
        <v>0</v>
      </c>
      <c r="BQ125" s="93">
        <f>IF((BQ$7&gt;IFERROR(MAX(IFERROR(INDEX(Tbl_Project_List[Start Date],MATCH($A125,Tbl_Project_List[Project Name],0),1)-1,0),IFERROR(INDEX($K$9:$K$158,MATCH($E125,$G$9:$G$158,0),1),0),IFERROR(INDEX($K$9:$K$158,MATCH($F125,$G$9:$G$158,0),1),0)),0)), IFERROR(MIN($D125-SUM($O125:BP125), INDEX(Tbl_Resource_List[Hours Available per Day], MATCH($C125,Tbl_Resource_List[Resource Name],0),1)-SUMIF($C$8:$C124,$C125,BQ$8:BQ124)),0),0)</f>
        <v>0</v>
      </c>
      <c r="BR125" s="93">
        <f>IF((BR$7&gt;IFERROR(MAX(IFERROR(INDEX(Tbl_Project_List[Start Date],MATCH($A125,Tbl_Project_List[Project Name],0),1)-1,0),IFERROR(INDEX($K$9:$K$158,MATCH($E125,$G$9:$G$158,0),1),0),IFERROR(INDEX($K$9:$K$158,MATCH($F125,$G$9:$G$158,0),1),0)),0)), IFERROR(MIN($D125-SUM($O125:BQ125), INDEX(Tbl_Resource_List[Hours Available per Day], MATCH($C125,Tbl_Resource_List[Resource Name],0),1)-SUMIF($C$8:$C124,$C125,BR$8:BR124)),0),0)</f>
        <v>0</v>
      </c>
      <c r="BS125" s="93">
        <f>IF((BS$7&gt;IFERROR(MAX(IFERROR(INDEX(Tbl_Project_List[Start Date],MATCH($A125,Tbl_Project_List[Project Name],0),1)-1,0),IFERROR(INDEX($K$9:$K$158,MATCH($E125,$G$9:$G$158,0),1),0),IFERROR(INDEX($K$9:$K$158,MATCH($F125,$G$9:$G$158,0),1),0)),0)), IFERROR(MIN($D125-SUM($O125:BR125), INDEX(Tbl_Resource_List[Hours Available per Day], MATCH($C125,Tbl_Resource_List[Resource Name],0),1)-SUMIF($C$8:$C124,$C125,BS$8:BS124)),0),0)</f>
        <v>0</v>
      </c>
      <c r="BT125" s="93">
        <f>IF((BT$7&gt;IFERROR(MAX(IFERROR(INDEX(Tbl_Project_List[Start Date],MATCH($A125,Tbl_Project_List[Project Name],0),1)-1,0),IFERROR(INDEX($K$9:$K$158,MATCH($E125,$G$9:$G$158,0),1),0),IFERROR(INDEX($K$9:$K$158,MATCH($F125,$G$9:$G$158,0),1),0)),0)), IFERROR(MIN($D125-SUM($O125:BS125), INDEX(Tbl_Resource_List[Hours Available per Day], MATCH($C125,Tbl_Resource_List[Resource Name],0),1)-SUMIF($C$8:$C124,$C125,BT$8:BT124)),0),0)</f>
        <v>0</v>
      </c>
      <c r="BU125" s="93">
        <f>IF((BU$7&gt;IFERROR(MAX(IFERROR(INDEX(Tbl_Project_List[Start Date],MATCH($A125,Tbl_Project_List[Project Name],0),1)-1,0),IFERROR(INDEX($K$9:$K$158,MATCH($E125,$G$9:$G$158,0),1),0),IFERROR(INDEX($K$9:$K$158,MATCH($F125,$G$9:$G$158,0),1),0)),0)), IFERROR(MIN($D125-SUM($O125:BT125), INDEX(Tbl_Resource_List[Hours Available per Day], MATCH($C125,Tbl_Resource_List[Resource Name],0),1)-SUMIF($C$8:$C124,$C125,BU$8:BU124)),0),0)</f>
        <v>0</v>
      </c>
      <c r="BV125" s="93">
        <f>IF((BV$7&gt;IFERROR(MAX(IFERROR(INDEX(Tbl_Project_List[Start Date],MATCH($A125,Tbl_Project_List[Project Name],0),1)-1,0),IFERROR(INDEX($K$9:$K$158,MATCH($E125,$G$9:$G$158,0),1),0),IFERROR(INDEX($K$9:$K$158,MATCH($F125,$G$9:$G$158,0),1),0)),0)), IFERROR(MIN($D125-SUM($O125:BU125), INDEX(Tbl_Resource_List[Hours Available per Day], MATCH($C125,Tbl_Resource_List[Resource Name],0),1)-SUMIF($C$8:$C124,$C125,BV$8:BV124)),0),0)</f>
        <v>0</v>
      </c>
      <c r="BW125" s="94">
        <f>IF((BW$7&gt;IFERROR(MAX(IFERROR(INDEX(Tbl_Project_List[Start Date],MATCH($A125,Tbl_Project_List[Project Name],0),1)-1,0),IFERROR(INDEX($K$9:$K$158,MATCH($E125,$G$9:$G$158,0),1),0),IFERROR(INDEX($K$9:$K$158,MATCH($F125,$G$9:$G$158,0),1),0)),0)), IFERROR(MIN($D125-SUM($O125:BV125), INDEX(Tbl_Resource_List[Hours Available per Day], MATCH($C125,Tbl_Resource_List[Resource Name],0),1)-SUMIF($C$8:$C124,$C125,BW$8:BW124)),0),0)</f>
        <v>0</v>
      </c>
      <c r="BX125" s="95"/>
      <c r="BY125" s="95"/>
      <c r="BZ125" s="95"/>
      <c r="CA125" s="95"/>
      <c r="CB125" s="95"/>
      <c r="CC125" s="95"/>
      <c r="CD125" s="95"/>
      <c r="CE125" s="95"/>
      <c r="CF125" s="95"/>
      <c r="CG125" s="95"/>
      <c r="CH125" s="95"/>
      <c r="CI125" s="95"/>
      <c r="CJ125" s="95"/>
      <c r="CK125" s="95"/>
      <c r="CL125" s="95"/>
      <c r="CM125" s="95"/>
      <c r="CN125" s="95"/>
      <c r="CO125" s="95"/>
      <c r="CP125" s="95"/>
      <c r="CQ125" s="95"/>
      <c r="CR125" s="95"/>
      <c r="CS125" s="95"/>
      <c r="CT125" s="95"/>
      <c r="CU125" s="95"/>
      <c r="CV125" s="95"/>
      <c r="CW125" s="95"/>
      <c r="CX125" s="95"/>
      <c r="CY125" s="95"/>
      <c r="CZ125" s="95"/>
      <c r="DA125" s="95"/>
    </row>
    <row r="126" spans="1:105" x14ac:dyDescent="0.25">
      <c r="A126" s="89" t="str">
        <f>IFERROR(IF(ROW(A125)-ROW($A$8)&gt;=COUNTA(Tbl_Task_List[Task Name]),"",INDEX(Tbl_Project_List[],MATCH(SMALL(Tbl_Project_List[[#Data],[Priority]],ROUND(SUMPRODUCT(1/COUNTIF($A$9:A125,$A$9:A125)),0)+((COUNTIF(Tbl_Task_List[[#Data],[Project Name]],A125)=COUNTIF($A$9:$A125,A125))*1)),Tbl_Project_List[[#Data],[Priority]],0),1)),"")</f>
        <v/>
      </c>
      <c r="B126" s="89" t="str">
        <f t="array" ref="B126">IFERROR(INDEX((Tbl_Task_List[[#Data],[Task Name]]), SMALL(IF(A126=(Tbl_Task_List[[#Data],[Project Name]]),ROW(Tbl_Task_List[[#Data],[Project Name]]),""),COUNTIF($A$9:$A126,A126))-ROW(Tbl_Task_List[[#Headers],[Task Name]]),1),"")</f>
        <v/>
      </c>
      <c r="C126" s="90" t="str">
        <f t="array" ref="C126">IFERROR(INDEX((Tbl_Task_List[[#Data],[Resource Name]]), SMALL(IF(A126=(Tbl_Task_List[[#Data],[Project Name]]),ROW(Tbl_Task_List[[#Data],[Project Name]]),""),COUNTIF($A$9:$A126,A126))-ROW(Tbl_Task_List[[#Headers],[Resource Name]]),1),"")</f>
        <v/>
      </c>
      <c r="D126" s="91" t="str">
        <f t="array" ref="D126">IFERROR(INDEX((Tbl_Task_List[[#Data],[Planned Duration (Hours)]]), SMALL(IF(A126=(Tbl_Task_List[[#Data],[Project Name]]),ROW(Tbl_Task_List[[#Data],[Project Name]]),""),COUNTIF($A$9:$A126,A126))-ROW(Tbl_Task_List[[#Headers],[Planned Duration (Hours)]]),1),"")</f>
        <v/>
      </c>
      <c r="E126" s="70" t="str">
        <f t="array" ref="E126">IFERROR(INDEX((Tbl_Task_List[[#Data],[Predecessor 1]]), SMALL(IF(A126=(Tbl_Task_List[[#Data],[Project Name]]),ROW(Tbl_Task_List[[#Data],[Project Name]]),""),COUNTIF($A$9:$A126,A126))-ROW(Tbl_Task_List[[#Headers],[Predecessor 1]]),1),"")</f>
        <v/>
      </c>
      <c r="F126" s="70" t="str">
        <f t="array" ref="F126">IFERROR(INDEX((Tbl_Task_List[[#Data],[Predecessor 2]]), SMALL(IF(A126=(Tbl_Task_List[[#Data],[Project Name]]),ROW(Tbl_Task_List[[#Data],[Project Name]]),""),COUNTIF($A$9:$A126,A126))-ROW(Tbl_Task_List[[#Headers],[Predecessor 2]]),1),"")</f>
        <v/>
      </c>
      <c r="G126" s="70" t="str">
        <f t="shared" si="12"/>
        <v xml:space="preserve"> </v>
      </c>
      <c r="H126" s="75" t="str">
        <f>IFERROR(MAX(INDEX(Tbl_Project_List[Start Date],MATCH($A126,Tbl_Project_List[Project Name],0),1), StartDate, IFERROR(WORKDAY(INDEX($K$9:$K$158,MATCH($E126,$G$9:$G$158,0),1),1,Holidays),0),IFERROR(WORKDAY( INDEX($K$9:$K$158,MATCH($F126,$G$9:$G$158,0),1),1,Holidays),0)),"")</f>
        <v/>
      </c>
      <c r="I126" s="92" t="str">
        <f t="shared" si="9"/>
        <v/>
      </c>
      <c r="J126" s="75" t="str">
        <f t="array" ref="J126">IF(ISNUMBER(D126),IFERROR(INDEX($A$7:$BW$7,1,SMALL(IF(P126:BW126&gt;0,COLUMN(P126:BW126),""),1)),WORKDAY($BW$7,2,Holidays)),"")</f>
        <v/>
      </c>
      <c r="K126" s="75" t="str">
        <f t="array" ref="K126">IF(ISNUMBER(D126),IF(SUM(P126:BW126)=D126,IFERROR(INDEX($A$7:$BW$7,1,LARGE(IF(P126:BW126&gt;0,COLUMN(P126:BW126),""),1)),""),WORKDAY($BW$7,1,Holidays)),"")</f>
        <v/>
      </c>
      <c r="L126" s="92" t="str">
        <f ca="1">IFERROR(COUNTIF(INDIRECT(ADDRESS(ROW($L126),MATCH($J126,$A$7:$BW$7,0),1,1,)):INDIRECT(ADDRESS(ROW($L126),MATCH(MIN($K126,$BW$7),$A$7:$BW$7,0),1,1,)),0),"")</f>
        <v/>
      </c>
      <c r="M126" s="92" t="str">
        <f t="shared" si="10"/>
        <v/>
      </c>
      <c r="N126" s="93" t="str">
        <f t="shared" si="11"/>
        <v/>
      </c>
      <c r="O126" s="86"/>
      <c r="P126" s="93">
        <f>IF((P$7&gt;IFERROR(MAX(IFERROR(INDEX(Tbl_Project_List[Start Date],MATCH($A126,Tbl_Project_List[Project Name],0),1)-1,0),IFERROR(INDEX($K$9:$K$158,MATCH($E126,$G$9:$G$158,0),1),0),IFERROR(INDEX($K$9:$K$158,MATCH($F126,$G$9:$G$158,0),1),0)),0)), IFERROR(MIN($D126-SUM($O126:O126), INDEX(Tbl_Resource_List[Hours Available per Day], MATCH($C126,Tbl_Resource_List[Resource Name],0),1)-SUMIF($C$8:$C125,$C126,P$8:P125)),0),0)</f>
        <v>0</v>
      </c>
      <c r="Q126" s="93">
        <f>IF((Q$7&gt;IFERROR(MAX(IFERROR(INDEX(Tbl_Project_List[Start Date],MATCH($A126,Tbl_Project_List[Project Name],0),1)-1,0),IFERROR(INDEX($K$9:$K$158,MATCH($E126,$G$9:$G$158,0),1),0),IFERROR(INDEX($K$9:$K$158,MATCH($F126,$G$9:$G$158,0),1),0)),0)), IFERROR(MIN($D126-SUM($O126:P126), INDEX(Tbl_Resource_List[Hours Available per Day], MATCH($C126,Tbl_Resource_List[Resource Name],0),1)-SUMIF($C$8:$C125,$C126,Q$8:Q125)),0),0)</f>
        <v>0</v>
      </c>
      <c r="R126" s="93">
        <f>IF((R$7&gt;IFERROR(MAX(IFERROR(INDEX(Tbl_Project_List[Start Date],MATCH($A126,Tbl_Project_List[Project Name],0),1)-1,0),IFERROR(INDEX($K$9:$K$158,MATCH($E126,$G$9:$G$158,0),1),0),IFERROR(INDEX($K$9:$K$158,MATCH($F126,$G$9:$G$158,0),1),0)),0)), IFERROR(MIN($D126-SUM($O126:Q126), INDEX(Tbl_Resource_List[Hours Available per Day], MATCH($C126,Tbl_Resource_List[Resource Name],0),1)-SUMIF($C$8:$C125,$C126,R$8:R125)),0),0)</f>
        <v>0</v>
      </c>
      <c r="S126" s="93">
        <f>IF((S$7&gt;IFERROR(MAX(IFERROR(INDEX(Tbl_Project_List[Start Date],MATCH($A126,Tbl_Project_List[Project Name],0),1)-1,0),IFERROR(INDEX($K$9:$K$158,MATCH($E126,$G$9:$G$158,0),1),0),IFERROR(INDEX($K$9:$K$158,MATCH($F126,$G$9:$G$158,0),1),0)),0)), IFERROR(MIN($D126-SUM($O126:R126), INDEX(Tbl_Resource_List[Hours Available per Day], MATCH($C126,Tbl_Resource_List[Resource Name],0),1)-SUMIF($C$8:$C125,$C126,S$8:S125)),0),0)</f>
        <v>0</v>
      </c>
      <c r="T126" s="93">
        <f>IF((T$7&gt;IFERROR(MAX(IFERROR(INDEX(Tbl_Project_List[Start Date],MATCH($A126,Tbl_Project_List[Project Name],0),1)-1,0),IFERROR(INDEX($K$9:$K$158,MATCH($E126,$G$9:$G$158,0),1),0),IFERROR(INDEX($K$9:$K$158,MATCH($F126,$G$9:$G$158,0),1),0)),0)), IFERROR(MIN($D126-SUM($O126:S126), INDEX(Tbl_Resource_List[Hours Available per Day], MATCH($C126,Tbl_Resource_List[Resource Name],0),1)-SUMIF($C$8:$C125,$C126,T$8:T125)),0),0)</f>
        <v>0</v>
      </c>
      <c r="U126" s="93">
        <f>IF((U$7&gt;IFERROR(MAX(IFERROR(INDEX(Tbl_Project_List[Start Date],MATCH($A126,Tbl_Project_List[Project Name],0),1)-1,0),IFERROR(INDEX($K$9:$K$158,MATCH($E126,$G$9:$G$158,0),1),0),IFERROR(INDEX($K$9:$K$158,MATCH($F126,$G$9:$G$158,0),1),0)),0)), IFERROR(MIN($D126-SUM($O126:T126), INDEX(Tbl_Resource_List[Hours Available per Day], MATCH($C126,Tbl_Resource_List[Resource Name],0),1)-SUMIF($C$8:$C125,$C126,U$8:U125)),0),0)</f>
        <v>0</v>
      </c>
      <c r="V126" s="93">
        <f>IF((V$7&gt;IFERROR(MAX(IFERROR(INDEX(Tbl_Project_List[Start Date],MATCH($A126,Tbl_Project_List[Project Name],0),1)-1,0),IFERROR(INDEX($K$9:$K$158,MATCH($E126,$G$9:$G$158,0),1),0),IFERROR(INDEX($K$9:$K$158,MATCH($F126,$G$9:$G$158,0),1),0)),0)), IFERROR(MIN($D126-SUM($O126:U126), INDEX(Tbl_Resource_List[Hours Available per Day], MATCH($C126,Tbl_Resource_List[Resource Name],0),1)-SUMIF($C$8:$C125,$C126,V$8:V125)),0),0)</f>
        <v>0</v>
      </c>
      <c r="W126" s="93">
        <f>IF((W$7&gt;IFERROR(MAX(IFERROR(INDEX(Tbl_Project_List[Start Date],MATCH($A126,Tbl_Project_List[Project Name],0),1)-1,0),IFERROR(INDEX($K$9:$K$158,MATCH($E126,$G$9:$G$158,0),1),0),IFERROR(INDEX($K$9:$K$158,MATCH($F126,$G$9:$G$158,0),1),0)),0)), IFERROR(MIN($D126-SUM($O126:V126), INDEX(Tbl_Resource_List[Hours Available per Day], MATCH($C126,Tbl_Resource_List[Resource Name],0),1)-SUMIF($C$8:$C125,$C126,W$8:W125)),0),0)</f>
        <v>0</v>
      </c>
      <c r="X126" s="93">
        <f>IF((X$7&gt;IFERROR(MAX(IFERROR(INDEX(Tbl_Project_List[Start Date],MATCH($A126,Tbl_Project_List[Project Name],0),1)-1,0),IFERROR(INDEX($K$9:$K$158,MATCH($E126,$G$9:$G$158,0),1),0),IFERROR(INDEX($K$9:$K$158,MATCH($F126,$G$9:$G$158,0),1),0)),0)), IFERROR(MIN($D126-SUM($O126:W126), INDEX(Tbl_Resource_List[Hours Available per Day], MATCH($C126,Tbl_Resource_List[Resource Name],0),1)-SUMIF($C$8:$C125,$C126,X$8:X125)),0),0)</f>
        <v>0</v>
      </c>
      <c r="Y126" s="93">
        <f>IF((Y$7&gt;IFERROR(MAX(IFERROR(INDEX(Tbl_Project_List[Start Date],MATCH($A126,Tbl_Project_List[Project Name],0),1)-1,0),IFERROR(INDEX($K$9:$K$158,MATCH($E126,$G$9:$G$158,0),1),0),IFERROR(INDEX($K$9:$K$158,MATCH($F126,$G$9:$G$158,0),1),0)),0)), IFERROR(MIN($D126-SUM($O126:X126), INDEX(Tbl_Resource_List[Hours Available per Day], MATCH($C126,Tbl_Resource_List[Resource Name],0),1)-SUMIF($C$8:$C125,$C126,Y$8:Y125)),0),0)</f>
        <v>0</v>
      </c>
      <c r="Z126" s="93">
        <f>IF((Z$7&gt;IFERROR(MAX(IFERROR(INDEX(Tbl_Project_List[Start Date],MATCH($A126,Tbl_Project_List[Project Name],0),1)-1,0),IFERROR(INDEX($K$9:$K$158,MATCH($E126,$G$9:$G$158,0),1),0),IFERROR(INDEX($K$9:$K$158,MATCH($F126,$G$9:$G$158,0),1),0)),0)), IFERROR(MIN($D126-SUM($O126:Y126), INDEX(Tbl_Resource_List[Hours Available per Day], MATCH($C126,Tbl_Resource_List[Resource Name],0),1)-SUMIF($C$8:$C125,$C126,Z$8:Z125)),0),0)</f>
        <v>0</v>
      </c>
      <c r="AA126" s="93">
        <f>IF((AA$7&gt;IFERROR(MAX(IFERROR(INDEX(Tbl_Project_List[Start Date],MATCH($A126,Tbl_Project_List[Project Name],0),1)-1,0),IFERROR(INDEX($K$9:$K$158,MATCH($E126,$G$9:$G$158,0),1),0),IFERROR(INDEX($K$9:$K$158,MATCH($F126,$G$9:$G$158,0),1),0)),0)), IFERROR(MIN($D126-SUM($O126:Z126), INDEX(Tbl_Resource_List[Hours Available per Day], MATCH($C126,Tbl_Resource_List[Resource Name],0),1)-SUMIF($C$8:$C125,$C126,AA$8:AA125)),0),0)</f>
        <v>0</v>
      </c>
      <c r="AB126" s="93">
        <f>IF((AB$7&gt;IFERROR(MAX(IFERROR(INDEX(Tbl_Project_List[Start Date],MATCH($A126,Tbl_Project_List[Project Name],0),1)-1,0),IFERROR(INDEX($K$9:$K$158,MATCH($E126,$G$9:$G$158,0),1),0),IFERROR(INDEX($K$9:$K$158,MATCH($F126,$G$9:$G$158,0),1),0)),0)), IFERROR(MIN($D126-SUM($O126:AA126), INDEX(Tbl_Resource_List[Hours Available per Day], MATCH($C126,Tbl_Resource_List[Resource Name],0),1)-SUMIF($C$8:$C125,$C126,AB$8:AB125)),0),0)</f>
        <v>0</v>
      </c>
      <c r="AC126" s="93">
        <f>IF((AC$7&gt;IFERROR(MAX(IFERROR(INDEX(Tbl_Project_List[Start Date],MATCH($A126,Tbl_Project_List[Project Name],0),1)-1,0),IFERROR(INDEX($K$9:$K$158,MATCH($E126,$G$9:$G$158,0),1),0),IFERROR(INDEX($K$9:$K$158,MATCH($F126,$G$9:$G$158,0),1),0)),0)), IFERROR(MIN($D126-SUM($O126:AB126), INDEX(Tbl_Resource_List[Hours Available per Day], MATCH($C126,Tbl_Resource_List[Resource Name],0),1)-SUMIF($C$8:$C125,$C126,AC$8:AC125)),0),0)</f>
        <v>0</v>
      </c>
      <c r="AD126" s="93">
        <f>IF((AD$7&gt;IFERROR(MAX(IFERROR(INDEX(Tbl_Project_List[Start Date],MATCH($A126,Tbl_Project_List[Project Name],0),1)-1,0),IFERROR(INDEX($K$9:$K$158,MATCH($E126,$G$9:$G$158,0),1),0),IFERROR(INDEX($K$9:$K$158,MATCH($F126,$G$9:$G$158,0),1),0)),0)), IFERROR(MIN($D126-SUM($O126:AC126), INDEX(Tbl_Resource_List[Hours Available per Day], MATCH($C126,Tbl_Resource_List[Resource Name],0),1)-SUMIF($C$8:$C125,$C126,AD$8:AD125)),0),0)</f>
        <v>0</v>
      </c>
      <c r="AE126" s="93">
        <f>IF((AE$7&gt;IFERROR(MAX(IFERROR(INDEX(Tbl_Project_List[Start Date],MATCH($A126,Tbl_Project_List[Project Name],0),1)-1,0),IFERROR(INDEX($K$9:$K$158,MATCH($E126,$G$9:$G$158,0),1),0),IFERROR(INDEX($K$9:$K$158,MATCH($F126,$G$9:$G$158,0),1),0)),0)), IFERROR(MIN($D126-SUM($O126:AD126), INDEX(Tbl_Resource_List[Hours Available per Day], MATCH($C126,Tbl_Resource_List[Resource Name],0),1)-SUMIF($C$8:$C125,$C126,AE$8:AE125)),0),0)</f>
        <v>0</v>
      </c>
      <c r="AF126" s="93">
        <f>IF((AF$7&gt;IFERROR(MAX(IFERROR(INDEX(Tbl_Project_List[Start Date],MATCH($A126,Tbl_Project_List[Project Name],0),1)-1,0),IFERROR(INDEX($K$9:$K$158,MATCH($E126,$G$9:$G$158,0),1),0),IFERROR(INDEX($K$9:$K$158,MATCH($F126,$G$9:$G$158,0),1),0)),0)), IFERROR(MIN($D126-SUM($O126:AE126), INDEX(Tbl_Resource_List[Hours Available per Day], MATCH($C126,Tbl_Resource_List[Resource Name],0),1)-SUMIF($C$8:$C125,$C126,AF$8:AF125)),0),0)</f>
        <v>0</v>
      </c>
      <c r="AG126" s="93">
        <f>IF((AG$7&gt;IFERROR(MAX(IFERROR(INDEX(Tbl_Project_List[Start Date],MATCH($A126,Tbl_Project_List[Project Name],0),1)-1,0),IFERROR(INDEX($K$9:$K$158,MATCH($E126,$G$9:$G$158,0),1),0),IFERROR(INDEX($K$9:$K$158,MATCH($F126,$G$9:$G$158,0),1),0)),0)), IFERROR(MIN($D126-SUM($O126:AF126), INDEX(Tbl_Resource_List[Hours Available per Day], MATCH($C126,Tbl_Resource_List[Resource Name],0),1)-SUMIF($C$8:$C125,$C126,AG$8:AG125)),0),0)</f>
        <v>0</v>
      </c>
      <c r="AH126" s="93">
        <f>IF((AH$7&gt;IFERROR(MAX(IFERROR(INDEX(Tbl_Project_List[Start Date],MATCH($A126,Tbl_Project_List[Project Name],0),1)-1,0),IFERROR(INDEX($K$9:$K$158,MATCH($E126,$G$9:$G$158,0),1),0),IFERROR(INDEX($K$9:$K$158,MATCH($F126,$G$9:$G$158,0),1),0)),0)), IFERROR(MIN($D126-SUM($O126:AG126), INDEX(Tbl_Resource_List[Hours Available per Day], MATCH($C126,Tbl_Resource_List[Resource Name],0),1)-SUMIF($C$8:$C125,$C126,AH$8:AH125)),0),0)</f>
        <v>0</v>
      </c>
      <c r="AI126" s="93">
        <f>IF((AI$7&gt;IFERROR(MAX(IFERROR(INDEX(Tbl_Project_List[Start Date],MATCH($A126,Tbl_Project_List[Project Name],0),1)-1,0),IFERROR(INDEX($K$9:$K$158,MATCH($E126,$G$9:$G$158,0),1),0),IFERROR(INDEX($K$9:$K$158,MATCH($F126,$G$9:$G$158,0),1),0)),0)), IFERROR(MIN($D126-SUM($O126:AH126), INDEX(Tbl_Resource_List[Hours Available per Day], MATCH($C126,Tbl_Resource_List[Resource Name],0),1)-SUMIF($C$8:$C125,$C126,AI$8:AI125)),0),0)</f>
        <v>0</v>
      </c>
      <c r="AJ126" s="93">
        <f>IF((AJ$7&gt;IFERROR(MAX(IFERROR(INDEX(Tbl_Project_List[Start Date],MATCH($A126,Tbl_Project_List[Project Name],0),1)-1,0),IFERROR(INDEX($K$9:$K$158,MATCH($E126,$G$9:$G$158,0),1),0),IFERROR(INDEX($K$9:$K$158,MATCH($F126,$G$9:$G$158,0),1),0)),0)), IFERROR(MIN($D126-SUM($O126:AI126), INDEX(Tbl_Resource_List[Hours Available per Day], MATCH($C126,Tbl_Resource_List[Resource Name],0),1)-SUMIF($C$8:$C125,$C126,AJ$8:AJ125)),0),0)</f>
        <v>0</v>
      </c>
      <c r="AK126" s="93">
        <f>IF((AK$7&gt;IFERROR(MAX(IFERROR(INDEX(Tbl_Project_List[Start Date],MATCH($A126,Tbl_Project_List[Project Name],0),1)-1,0),IFERROR(INDEX($K$9:$K$158,MATCH($E126,$G$9:$G$158,0),1),0),IFERROR(INDEX($K$9:$K$158,MATCH($F126,$G$9:$G$158,0),1),0)),0)), IFERROR(MIN($D126-SUM($O126:AJ126), INDEX(Tbl_Resource_List[Hours Available per Day], MATCH($C126,Tbl_Resource_List[Resource Name],0),1)-SUMIF($C$8:$C125,$C126,AK$8:AK125)),0),0)</f>
        <v>0</v>
      </c>
      <c r="AL126" s="93">
        <f>IF((AL$7&gt;IFERROR(MAX(IFERROR(INDEX(Tbl_Project_List[Start Date],MATCH($A126,Tbl_Project_List[Project Name],0),1)-1,0),IFERROR(INDEX($K$9:$K$158,MATCH($E126,$G$9:$G$158,0),1),0),IFERROR(INDEX($K$9:$K$158,MATCH($F126,$G$9:$G$158,0),1),0)),0)), IFERROR(MIN($D126-SUM($O126:AK126), INDEX(Tbl_Resource_List[Hours Available per Day], MATCH($C126,Tbl_Resource_List[Resource Name],0),1)-SUMIF($C$8:$C125,$C126,AL$8:AL125)),0),0)</f>
        <v>0</v>
      </c>
      <c r="AM126" s="93">
        <f>IF((AM$7&gt;IFERROR(MAX(IFERROR(INDEX(Tbl_Project_List[Start Date],MATCH($A126,Tbl_Project_List[Project Name],0),1)-1,0),IFERROR(INDEX($K$9:$K$158,MATCH($E126,$G$9:$G$158,0),1),0),IFERROR(INDEX($K$9:$K$158,MATCH($F126,$G$9:$G$158,0),1),0)),0)), IFERROR(MIN($D126-SUM($O126:AL126), INDEX(Tbl_Resource_List[Hours Available per Day], MATCH($C126,Tbl_Resource_List[Resource Name],0),1)-SUMIF($C$8:$C125,$C126,AM$8:AM125)),0),0)</f>
        <v>0</v>
      </c>
      <c r="AN126" s="93">
        <f>IF((AN$7&gt;IFERROR(MAX(IFERROR(INDEX(Tbl_Project_List[Start Date],MATCH($A126,Tbl_Project_List[Project Name],0),1)-1,0),IFERROR(INDEX($K$9:$K$158,MATCH($E126,$G$9:$G$158,0),1),0),IFERROR(INDEX($K$9:$K$158,MATCH($F126,$G$9:$G$158,0),1),0)),0)), IFERROR(MIN($D126-SUM($O126:AM126), INDEX(Tbl_Resource_List[Hours Available per Day], MATCH($C126,Tbl_Resource_List[Resource Name],0),1)-SUMIF($C$8:$C125,$C126,AN$8:AN125)),0),0)</f>
        <v>0</v>
      </c>
      <c r="AO126" s="93">
        <f>IF((AO$7&gt;IFERROR(MAX(IFERROR(INDEX(Tbl_Project_List[Start Date],MATCH($A126,Tbl_Project_List[Project Name],0),1)-1,0),IFERROR(INDEX($K$9:$K$158,MATCH($E126,$G$9:$G$158,0),1),0),IFERROR(INDEX($K$9:$K$158,MATCH($F126,$G$9:$G$158,0),1),0)),0)), IFERROR(MIN($D126-SUM($O126:AN126), INDEX(Tbl_Resource_List[Hours Available per Day], MATCH($C126,Tbl_Resource_List[Resource Name],0),1)-SUMIF($C$8:$C125,$C126,AO$8:AO125)),0),0)</f>
        <v>0</v>
      </c>
      <c r="AP126" s="93">
        <f>IF((AP$7&gt;IFERROR(MAX(IFERROR(INDEX(Tbl_Project_List[Start Date],MATCH($A126,Tbl_Project_List[Project Name],0),1)-1,0),IFERROR(INDEX($K$9:$K$158,MATCH($E126,$G$9:$G$158,0),1),0),IFERROR(INDEX($K$9:$K$158,MATCH($F126,$G$9:$G$158,0),1),0)),0)), IFERROR(MIN($D126-SUM($O126:AO126), INDEX(Tbl_Resource_List[Hours Available per Day], MATCH($C126,Tbl_Resource_List[Resource Name],0),1)-SUMIF($C$8:$C125,$C126,AP$8:AP125)),0),0)</f>
        <v>0</v>
      </c>
      <c r="AQ126" s="93">
        <f>IF((AQ$7&gt;IFERROR(MAX(IFERROR(INDEX(Tbl_Project_List[Start Date],MATCH($A126,Tbl_Project_List[Project Name],0),1)-1,0),IFERROR(INDEX($K$9:$K$158,MATCH($E126,$G$9:$G$158,0),1),0),IFERROR(INDEX($K$9:$K$158,MATCH($F126,$G$9:$G$158,0),1),0)),0)), IFERROR(MIN($D126-SUM($O126:AP126), INDEX(Tbl_Resource_List[Hours Available per Day], MATCH($C126,Tbl_Resource_List[Resource Name],0),1)-SUMIF($C$8:$C125,$C126,AQ$8:AQ125)),0),0)</f>
        <v>0</v>
      </c>
      <c r="AR126" s="93">
        <f>IF((AR$7&gt;IFERROR(MAX(IFERROR(INDEX(Tbl_Project_List[Start Date],MATCH($A126,Tbl_Project_List[Project Name],0),1)-1,0),IFERROR(INDEX($K$9:$K$158,MATCH($E126,$G$9:$G$158,0),1),0),IFERROR(INDEX($K$9:$K$158,MATCH($F126,$G$9:$G$158,0),1),0)),0)), IFERROR(MIN($D126-SUM($O126:AQ126), INDEX(Tbl_Resource_List[Hours Available per Day], MATCH($C126,Tbl_Resource_List[Resource Name],0),1)-SUMIF($C$8:$C125,$C126,AR$8:AR125)),0),0)</f>
        <v>0</v>
      </c>
      <c r="AS126" s="93">
        <f>IF((AS$7&gt;IFERROR(MAX(IFERROR(INDEX(Tbl_Project_List[Start Date],MATCH($A126,Tbl_Project_List[Project Name],0),1)-1,0),IFERROR(INDEX($K$9:$K$158,MATCH($E126,$G$9:$G$158,0),1),0),IFERROR(INDEX($K$9:$K$158,MATCH($F126,$G$9:$G$158,0),1),0)),0)), IFERROR(MIN($D126-SUM($O126:AR126), INDEX(Tbl_Resource_List[Hours Available per Day], MATCH($C126,Tbl_Resource_List[Resource Name],0),1)-SUMIF($C$8:$C125,$C126,AS$8:AS125)),0),0)</f>
        <v>0</v>
      </c>
      <c r="AT126" s="93">
        <f>IF((AT$7&gt;IFERROR(MAX(IFERROR(INDEX(Tbl_Project_List[Start Date],MATCH($A126,Tbl_Project_List[Project Name],0),1)-1,0),IFERROR(INDEX($K$9:$K$158,MATCH($E126,$G$9:$G$158,0),1),0),IFERROR(INDEX($K$9:$K$158,MATCH($F126,$G$9:$G$158,0),1),0)),0)), IFERROR(MIN($D126-SUM($O126:AS126), INDEX(Tbl_Resource_List[Hours Available per Day], MATCH($C126,Tbl_Resource_List[Resource Name],0),1)-SUMIF($C$8:$C125,$C126,AT$8:AT125)),0),0)</f>
        <v>0</v>
      </c>
      <c r="AU126" s="93">
        <f>IF((AU$7&gt;IFERROR(MAX(IFERROR(INDEX(Tbl_Project_List[Start Date],MATCH($A126,Tbl_Project_List[Project Name],0),1)-1,0),IFERROR(INDEX($K$9:$K$158,MATCH($E126,$G$9:$G$158,0),1),0),IFERROR(INDEX($K$9:$K$158,MATCH($F126,$G$9:$G$158,0),1),0)),0)), IFERROR(MIN($D126-SUM($O126:AT126), INDEX(Tbl_Resource_List[Hours Available per Day], MATCH($C126,Tbl_Resource_List[Resource Name],0),1)-SUMIF($C$8:$C125,$C126,AU$8:AU125)),0),0)</f>
        <v>0</v>
      </c>
      <c r="AV126" s="93">
        <f>IF((AV$7&gt;IFERROR(MAX(IFERROR(INDEX(Tbl_Project_List[Start Date],MATCH($A126,Tbl_Project_List[Project Name],0),1)-1,0),IFERROR(INDEX($K$9:$K$158,MATCH($E126,$G$9:$G$158,0),1),0),IFERROR(INDEX($K$9:$K$158,MATCH($F126,$G$9:$G$158,0),1),0)),0)), IFERROR(MIN($D126-SUM($O126:AU126), INDEX(Tbl_Resource_List[Hours Available per Day], MATCH($C126,Tbl_Resource_List[Resource Name],0),1)-SUMIF($C$8:$C125,$C126,AV$8:AV125)),0),0)</f>
        <v>0</v>
      </c>
      <c r="AW126" s="93">
        <f>IF((AW$7&gt;IFERROR(MAX(IFERROR(INDEX(Tbl_Project_List[Start Date],MATCH($A126,Tbl_Project_List[Project Name],0),1)-1,0),IFERROR(INDEX($K$9:$K$158,MATCH($E126,$G$9:$G$158,0),1),0),IFERROR(INDEX($K$9:$K$158,MATCH($F126,$G$9:$G$158,0),1),0)),0)), IFERROR(MIN($D126-SUM($O126:AV126), INDEX(Tbl_Resource_List[Hours Available per Day], MATCH($C126,Tbl_Resource_List[Resource Name],0),1)-SUMIF($C$8:$C125,$C126,AW$8:AW125)),0),0)</f>
        <v>0</v>
      </c>
      <c r="AX126" s="93">
        <f>IF((AX$7&gt;IFERROR(MAX(IFERROR(INDEX(Tbl_Project_List[Start Date],MATCH($A126,Tbl_Project_List[Project Name],0),1)-1,0),IFERROR(INDEX($K$9:$K$158,MATCH($E126,$G$9:$G$158,0),1),0),IFERROR(INDEX($K$9:$K$158,MATCH($F126,$G$9:$G$158,0),1),0)),0)), IFERROR(MIN($D126-SUM($O126:AW126), INDEX(Tbl_Resource_List[Hours Available per Day], MATCH($C126,Tbl_Resource_List[Resource Name],0),1)-SUMIF($C$8:$C125,$C126,AX$8:AX125)),0),0)</f>
        <v>0</v>
      </c>
      <c r="AY126" s="93">
        <f>IF((AY$7&gt;IFERROR(MAX(IFERROR(INDEX(Tbl_Project_List[Start Date],MATCH($A126,Tbl_Project_List[Project Name],0),1)-1,0),IFERROR(INDEX($K$9:$K$158,MATCH($E126,$G$9:$G$158,0),1),0),IFERROR(INDEX($K$9:$K$158,MATCH($F126,$G$9:$G$158,0),1),0)),0)), IFERROR(MIN($D126-SUM($O126:AX126), INDEX(Tbl_Resource_List[Hours Available per Day], MATCH($C126,Tbl_Resource_List[Resource Name],0),1)-SUMIF($C$8:$C125,$C126,AY$8:AY125)),0),0)</f>
        <v>0</v>
      </c>
      <c r="AZ126" s="93">
        <f>IF((AZ$7&gt;IFERROR(MAX(IFERROR(INDEX(Tbl_Project_List[Start Date],MATCH($A126,Tbl_Project_List[Project Name],0),1)-1,0),IFERROR(INDEX($K$9:$K$158,MATCH($E126,$G$9:$G$158,0),1),0),IFERROR(INDEX($K$9:$K$158,MATCH($F126,$G$9:$G$158,0),1),0)),0)), IFERROR(MIN($D126-SUM($O126:AY126), INDEX(Tbl_Resource_List[Hours Available per Day], MATCH($C126,Tbl_Resource_List[Resource Name],0),1)-SUMIF($C$8:$C125,$C126,AZ$8:AZ125)),0),0)</f>
        <v>0</v>
      </c>
      <c r="BA126" s="93">
        <f>IF((BA$7&gt;IFERROR(MAX(IFERROR(INDEX(Tbl_Project_List[Start Date],MATCH($A126,Tbl_Project_List[Project Name],0),1)-1,0),IFERROR(INDEX($K$9:$K$158,MATCH($E126,$G$9:$G$158,0),1),0),IFERROR(INDEX($K$9:$K$158,MATCH($F126,$G$9:$G$158,0),1),0)),0)), IFERROR(MIN($D126-SUM($O126:AZ126), INDEX(Tbl_Resource_List[Hours Available per Day], MATCH($C126,Tbl_Resource_List[Resource Name],0),1)-SUMIF($C$8:$C125,$C126,BA$8:BA125)),0),0)</f>
        <v>0</v>
      </c>
      <c r="BB126" s="93">
        <f>IF((BB$7&gt;IFERROR(MAX(IFERROR(INDEX(Tbl_Project_List[Start Date],MATCH($A126,Tbl_Project_List[Project Name],0),1)-1,0),IFERROR(INDEX($K$9:$K$158,MATCH($E126,$G$9:$G$158,0),1),0),IFERROR(INDEX($K$9:$K$158,MATCH($F126,$G$9:$G$158,0),1),0)),0)), IFERROR(MIN($D126-SUM($O126:BA126), INDEX(Tbl_Resource_List[Hours Available per Day], MATCH($C126,Tbl_Resource_List[Resource Name],0),1)-SUMIF($C$8:$C125,$C126,BB$8:BB125)),0),0)</f>
        <v>0</v>
      </c>
      <c r="BC126" s="93">
        <f>IF((BC$7&gt;IFERROR(MAX(IFERROR(INDEX(Tbl_Project_List[Start Date],MATCH($A126,Tbl_Project_List[Project Name],0),1)-1,0),IFERROR(INDEX($K$9:$K$158,MATCH($E126,$G$9:$G$158,0),1),0),IFERROR(INDEX($K$9:$K$158,MATCH($F126,$G$9:$G$158,0),1),0)),0)), IFERROR(MIN($D126-SUM($O126:BB126), INDEX(Tbl_Resource_List[Hours Available per Day], MATCH($C126,Tbl_Resource_List[Resource Name],0),1)-SUMIF($C$8:$C125,$C126,BC$8:BC125)),0),0)</f>
        <v>0</v>
      </c>
      <c r="BD126" s="93">
        <f>IF((BD$7&gt;IFERROR(MAX(IFERROR(INDEX(Tbl_Project_List[Start Date],MATCH($A126,Tbl_Project_List[Project Name],0),1)-1,0),IFERROR(INDEX($K$9:$K$158,MATCH($E126,$G$9:$G$158,0),1),0),IFERROR(INDEX($K$9:$K$158,MATCH($F126,$G$9:$G$158,0),1),0)),0)), IFERROR(MIN($D126-SUM($O126:BC126), INDEX(Tbl_Resource_List[Hours Available per Day], MATCH($C126,Tbl_Resource_List[Resource Name],0),1)-SUMIF($C$8:$C125,$C126,BD$8:BD125)),0),0)</f>
        <v>0</v>
      </c>
      <c r="BE126" s="93">
        <f>IF((BE$7&gt;IFERROR(MAX(IFERROR(INDEX(Tbl_Project_List[Start Date],MATCH($A126,Tbl_Project_List[Project Name],0),1)-1,0),IFERROR(INDEX($K$9:$K$158,MATCH($E126,$G$9:$G$158,0),1),0),IFERROR(INDEX($K$9:$K$158,MATCH($F126,$G$9:$G$158,0),1),0)),0)), IFERROR(MIN($D126-SUM($O126:BD126), INDEX(Tbl_Resource_List[Hours Available per Day], MATCH($C126,Tbl_Resource_List[Resource Name],0),1)-SUMIF($C$8:$C125,$C126,BE$8:BE125)),0),0)</f>
        <v>0</v>
      </c>
      <c r="BF126" s="93">
        <f>IF((BF$7&gt;IFERROR(MAX(IFERROR(INDEX(Tbl_Project_List[Start Date],MATCH($A126,Tbl_Project_List[Project Name],0),1)-1,0),IFERROR(INDEX($K$9:$K$158,MATCH($E126,$G$9:$G$158,0),1),0),IFERROR(INDEX($K$9:$K$158,MATCH($F126,$G$9:$G$158,0),1),0)),0)), IFERROR(MIN($D126-SUM($O126:BE126), INDEX(Tbl_Resource_List[Hours Available per Day], MATCH($C126,Tbl_Resource_List[Resource Name],0),1)-SUMIF($C$8:$C125,$C126,BF$8:BF125)),0),0)</f>
        <v>0</v>
      </c>
      <c r="BG126" s="93">
        <f>IF((BG$7&gt;IFERROR(MAX(IFERROR(INDEX(Tbl_Project_List[Start Date],MATCH($A126,Tbl_Project_List[Project Name],0),1)-1,0),IFERROR(INDEX($K$9:$K$158,MATCH($E126,$G$9:$G$158,0),1),0),IFERROR(INDEX($K$9:$K$158,MATCH($F126,$G$9:$G$158,0),1),0)),0)), IFERROR(MIN($D126-SUM($O126:BF126), INDEX(Tbl_Resource_List[Hours Available per Day], MATCH($C126,Tbl_Resource_List[Resource Name],0),1)-SUMIF($C$8:$C125,$C126,BG$8:BG125)),0),0)</f>
        <v>0</v>
      </c>
      <c r="BH126" s="93">
        <f>IF((BH$7&gt;IFERROR(MAX(IFERROR(INDEX(Tbl_Project_List[Start Date],MATCH($A126,Tbl_Project_List[Project Name],0),1)-1,0),IFERROR(INDEX($K$9:$K$158,MATCH($E126,$G$9:$G$158,0),1),0),IFERROR(INDEX($K$9:$K$158,MATCH($F126,$G$9:$G$158,0),1),0)),0)), IFERROR(MIN($D126-SUM($O126:BG126), INDEX(Tbl_Resource_List[Hours Available per Day], MATCH($C126,Tbl_Resource_List[Resource Name],0),1)-SUMIF($C$8:$C125,$C126,BH$8:BH125)),0),0)</f>
        <v>0</v>
      </c>
      <c r="BI126" s="93">
        <f>IF((BI$7&gt;IFERROR(MAX(IFERROR(INDEX(Tbl_Project_List[Start Date],MATCH($A126,Tbl_Project_List[Project Name],0),1)-1,0),IFERROR(INDEX($K$9:$K$158,MATCH($E126,$G$9:$G$158,0),1),0),IFERROR(INDEX($K$9:$K$158,MATCH($F126,$G$9:$G$158,0),1),0)),0)), IFERROR(MIN($D126-SUM($O126:BH126), INDEX(Tbl_Resource_List[Hours Available per Day], MATCH($C126,Tbl_Resource_List[Resource Name],0),1)-SUMIF($C$8:$C125,$C126,BI$8:BI125)),0),0)</f>
        <v>0</v>
      </c>
      <c r="BJ126" s="93">
        <f>IF((BJ$7&gt;IFERROR(MAX(IFERROR(INDEX(Tbl_Project_List[Start Date],MATCH($A126,Tbl_Project_List[Project Name],0),1)-1,0),IFERROR(INDEX($K$9:$K$158,MATCH($E126,$G$9:$G$158,0),1),0),IFERROR(INDEX($K$9:$K$158,MATCH($F126,$G$9:$G$158,0),1),0)),0)), IFERROR(MIN($D126-SUM($O126:BI126), INDEX(Tbl_Resource_List[Hours Available per Day], MATCH($C126,Tbl_Resource_List[Resource Name],0),1)-SUMIF($C$8:$C125,$C126,BJ$8:BJ125)),0),0)</f>
        <v>0</v>
      </c>
      <c r="BK126" s="93">
        <f>IF((BK$7&gt;IFERROR(MAX(IFERROR(INDEX(Tbl_Project_List[Start Date],MATCH($A126,Tbl_Project_List[Project Name],0),1)-1,0),IFERROR(INDEX($K$9:$K$158,MATCH($E126,$G$9:$G$158,0),1),0),IFERROR(INDEX($K$9:$K$158,MATCH($F126,$G$9:$G$158,0),1),0)),0)), IFERROR(MIN($D126-SUM($O126:BJ126), INDEX(Tbl_Resource_List[Hours Available per Day], MATCH($C126,Tbl_Resource_List[Resource Name],0),1)-SUMIF($C$8:$C125,$C126,BK$8:BK125)),0),0)</f>
        <v>0</v>
      </c>
      <c r="BL126" s="93">
        <f>IF((BL$7&gt;IFERROR(MAX(IFERROR(INDEX(Tbl_Project_List[Start Date],MATCH($A126,Tbl_Project_List[Project Name],0),1)-1,0),IFERROR(INDEX($K$9:$K$158,MATCH($E126,$G$9:$G$158,0),1),0),IFERROR(INDEX($K$9:$K$158,MATCH($F126,$G$9:$G$158,0),1),0)),0)), IFERROR(MIN($D126-SUM($O126:BK126), INDEX(Tbl_Resource_List[Hours Available per Day], MATCH($C126,Tbl_Resource_List[Resource Name],0),1)-SUMIF($C$8:$C125,$C126,BL$8:BL125)),0),0)</f>
        <v>0</v>
      </c>
      <c r="BM126" s="93">
        <f>IF((BM$7&gt;IFERROR(MAX(IFERROR(INDEX(Tbl_Project_List[Start Date],MATCH($A126,Tbl_Project_List[Project Name],0),1)-1,0),IFERROR(INDEX($K$9:$K$158,MATCH($E126,$G$9:$G$158,0),1),0),IFERROR(INDEX($K$9:$K$158,MATCH($F126,$G$9:$G$158,0),1),0)),0)), IFERROR(MIN($D126-SUM($O126:BL126), INDEX(Tbl_Resource_List[Hours Available per Day], MATCH($C126,Tbl_Resource_List[Resource Name],0),1)-SUMIF($C$8:$C125,$C126,BM$8:BM125)),0),0)</f>
        <v>0</v>
      </c>
      <c r="BN126" s="93">
        <f>IF((BN$7&gt;IFERROR(MAX(IFERROR(INDEX(Tbl_Project_List[Start Date],MATCH($A126,Tbl_Project_List[Project Name],0),1)-1,0),IFERROR(INDEX($K$9:$K$158,MATCH($E126,$G$9:$G$158,0),1),0),IFERROR(INDEX($K$9:$K$158,MATCH($F126,$G$9:$G$158,0),1),0)),0)), IFERROR(MIN($D126-SUM($O126:BM126), INDEX(Tbl_Resource_List[Hours Available per Day], MATCH($C126,Tbl_Resource_List[Resource Name],0),1)-SUMIF($C$8:$C125,$C126,BN$8:BN125)),0),0)</f>
        <v>0</v>
      </c>
      <c r="BO126" s="93">
        <f>IF((BO$7&gt;IFERROR(MAX(IFERROR(INDEX(Tbl_Project_List[Start Date],MATCH($A126,Tbl_Project_List[Project Name],0),1)-1,0),IFERROR(INDEX($K$9:$K$158,MATCH($E126,$G$9:$G$158,0),1),0),IFERROR(INDEX($K$9:$K$158,MATCH($F126,$G$9:$G$158,0),1),0)),0)), IFERROR(MIN($D126-SUM($O126:BN126), INDEX(Tbl_Resource_List[Hours Available per Day], MATCH($C126,Tbl_Resource_List[Resource Name],0),1)-SUMIF($C$8:$C125,$C126,BO$8:BO125)),0),0)</f>
        <v>0</v>
      </c>
      <c r="BP126" s="93">
        <f>IF((BP$7&gt;IFERROR(MAX(IFERROR(INDEX(Tbl_Project_List[Start Date],MATCH($A126,Tbl_Project_List[Project Name],0),1)-1,0),IFERROR(INDEX($K$9:$K$158,MATCH($E126,$G$9:$G$158,0),1),0),IFERROR(INDEX($K$9:$K$158,MATCH($F126,$G$9:$G$158,0),1),0)),0)), IFERROR(MIN($D126-SUM($O126:BO126), INDEX(Tbl_Resource_List[Hours Available per Day], MATCH($C126,Tbl_Resource_List[Resource Name],0),1)-SUMIF($C$8:$C125,$C126,BP$8:BP125)),0),0)</f>
        <v>0</v>
      </c>
      <c r="BQ126" s="93">
        <f>IF((BQ$7&gt;IFERROR(MAX(IFERROR(INDEX(Tbl_Project_List[Start Date],MATCH($A126,Tbl_Project_List[Project Name],0),1)-1,0),IFERROR(INDEX($K$9:$K$158,MATCH($E126,$G$9:$G$158,0),1),0),IFERROR(INDEX($K$9:$K$158,MATCH($F126,$G$9:$G$158,0),1),0)),0)), IFERROR(MIN($D126-SUM($O126:BP126), INDEX(Tbl_Resource_List[Hours Available per Day], MATCH($C126,Tbl_Resource_List[Resource Name],0),1)-SUMIF($C$8:$C125,$C126,BQ$8:BQ125)),0),0)</f>
        <v>0</v>
      </c>
      <c r="BR126" s="93">
        <f>IF((BR$7&gt;IFERROR(MAX(IFERROR(INDEX(Tbl_Project_List[Start Date],MATCH($A126,Tbl_Project_List[Project Name],0),1)-1,0),IFERROR(INDEX($K$9:$K$158,MATCH($E126,$G$9:$G$158,0),1),0),IFERROR(INDEX($K$9:$K$158,MATCH($F126,$G$9:$G$158,0),1),0)),0)), IFERROR(MIN($D126-SUM($O126:BQ126), INDEX(Tbl_Resource_List[Hours Available per Day], MATCH($C126,Tbl_Resource_List[Resource Name],0),1)-SUMIF($C$8:$C125,$C126,BR$8:BR125)),0),0)</f>
        <v>0</v>
      </c>
      <c r="BS126" s="93">
        <f>IF((BS$7&gt;IFERROR(MAX(IFERROR(INDEX(Tbl_Project_List[Start Date],MATCH($A126,Tbl_Project_List[Project Name],0),1)-1,0),IFERROR(INDEX($K$9:$K$158,MATCH($E126,$G$9:$G$158,0),1),0),IFERROR(INDEX($K$9:$K$158,MATCH($F126,$G$9:$G$158,0),1),0)),0)), IFERROR(MIN($D126-SUM($O126:BR126), INDEX(Tbl_Resource_List[Hours Available per Day], MATCH($C126,Tbl_Resource_List[Resource Name],0),1)-SUMIF($C$8:$C125,$C126,BS$8:BS125)),0),0)</f>
        <v>0</v>
      </c>
      <c r="BT126" s="93">
        <f>IF((BT$7&gt;IFERROR(MAX(IFERROR(INDEX(Tbl_Project_List[Start Date],MATCH($A126,Tbl_Project_List[Project Name],0),1)-1,0),IFERROR(INDEX($K$9:$K$158,MATCH($E126,$G$9:$G$158,0),1),0),IFERROR(INDEX($K$9:$K$158,MATCH($F126,$G$9:$G$158,0),1),0)),0)), IFERROR(MIN($D126-SUM($O126:BS126), INDEX(Tbl_Resource_List[Hours Available per Day], MATCH($C126,Tbl_Resource_List[Resource Name],0),1)-SUMIF($C$8:$C125,$C126,BT$8:BT125)),0),0)</f>
        <v>0</v>
      </c>
      <c r="BU126" s="93">
        <f>IF((BU$7&gt;IFERROR(MAX(IFERROR(INDEX(Tbl_Project_List[Start Date],MATCH($A126,Tbl_Project_List[Project Name],0),1)-1,0),IFERROR(INDEX($K$9:$K$158,MATCH($E126,$G$9:$G$158,0),1),0),IFERROR(INDEX($K$9:$K$158,MATCH($F126,$G$9:$G$158,0),1),0)),0)), IFERROR(MIN($D126-SUM($O126:BT126), INDEX(Tbl_Resource_List[Hours Available per Day], MATCH($C126,Tbl_Resource_List[Resource Name],0),1)-SUMIF($C$8:$C125,$C126,BU$8:BU125)),0),0)</f>
        <v>0</v>
      </c>
      <c r="BV126" s="93">
        <f>IF((BV$7&gt;IFERROR(MAX(IFERROR(INDEX(Tbl_Project_List[Start Date],MATCH($A126,Tbl_Project_List[Project Name],0),1)-1,0),IFERROR(INDEX($K$9:$K$158,MATCH($E126,$G$9:$G$158,0),1),0),IFERROR(INDEX($K$9:$K$158,MATCH($F126,$G$9:$G$158,0),1),0)),0)), IFERROR(MIN($D126-SUM($O126:BU126), INDEX(Tbl_Resource_List[Hours Available per Day], MATCH($C126,Tbl_Resource_List[Resource Name],0),1)-SUMIF($C$8:$C125,$C126,BV$8:BV125)),0),0)</f>
        <v>0</v>
      </c>
      <c r="BW126" s="94">
        <f>IF((BW$7&gt;IFERROR(MAX(IFERROR(INDEX(Tbl_Project_List[Start Date],MATCH($A126,Tbl_Project_List[Project Name],0),1)-1,0),IFERROR(INDEX($K$9:$K$158,MATCH($E126,$G$9:$G$158,0),1),0),IFERROR(INDEX($K$9:$K$158,MATCH($F126,$G$9:$G$158,0),1),0)),0)), IFERROR(MIN($D126-SUM($O126:BV126), INDEX(Tbl_Resource_List[Hours Available per Day], MATCH($C126,Tbl_Resource_List[Resource Name],0),1)-SUMIF($C$8:$C125,$C126,BW$8:BW125)),0),0)</f>
        <v>0</v>
      </c>
      <c r="BX126" s="95"/>
      <c r="BY126" s="95"/>
      <c r="BZ126" s="95"/>
      <c r="CA126" s="95"/>
      <c r="CB126" s="95"/>
      <c r="CC126" s="95"/>
      <c r="CD126" s="95"/>
      <c r="CE126" s="95"/>
      <c r="CF126" s="95"/>
      <c r="CG126" s="95"/>
      <c r="CH126" s="95"/>
      <c r="CI126" s="95"/>
      <c r="CJ126" s="95"/>
      <c r="CK126" s="95"/>
      <c r="CL126" s="95"/>
      <c r="CM126" s="95"/>
      <c r="CN126" s="95"/>
      <c r="CO126" s="95"/>
      <c r="CP126" s="95"/>
      <c r="CQ126" s="95"/>
      <c r="CR126" s="95"/>
      <c r="CS126" s="95"/>
      <c r="CT126" s="95"/>
      <c r="CU126" s="95"/>
      <c r="CV126" s="95"/>
      <c r="CW126" s="95"/>
      <c r="CX126" s="95"/>
      <c r="CY126" s="95"/>
      <c r="CZ126" s="95"/>
      <c r="DA126" s="95"/>
    </row>
    <row r="127" spans="1:105" x14ac:dyDescent="0.25">
      <c r="A127" s="89" t="str">
        <f>IFERROR(IF(ROW(A126)-ROW($A$8)&gt;=COUNTA(Tbl_Task_List[Task Name]),"",INDEX(Tbl_Project_List[],MATCH(SMALL(Tbl_Project_List[[#Data],[Priority]],ROUND(SUMPRODUCT(1/COUNTIF($A$9:A126,$A$9:A126)),0)+((COUNTIF(Tbl_Task_List[[#Data],[Project Name]],A126)=COUNTIF($A$9:$A126,A126))*1)),Tbl_Project_List[[#Data],[Priority]],0),1)),"")</f>
        <v/>
      </c>
      <c r="B127" s="89" t="str">
        <f t="array" ref="B127">IFERROR(INDEX((Tbl_Task_List[[#Data],[Task Name]]), SMALL(IF(A127=(Tbl_Task_List[[#Data],[Project Name]]),ROW(Tbl_Task_List[[#Data],[Project Name]]),""),COUNTIF($A$9:$A127,A127))-ROW(Tbl_Task_List[[#Headers],[Task Name]]),1),"")</f>
        <v/>
      </c>
      <c r="C127" s="90" t="str">
        <f t="array" ref="C127">IFERROR(INDEX((Tbl_Task_List[[#Data],[Resource Name]]), SMALL(IF(A127=(Tbl_Task_List[[#Data],[Project Name]]),ROW(Tbl_Task_List[[#Data],[Project Name]]),""),COUNTIF($A$9:$A127,A127))-ROW(Tbl_Task_List[[#Headers],[Resource Name]]),1),"")</f>
        <v/>
      </c>
      <c r="D127" s="91" t="str">
        <f t="array" ref="D127">IFERROR(INDEX((Tbl_Task_List[[#Data],[Planned Duration (Hours)]]), SMALL(IF(A127=(Tbl_Task_List[[#Data],[Project Name]]),ROW(Tbl_Task_List[[#Data],[Project Name]]),""),COUNTIF($A$9:$A127,A127))-ROW(Tbl_Task_List[[#Headers],[Planned Duration (Hours)]]),1),"")</f>
        <v/>
      </c>
      <c r="E127" s="70" t="str">
        <f t="array" ref="E127">IFERROR(INDEX((Tbl_Task_List[[#Data],[Predecessor 1]]), SMALL(IF(A127=(Tbl_Task_List[[#Data],[Project Name]]),ROW(Tbl_Task_List[[#Data],[Project Name]]),""),COUNTIF($A$9:$A127,A127))-ROW(Tbl_Task_List[[#Headers],[Predecessor 1]]),1),"")</f>
        <v/>
      </c>
      <c r="F127" s="70" t="str">
        <f t="array" ref="F127">IFERROR(INDEX((Tbl_Task_List[[#Data],[Predecessor 2]]), SMALL(IF(A127=(Tbl_Task_List[[#Data],[Project Name]]),ROW(Tbl_Task_List[[#Data],[Project Name]]),""),COUNTIF($A$9:$A127,A127))-ROW(Tbl_Task_List[[#Headers],[Predecessor 2]]),1),"")</f>
        <v/>
      </c>
      <c r="G127" s="70" t="str">
        <f t="shared" si="12"/>
        <v xml:space="preserve"> </v>
      </c>
      <c r="H127" s="75" t="str">
        <f>IFERROR(MAX(INDEX(Tbl_Project_List[Start Date],MATCH($A127,Tbl_Project_List[Project Name],0),1), StartDate, IFERROR(WORKDAY(INDEX($K$9:$K$158,MATCH($E127,$G$9:$G$158,0),1),1,Holidays),0),IFERROR(WORKDAY( INDEX($K$9:$K$158,MATCH($F127,$G$9:$G$158,0),1),1,Holidays),0)),"")</f>
        <v/>
      </c>
      <c r="I127" s="92" t="str">
        <f t="shared" si="9"/>
        <v/>
      </c>
      <c r="J127" s="75" t="str">
        <f t="array" ref="J127">IF(ISNUMBER(D127),IFERROR(INDEX($A$7:$BW$7,1,SMALL(IF(P127:BW127&gt;0,COLUMN(P127:BW127),""),1)),WORKDAY($BW$7,2,Holidays)),"")</f>
        <v/>
      </c>
      <c r="K127" s="75" t="str">
        <f t="array" ref="K127">IF(ISNUMBER(D127),IF(SUM(P127:BW127)=D127,IFERROR(INDEX($A$7:$BW$7,1,LARGE(IF(P127:BW127&gt;0,COLUMN(P127:BW127),""),1)),""),WORKDAY($BW$7,1,Holidays)),"")</f>
        <v/>
      </c>
      <c r="L127" s="92" t="str">
        <f ca="1">IFERROR(COUNTIF(INDIRECT(ADDRESS(ROW($L127),MATCH($J127,$A$7:$BW$7,0),1,1,)):INDIRECT(ADDRESS(ROW($L127),MATCH(MIN($K127,$BW$7),$A$7:$BW$7,0),1,1,)),0),"")</f>
        <v/>
      </c>
      <c r="M127" s="92" t="str">
        <f t="shared" si="10"/>
        <v/>
      </c>
      <c r="N127" s="93" t="str">
        <f t="shared" si="11"/>
        <v/>
      </c>
      <c r="O127" s="86"/>
      <c r="P127" s="93">
        <f>IF((P$7&gt;IFERROR(MAX(IFERROR(INDEX(Tbl_Project_List[Start Date],MATCH($A127,Tbl_Project_List[Project Name],0),1)-1,0),IFERROR(INDEX($K$9:$K$158,MATCH($E127,$G$9:$G$158,0),1),0),IFERROR(INDEX($K$9:$K$158,MATCH($F127,$G$9:$G$158,0),1),0)),0)), IFERROR(MIN($D127-SUM($O127:O127), INDEX(Tbl_Resource_List[Hours Available per Day], MATCH($C127,Tbl_Resource_List[Resource Name],0),1)-SUMIF($C$8:$C126,$C127,P$8:P126)),0),0)</f>
        <v>0</v>
      </c>
      <c r="Q127" s="93">
        <f>IF((Q$7&gt;IFERROR(MAX(IFERROR(INDEX(Tbl_Project_List[Start Date],MATCH($A127,Tbl_Project_List[Project Name],0),1)-1,0),IFERROR(INDEX($K$9:$K$158,MATCH($E127,$G$9:$G$158,0),1),0),IFERROR(INDEX($K$9:$K$158,MATCH($F127,$G$9:$G$158,0),1),0)),0)), IFERROR(MIN($D127-SUM($O127:P127), INDEX(Tbl_Resource_List[Hours Available per Day], MATCH($C127,Tbl_Resource_List[Resource Name],0),1)-SUMIF($C$8:$C126,$C127,Q$8:Q126)),0),0)</f>
        <v>0</v>
      </c>
      <c r="R127" s="93">
        <f>IF((R$7&gt;IFERROR(MAX(IFERROR(INDEX(Tbl_Project_List[Start Date],MATCH($A127,Tbl_Project_List[Project Name],0),1)-1,0),IFERROR(INDEX($K$9:$K$158,MATCH($E127,$G$9:$G$158,0),1),0),IFERROR(INDEX($K$9:$K$158,MATCH($F127,$G$9:$G$158,0),1),0)),0)), IFERROR(MIN($D127-SUM($O127:Q127), INDEX(Tbl_Resource_List[Hours Available per Day], MATCH($C127,Tbl_Resource_List[Resource Name],0),1)-SUMIF($C$8:$C126,$C127,R$8:R126)),0),0)</f>
        <v>0</v>
      </c>
      <c r="S127" s="93">
        <f>IF((S$7&gt;IFERROR(MAX(IFERROR(INDEX(Tbl_Project_List[Start Date],MATCH($A127,Tbl_Project_List[Project Name],0),1)-1,0),IFERROR(INDEX($K$9:$K$158,MATCH($E127,$G$9:$G$158,0),1),0),IFERROR(INDEX($K$9:$K$158,MATCH($F127,$G$9:$G$158,0),1),0)),0)), IFERROR(MIN($D127-SUM($O127:R127), INDEX(Tbl_Resource_List[Hours Available per Day], MATCH($C127,Tbl_Resource_List[Resource Name],0),1)-SUMIF($C$8:$C126,$C127,S$8:S126)),0),0)</f>
        <v>0</v>
      </c>
      <c r="T127" s="93">
        <f>IF((T$7&gt;IFERROR(MAX(IFERROR(INDEX(Tbl_Project_List[Start Date],MATCH($A127,Tbl_Project_List[Project Name],0),1)-1,0),IFERROR(INDEX($K$9:$K$158,MATCH($E127,$G$9:$G$158,0),1),0),IFERROR(INDEX($K$9:$K$158,MATCH($F127,$G$9:$G$158,0),1),0)),0)), IFERROR(MIN($D127-SUM($O127:S127), INDEX(Tbl_Resource_List[Hours Available per Day], MATCH($C127,Tbl_Resource_List[Resource Name],0),1)-SUMIF($C$8:$C126,$C127,T$8:T126)),0),0)</f>
        <v>0</v>
      </c>
      <c r="U127" s="93">
        <f>IF((U$7&gt;IFERROR(MAX(IFERROR(INDEX(Tbl_Project_List[Start Date],MATCH($A127,Tbl_Project_List[Project Name],0),1)-1,0),IFERROR(INDEX($K$9:$K$158,MATCH($E127,$G$9:$G$158,0),1),0),IFERROR(INDEX($K$9:$K$158,MATCH($F127,$G$9:$G$158,0),1),0)),0)), IFERROR(MIN($D127-SUM($O127:T127), INDEX(Tbl_Resource_List[Hours Available per Day], MATCH($C127,Tbl_Resource_List[Resource Name],0),1)-SUMIF($C$8:$C126,$C127,U$8:U126)),0),0)</f>
        <v>0</v>
      </c>
      <c r="V127" s="93">
        <f>IF((V$7&gt;IFERROR(MAX(IFERROR(INDEX(Tbl_Project_List[Start Date],MATCH($A127,Tbl_Project_List[Project Name],0),1)-1,0),IFERROR(INDEX($K$9:$K$158,MATCH($E127,$G$9:$G$158,0),1),0),IFERROR(INDEX($K$9:$K$158,MATCH($F127,$G$9:$G$158,0),1),0)),0)), IFERROR(MIN($D127-SUM($O127:U127), INDEX(Tbl_Resource_List[Hours Available per Day], MATCH($C127,Tbl_Resource_List[Resource Name],0),1)-SUMIF($C$8:$C126,$C127,V$8:V126)),0),0)</f>
        <v>0</v>
      </c>
      <c r="W127" s="93">
        <f>IF((W$7&gt;IFERROR(MAX(IFERROR(INDEX(Tbl_Project_List[Start Date],MATCH($A127,Tbl_Project_List[Project Name],0),1)-1,0),IFERROR(INDEX($K$9:$K$158,MATCH($E127,$G$9:$G$158,0),1),0),IFERROR(INDEX($K$9:$K$158,MATCH($F127,$G$9:$G$158,0),1),0)),0)), IFERROR(MIN($D127-SUM($O127:V127), INDEX(Tbl_Resource_List[Hours Available per Day], MATCH($C127,Tbl_Resource_List[Resource Name],0),1)-SUMIF($C$8:$C126,$C127,W$8:W126)),0),0)</f>
        <v>0</v>
      </c>
      <c r="X127" s="93">
        <f>IF((X$7&gt;IFERROR(MAX(IFERROR(INDEX(Tbl_Project_List[Start Date],MATCH($A127,Tbl_Project_List[Project Name],0),1)-1,0),IFERROR(INDEX($K$9:$K$158,MATCH($E127,$G$9:$G$158,0),1),0),IFERROR(INDEX($K$9:$K$158,MATCH($F127,$G$9:$G$158,0),1),0)),0)), IFERROR(MIN($D127-SUM($O127:W127), INDEX(Tbl_Resource_List[Hours Available per Day], MATCH($C127,Tbl_Resource_List[Resource Name],0),1)-SUMIF($C$8:$C126,$C127,X$8:X126)),0),0)</f>
        <v>0</v>
      </c>
      <c r="Y127" s="93">
        <f>IF((Y$7&gt;IFERROR(MAX(IFERROR(INDEX(Tbl_Project_List[Start Date],MATCH($A127,Tbl_Project_List[Project Name],0),1)-1,0),IFERROR(INDEX($K$9:$K$158,MATCH($E127,$G$9:$G$158,0),1),0),IFERROR(INDEX($K$9:$K$158,MATCH($F127,$G$9:$G$158,0),1),0)),0)), IFERROR(MIN($D127-SUM($O127:X127), INDEX(Tbl_Resource_List[Hours Available per Day], MATCH($C127,Tbl_Resource_List[Resource Name],0),1)-SUMIF($C$8:$C126,$C127,Y$8:Y126)),0),0)</f>
        <v>0</v>
      </c>
      <c r="Z127" s="93">
        <f>IF((Z$7&gt;IFERROR(MAX(IFERROR(INDEX(Tbl_Project_List[Start Date],MATCH($A127,Tbl_Project_List[Project Name],0),1)-1,0),IFERROR(INDEX($K$9:$K$158,MATCH($E127,$G$9:$G$158,0),1),0),IFERROR(INDEX($K$9:$K$158,MATCH($F127,$G$9:$G$158,0),1),0)),0)), IFERROR(MIN($D127-SUM($O127:Y127), INDEX(Tbl_Resource_List[Hours Available per Day], MATCH($C127,Tbl_Resource_List[Resource Name],0),1)-SUMIF($C$8:$C126,$C127,Z$8:Z126)),0),0)</f>
        <v>0</v>
      </c>
      <c r="AA127" s="93">
        <f>IF((AA$7&gt;IFERROR(MAX(IFERROR(INDEX(Tbl_Project_List[Start Date],MATCH($A127,Tbl_Project_List[Project Name],0),1)-1,0),IFERROR(INDEX($K$9:$K$158,MATCH($E127,$G$9:$G$158,0),1),0),IFERROR(INDEX($K$9:$K$158,MATCH($F127,$G$9:$G$158,0),1),0)),0)), IFERROR(MIN($D127-SUM($O127:Z127), INDEX(Tbl_Resource_List[Hours Available per Day], MATCH($C127,Tbl_Resource_List[Resource Name],0),1)-SUMIF($C$8:$C126,$C127,AA$8:AA126)),0),0)</f>
        <v>0</v>
      </c>
      <c r="AB127" s="93">
        <f>IF((AB$7&gt;IFERROR(MAX(IFERROR(INDEX(Tbl_Project_List[Start Date],MATCH($A127,Tbl_Project_List[Project Name],0),1)-1,0),IFERROR(INDEX($K$9:$K$158,MATCH($E127,$G$9:$G$158,0),1),0),IFERROR(INDEX($K$9:$K$158,MATCH($F127,$G$9:$G$158,0),1),0)),0)), IFERROR(MIN($D127-SUM($O127:AA127), INDEX(Tbl_Resource_List[Hours Available per Day], MATCH($C127,Tbl_Resource_List[Resource Name],0),1)-SUMIF($C$8:$C126,$C127,AB$8:AB126)),0),0)</f>
        <v>0</v>
      </c>
      <c r="AC127" s="93">
        <f>IF((AC$7&gt;IFERROR(MAX(IFERROR(INDEX(Tbl_Project_List[Start Date],MATCH($A127,Tbl_Project_List[Project Name],0),1)-1,0),IFERROR(INDEX($K$9:$K$158,MATCH($E127,$G$9:$G$158,0),1),0),IFERROR(INDEX($K$9:$K$158,MATCH($F127,$G$9:$G$158,0),1),0)),0)), IFERROR(MIN($D127-SUM($O127:AB127), INDEX(Tbl_Resource_List[Hours Available per Day], MATCH($C127,Tbl_Resource_List[Resource Name],0),1)-SUMIF($C$8:$C126,$C127,AC$8:AC126)),0),0)</f>
        <v>0</v>
      </c>
      <c r="AD127" s="93">
        <f>IF((AD$7&gt;IFERROR(MAX(IFERROR(INDEX(Tbl_Project_List[Start Date],MATCH($A127,Tbl_Project_List[Project Name],0),1)-1,0),IFERROR(INDEX($K$9:$K$158,MATCH($E127,$G$9:$G$158,0),1),0),IFERROR(INDEX($K$9:$K$158,MATCH($F127,$G$9:$G$158,0),1),0)),0)), IFERROR(MIN($D127-SUM($O127:AC127), INDEX(Tbl_Resource_List[Hours Available per Day], MATCH($C127,Tbl_Resource_List[Resource Name],0),1)-SUMIF($C$8:$C126,$C127,AD$8:AD126)),0),0)</f>
        <v>0</v>
      </c>
      <c r="AE127" s="93">
        <f>IF((AE$7&gt;IFERROR(MAX(IFERROR(INDEX(Tbl_Project_List[Start Date],MATCH($A127,Tbl_Project_List[Project Name],0),1)-1,0),IFERROR(INDEX($K$9:$K$158,MATCH($E127,$G$9:$G$158,0),1),0),IFERROR(INDEX($K$9:$K$158,MATCH($F127,$G$9:$G$158,0),1),0)),0)), IFERROR(MIN($D127-SUM($O127:AD127), INDEX(Tbl_Resource_List[Hours Available per Day], MATCH($C127,Tbl_Resource_List[Resource Name],0),1)-SUMIF($C$8:$C126,$C127,AE$8:AE126)),0),0)</f>
        <v>0</v>
      </c>
      <c r="AF127" s="93">
        <f>IF((AF$7&gt;IFERROR(MAX(IFERROR(INDEX(Tbl_Project_List[Start Date],MATCH($A127,Tbl_Project_List[Project Name],0),1)-1,0),IFERROR(INDEX($K$9:$K$158,MATCH($E127,$G$9:$G$158,0),1),0),IFERROR(INDEX($K$9:$K$158,MATCH($F127,$G$9:$G$158,0),1),0)),0)), IFERROR(MIN($D127-SUM($O127:AE127), INDEX(Tbl_Resource_List[Hours Available per Day], MATCH($C127,Tbl_Resource_List[Resource Name],0),1)-SUMIF($C$8:$C126,$C127,AF$8:AF126)),0),0)</f>
        <v>0</v>
      </c>
      <c r="AG127" s="93">
        <f>IF((AG$7&gt;IFERROR(MAX(IFERROR(INDEX(Tbl_Project_List[Start Date],MATCH($A127,Tbl_Project_List[Project Name],0),1)-1,0),IFERROR(INDEX($K$9:$K$158,MATCH($E127,$G$9:$G$158,0),1),0),IFERROR(INDEX($K$9:$K$158,MATCH($F127,$G$9:$G$158,0),1),0)),0)), IFERROR(MIN($D127-SUM($O127:AF127), INDEX(Tbl_Resource_List[Hours Available per Day], MATCH($C127,Tbl_Resource_List[Resource Name],0),1)-SUMIF($C$8:$C126,$C127,AG$8:AG126)),0),0)</f>
        <v>0</v>
      </c>
      <c r="AH127" s="93">
        <f>IF((AH$7&gt;IFERROR(MAX(IFERROR(INDEX(Tbl_Project_List[Start Date],MATCH($A127,Tbl_Project_List[Project Name],0),1)-1,0),IFERROR(INDEX($K$9:$K$158,MATCH($E127,$G$9:$G$158,0),1),0),IFERROR(INDEX($K$9:$K$158,MATCH($F127,$G$9:$G$158,0),1),0)),0)), IFERROR(MIN($D127-SUM($O127:AG127), INDEX(Tbl_Resource_List[Hours Available per Day], MATCH($C127,Tbl_Resource_List[Resource Name],0),1)-SUMIF($C$8:$C126,$C127,AH$8:AH126)),0),0)</f>
        <v>0</v>
      </c>
      <c r="AI127" s="93">
        <f>IF((AI$7&gt;IFERROR(MAX(IFERROR(INDEX(Tbl_Project_List[Start Date],MATCH($A127,Tbl_Project_List[Project Name],0),1)-1,0),IFERROR(INDEX($K$9:$K$158,MATCH($E127,$G$9:$G$158,0),1),0),IFERROR(INDEX($K$9:$K$158,MATCH($F127,$G$9:$G$158,0),1),0)),0)), IFERROR(MIN($D127-SUM($O127:AH127), INDEX(Tbl_Resource_List[Hours Available per Day], MATCH($C127,Tbl_Resource_List[Resource Name],0),1)-SUMIF($C$8:$C126,$C127,AI$8:AI126)),0),0)</f>
        <v>0</v>
      </c>
      <c r="AJ127" s="93">
        <f>IF((AJ$7&gt;IFERROR(MAX(IFERROR(INDEX(Tbl_Project_List[Start Date],MATCH($A127,Tbl_Project_List[Project Name],0),1)-1,0),IFERROR(INDEX($K$9:$K$158,MATCH($E127,$G$9:$G$158,0),1),0),IFERROR(INDEX($K$9:$K$158,MATCH($F127,$G$9:$G$158,0),1),0)),0)), IFERROR(MIN($D127-SUM($O127:AI127), INDEX(Tbl_Resource_List[Hours Available per Day], MATCH($C127,Tbl_Resource_List[Resource Name],0),1)-SUMIF($C$8:$C126,$C127,AJ$8:AJ126)),0),0)</f>
        <v>0</v>
      </c>
      <c r="AK127" s="93">
        <f>IF((AK$7&gt;IFERROR(MAX(IFERROR(INDEX(Tbl_Project_List[Start Date],MATCH($A127,Tbl_Project_List[Project Name],0),1)-1,0),IFERROR(INDEX($K$9:$K$158,MATCH($E127,$G$9:$G$158,0),1),0),IFERROR(INDEX($K$9:$K$158,MATCH($F127,$G$9:$G$158,0),1),0)),0)), IFERROR(MIN($D127-SUM($O127:AJ127), INDEX(Tbl_Resource_List[Hours Available per Day], MATCH($C127,Tbl_Resource_List[Resource Name],0),1)-SUMIF($C$8:$C126,$C127,AK$8:AK126)),0),0)</f>
        <v>0</v>
      </c>
      <c r="AL127" s="93">
        <f>IF((AL$7&gt;IFERROR(MAX(IFERROR(INDEX(Tbl_Project_List[Start Date],MATCH($A127,Tbl_Project_List[Project Name],0),1)-1,0),IFERROR(INDEX($K$9:$K$158,MATCH($E127,$G$9:$G$158,0),1),0),IFERROR(INDEX($K$9:$K$158,MATCH($F127,$G$9:$G$158,0),1),0)),0)), IFERROR(MIN($D127-SUM($O127:AK127), INDEX(Tbl_Resource_List[Hours Available per Day], MATCH($C127,Tbl_Resource_List[Resource Name],0),1)-SUMIF($C$8:$C126,$C127,AL$8:AL126)),0),0)</f>
        <v>0</v>
      </c>
      <c r="AM127" s="93">
        <f>IF((AM$7&gt;IFERROR(MAX(IFERROR(INDEX(Tbl_Project_List[Start Date],MATCH($A127,Tbl_Project_List[Project Name],0),1)-1,0),IFERROR(INDEX($K$9:$K$158,MATCH($E127,$G$9:$G$158,0),1),0),IFERROR(INDEX($K$9:$K$158,MATCH($F127,$G$9:$G$158,0),1),0)),0)), IFERROR(MIN($D127-SUM($O127:AL127), INDEX(Tbl_Resource_List[Hours Available per Day], MATCH($C127,Tbl_Resource_List[Resource Name],0),1)-SUMIF($C$8:$C126,$C127,AM$8:AM126)),0),0)</f>
        <v>0</v>
      </c>
      <c r="AN127" s="93">
        <f>IF((AN$7&gt;IFERROR(MAX(IFERROR(INDEX(Tbl_Project_List[Start Date],MATCH($A127,Tbl_Project_List[Project Name],0),1)-1,0),IFERROR(INDEX($K$9:$K$158,MATCH($E127,$G$9:$G$158,0),1),0),IFERROR(INDEX($K$9:$K$158,MATCH($F127,$G$9:$G$158,0),1),0)),0)), IFERROR(MIN($D127-SUM($O127:AM127), INDEX(Tbl_Resource_List[Hours Available per Day], MATCH($C127,Tbl_Resource_List[Resource Name],0),1)-SUMIF($C$8:$C126,$C127,AN$8:AN126)),0),0)</f>
        <v>0</v>
      </c>
      <c r="AO127" s="93">
        <f>IF((AO$7&gt;IFERROR(MAX(IFERROR(INDEX(Tbl_Project_List[Start Date],MATCH($A127,Tbl_Project_List[Project Name],0),1)-1,0),IFERROR(INDEX($K$9:$K$158,MATCH($E127,$G$9:$G$158,0),1),0),IFERROR(INDEX($K$9:$K$158,MATCH($F127,$G$9:$G$158,0),1),0)),0)), IFERROR(MIN($D127-SUM($O127:AN127), INDEX(Tbl_Resource_List[Hours Available per Day], MATCH($C127,Tbl_Resource_List[Resource Name],0),1)-SUMIF($C$8:$C126,$C127,AO$8:AO126)),0),0)</f>
        <v>0</v>
      </c>
      <c r="AP127" s="93">
        <f>IF((AP$7&gt;IFERROR(MAX(IFERROR(INDEX(Tbl_Project_List[Start Date],MATCH($A127,Tbl_Project_List[Project Name],0),1)-1,0),IFERROR(INDEX($K$9:$K$158,MATCH($E127,$G$9:$G$158,0),1),0),IFERROR(INDEX($K$9:$K$158,MATCH($F127,$G$9:$G$158,0),1),0)),0)), IFERROR(MIN($D127-SUM($O127:AO127), INDEX(Tbl_Resource_List[Hours Available per Day], MATCH($C127,Tbl_Resource_List[Resource Name],0),1)-SUMIF($C$8:$C126,$C127,AP$8:AP126)),0),0)</f>
        <v>0</v>
      </c>
      <c r="AQ127" s="93">
        <f>IF((AQ$7&gt;IFERROR(MAX(IFERROR(INDEX(Tbl_Project_List[Start Date],MATCH($A127,Tbl_Project_List[Project Name],0),1)-1,0),IFERROR(INDEX($K$9:$K$158,MATCH($E127,$G$9:$G$158,0),1),0),IFERROR(INDEX($K$9:$K$158,MATCH($F127,$G$9:$G$158,0),1),0)),0)), IFERROR(MIN($D127-SUM($O127:AP127), INDEX(Tbl_Resource_List[Hours Available per Day], MATCH($C127,Tbl_Resource_List[Resource Name],0),1)-SUMIF($C$8:$C126,$C127,AQ$8:AQ126)),0),0)</f>
        <v>0</v>
      </c>
      <c r="AR127" s="93">
        <f>IF((AR$7&gt;IFERROR(MAX(IFERROR(INDEX(Tbl_Project_List[Start Date],MATCH($A127,Tbl_Project_List[Project Name],0),1)-1,0),IFERROR(INDEX($K$9:$K$158,MATCH($E127,$G$9:$G$158,0),1),0),IFERROR(INDEX($K$9:$K$158,MATCH($F127,$G$9:$G$158,0),1),0)),0)), IFERROR(MIN($D127-SUM($O127:AQ127), INDEX(Tbl_Resource_List[Hours Available per Day], MATCH($C127,Tbl_Resource_List[Resource Name],0),1)-SUMIF($C$8:$C126,$C127,AR$8:AR126)),0),0)</f>
        <v>0</v>
      </c>
      <c r="AS127" s="93">
        <f>IF((AS$7&gt;IFERROR(MAX(IFERROR(INDEX(Tbl_Project_List[Start Date],MATCH($A127,Tbl_Project_List[Project Name],0),1)-1,0),IFERROR(INDEX($K$9:$K$158,MATCH($E127,$G$9:$G$158,0),1),0),IFERROR(INDEX($K$9:$K$158,MATCH($F127,$G$9:$G$158,0),1),0)),0)), IFERROR(MIN($D127-SUM($O127:AR127), INDEX(Tbl_Resource_List[Hours Available per Day], MATCH($C127,Tbl_Resource_List[Resource Name],0),1)-SUMIF($C$8:$C126,$C127,AS$8:AS126)),0),0)</f>
        <v>0</v>
      </c>
      <c r="AT127" s="93">
        <f>IF((AT$7&gt;IFERROR(MAX(IFERROR(INDEX(Tbl_Project_List[Start Date],MATCH($A127,Tbl_Project_List[Project Name],0),1)-1,0),IFERROR(INDEX($K$9:$K$158,MATCH($E127,$G$9:$G$158,0),1),0),IFERROR(INDEX($K$9:$K$158,MATCH($F127,$G$9:$G$158,0),1),0)),0)), IFERROR(MIN($D127-SUM($O127:AS127), INDEX(Tbl_Resource_List[Hours Available per Day], MATCH($C127,Tbl_Resource_List[Resource Name],0),1)-SUMIF($C$8:$C126,$C127,AT$8:AT126)),0),0)</f>
        <v>0</v>
      </c>
      <c r="AU127" s="93">
        <f>IF((AU$7&gt;IFERROR(MAX(IFERROR(INDEX(Tbl_Project_List[Start Date],MATCH($A127,Tbl_Project_List[Project Name],0),1)-1,0),IFERROR(INDEX($K$9:$K$158,MATCH($E127,$G$9:$G$158,0),1),0),IFERROR(INDEX($K$9:$K$158,MATCH($F127,$G$9:$G$158,0),1),0)),0)), IFERROR(MIN($D127-SUM($O127:AT127), INDEX(Tbl_Resource_List[Hours Available per Day], MATCH($C127,Tbl_Resource_List[Resource Name],0),1)-SUMIF($C$8:$C126,$C127,AU$8:AU126)),0),0)</f>
        <v>0</v>
      </c>
      <c r="AV127" s="93">
        <f>IF((AV$7&gt;IFERROR(MAX(IFERROR(INDEX(Tbl_Project_List[Start Date],MATCH($A127,Tbl_Project_List[Project Name],0),1)-1,0),IFERROR(INDEX($K$9:$K$158,MATCH($E127,$G$9:$G$158,0),1),0),IFERROR(INDEX($K$9:$K$158,MATCH($F127,$G$9:$G$158,0),1),0)),0)), IFERROR(MIN($D127-SUM($O127:AU127), INDEX(Tbl_Resource_List[Hours Available per Day], MATCH($C127,Tbl_Resource_List[Resource Name],0),1)-SUMIF($C$8:$C126,$C127,AV$8:AV126)),0),0)</f>
        <v>0</v>
      </c>
      <c r="AW127" s="93">
        <f>IF((AW$7&gt;IFERROR(MAX(IFERROR(INDEX(Tbl_Project_List[Start Date],MATCH($A127,Tbl_Project_List[Project Name],0),1)-1,0),IFERROR(INDEX($K$9:$K$158,MATCH($E127,$G$9:$G$158,0),1),0),IFERROR(INDEX($K$9:$K$158,MATCH($F127,$G$9:$G$158,0),1),0)),0)), IFERROR(MIN($D127-SUM($O127:AV127), INDEX(Tbl_Resource_List[Hours Available per Day], MATCH($C127,Tbl_Resource_List[Resource Name],0),1)-SUMIF($C$8:$C126,$C127,AW$8:AW126)),0),0)</f>
        <v>0</v>
      </c>
      <c r="AX127" s="93">
        <f>IF((AX$7&gt;IFERROR(MAX(IFERROR(INDEX(Tbl_Project_List[Start Date],MATCH($A127,Tbl_Project_List[Project Name],0),1)-1,0),IFERROR(INDEX($K$9:$K$158,MATCH($E127,$G$9:$G$158,0),1),0),IFERROR(INDEX($K$9:$K$158,MATCH($F127,$G$9:$G$158,0),1),0)),0)), IFERROR(MIN($D127-SUM($O127:AW127), INDEX(Tbl_Resource_List[Hours Available per Day], MATCH($C127,Tbl_Resource_List[Resource Name],0),1)-SUMIF($C$8:$C126,$C127,AX$8:AX126)),0),0)</f>
        <v>0</v>
      </c>
      <c r="AY127" s="93">
        <f>IF((AY$7&gt;IFERROR(MAX(IFERROR(INDEX(Tbl_Project_List[Start Date],MATCH($A127,Tbl_Project_List[Project Name],0),1)-1,0),IFERROR(INDEX($K$9:$K$158,MATCH($E127,$G$9:$G$158,0),1),0),IFERROR(INDEX($K$9:$K$158,MATCH($F127,$G$9:$G$158,0),1),0)),0)), IFERROR(MIN($D127-SUM($O127:AX127), INDEX(Tbl_Resource_List[Hours Available per Day], MATCH($C127,Tbl_Resource_List[Resource Name],0),1)-SUMIF($C$8:$C126,$C127,AY$8:AY126)),0),0)</f>
        <v>0</v>
      </c>
      <c r="AZ127" s="93">
        <f>IF((AZ$7&gt;IFERROR(MAX(IFERROR(INDEX(Tbl_Project_List[Start Date],MATCH($A127,Tbl_Project_List[Project Name],0),1)-1,0),IFERROR(INDEX($K$9:$K$158,MATCH($E127,$G$9:$G$158,0),1),0),IFERROR(INDEX($K$9:$K$158,MATCH($F127,$G$9:$G$158,0),1),0)),0)), IFERROR(MIN($D127-SUM($O127:AY127), INDEX(Tbl_Resource_List[Hours Available per Day], MATCH($C127,Tbl_Resource_List[Resource Name],0),1)-SUMIF($C$8:$C126,$C127,AZ$8:AZ126)),0),0)</f>
        <v>0</v>
      </c>
      <c r="BA127" s="93">
        <f>IF((BA$7&gt;IFERROR(MAX(IFERROR(INDEX(Tbl_Project_List[Start Date],MATCH($A127,Tbl_Project_List[Project Name],0),1)-1,0),IFERROR(INDEX($K$9:$K$158,MATCH($E127,$G$9:$G$158,0),1),0),IFERROR(INDEX($K$9:$K$158,MATCH($F127,$G$9:$G$158,0),1),0)),0)), IFERROR(MIN($D127-SUM($O127:AZ127), INDEX(Tbl_Resource_List[Hours Available per Day], MATCH($C127,Tbl_Resource_List[Resource Name],0),1)-SUMIF($C$8:$C126,$C127,BA$8:BA126)),0),0)</f>
        <v>0</v>
      </c>
      <c r="BB127" s="93">
        <f>IF((BB$7&gt;IFERROR(MAX(IFERROR(INDEX(Tbl_Project_List[Start Date],MATCH($A127,Tbl_Project_List[Project Name],0),1)-1,0),IFERROR(INDEX($K$9:$K$158,MATCH($E127,$G$9:$G$158,0),1),0),IFERROR(INDEX($K$9:$K$158,MATCH($F127,$G$9:$G$158,0),1),0)),0)), IFERROR(MIN($D127-SUM($O127:BA127), INDEX(Tbl_Resource_List[Hours Available per Day], MATCH($C127,Tbl_Resource_List[Resource Name],0),1)-SUMIF($C$8:$C126,$C127,BB$8:BB126)),0),0)</f>
        <v>0</v>
      </c>
      <c r="BC127" s="93">
        <f>IF((BC$7&gt;IFERROR(MAX(IFERROR(INDEX(Tbl_Project_List[Start Date],MATCH($A127,Tbl_Project_List[Project Name],0),1)-1,0),IFERROR(INDEX($K$9:$K$158,MATCH($E127,$G$9:$G$158,0),1),0),IFERROR(INDEX($K$9:$K$158,MATCH($F127,$G$9:$G$158,0),1),0)),0)), IFERROR(MIN($D127-SUM($O127:BB127), INDEX(Tbl_Resource_List[Hours Available per Day], MATCH($C127,Tbl_Resource_List[Resource Name],0),1)-SUMIF($C$8:$C126,$C127,BC$8:BC126)),0),0)</f>
        <v>0</v>
      </c>
      <c r="BD127" s="93">
        <f>IF((BD$7&gt;IFERROR(MAX(IFERROR(INDEX(Tbl_Project_List[Start Date],MATCH($A127,Tbl_Project_List[Project Name],0),1)-1,0),IFERROR(INDEX($K$9:$K$158,MATCH($E127,$G$9:$G$158,0),1),0),IFERROR(INDEX($K$9:$K$158,MATCH($F127,$G$9:$G$158,0),1),0)),0)), IFERROR(MIN($D127-SUM($O127:BC127), INDEX(Tbl_Resource_List[Hours Available per Day], MATCH($C127,Tbl_Resource_List[Resource Name],0),1)-SUMIF($C$8:$C126,$C127,BD$8:BD126)),0),0)</f>
        <v>0</v>
      </c>
      <c r="BE127" s="93">
        <f>IF((BE$7&gt;IFERROR(MAX(IFERROR(INDEX(Tbl_Project_List[Start Date],MATCH($A127,Tbl_Project_List[Project Name],0),1)-1,0),IFERROR(INDEX($K$9:$K$158,MATCH($E127,$G$9:$G$158,0),1),0),IFERROR(INDEX($K$9:$K$158,MATCH($F127,$G$9:$G$158,0),1),0)),0)), IFERROR(MIN($D127-SUM($O127:BD127), INDEX(Tbl_Resource_List[Hours Available per Day], MATCH($C127,Tbl_Resource_List[Resource Name],0),1)-SUMIF($C$8:$C126,$C127,BE$8:BE126)),0),0)</f>
        <v>0</v>
      </c>
      <c r="BF127" s="93">
        <f>IF((BF$7&gt;IFERROR(MAX(IFERROR(INDEX(Tbl_Project_List[Start Date],MATCH($A127,Tbl_Project_List[Project Name],0),1)-1,0),IFERROR(INDEX($K$9:$K$158,MATCH($E127,$G$9:$G$158,0),1),0),IFERROR(INDEX($K$9:$K$158,MATCH($F127,$G$9:$G$158,0),1),0)),0)), IFERROR(MIN($D127-SUM($O127:BE127), INDEX(Tbl_Resource_List[Hours Available per Day], MATCH($C127,Tbl_Resource_List[Resource Name],0),1)-SUMIF($C$8:$C126,$C127,BF$8:BF126)),0),0)</f>
        <v>0</v>
      </c>
      <c r="BG127" s="93">
        <f>IF((BG$7&gt;IFERROR(MAX(IFERROR(INDEX(Tbl_Project_List[Start Date],MATCH($A127,Tbl_Project_List[Project Name],0),1)-1,0),IFERROR(INDEX($K$9:$K$158,MATCH($E127,$G$9:$G$158,0),1),0),IFERROR(INDEX($K$9:$K$158,MATCH($F127,$G$9:$G$158,0),1),0)),0)), IFERROR(MIN($D127-SUM($O127:BF127), INDEX(Tbl_Resource_List[Hours Available per Day], MATCH($C127,Tbl_Resource_List[Resource Name],0),1)-SUMIF($C$8:$C126,$C127,BG$8:BG126)),0),0)</f>
        <v>0</v>
      </c>
      <c r="BH127" s="93">
        <f>IF((BH$7&gt;IFERROR(MAX(IFERROR(INDEX(Tbl_Project_List[Start Date],MATCH($A127,Tbl_Project_List[Project Name],0),1)-1,0),IFERROR(INDEX($K$9:$K$158,MATCH($E127,$G$9:$G$158,0),1),0),IFERROR(INDEX($K$9:$K$158,MATCH($F127,$G$9:$G$158,0),1),0)),0)), IFERROR(MIN($D127-SUM($O127:BG127), INDEX(Tbl_Resource_List[Hours Available per Day], MATCH($C127,Tbl_Resource_List[Resource Name],0),1)-SUMIF($C$8:$C126,$C127,BH$8:BH126)),0),0)</f>
        <v>0</v>
      </c>
      <c r="BI127" s="93">
        <f>IF((BI$7&gt;IFERROR(MAX(IFERROR(INDEX(Tbl_Project_List[Start Date],MATCH($A127,Tbl_Project_List[Project Name],0),1)-1,0),IFERROR(INDEX($K$9:$K$158,MATCH($E127,$G$9:$G$158,0),1),0),IFERROR(INDEX($K$9:$K$158,MATCH($F127,$G$9:$G$158,0),1),0)),0)), IFERROR(MIN($D127-SUM($O127:BH127), INDEX(Tbl_Resource_List[Hours Available per Day], MATCH($C127,Tbl_Resource_List[Resource Name],0),1)-SUMIF($C$8:$C126,$C127,BI$8:BI126)),0),0)</f>
        <v>0</v>
      </c>
      <c r="BJ127" s="93">
        <f>IF((BJ$7&gt;IFERROR(MAX(IFERROR(INDEX(Tbl_Project_List[Start Date],MATCH($A127,Tbl_Project_List[Project Name],0),1)-1,0),IFERROR(INDEX($K$9:$K$158,MATCH($E127,$G$9:$G$158,0),1),0),IFERROR(INDEX($K$9:$K$158,MATCH($F127,$G$9:$G$158,0),1),0)),0)), IFERROR(MIN($D127-SUM($O127:BI127), INDEX(Tbl_Resource_List[Hours Available per Day], MATCH($C127,Tbl_Resource_List[Resource Name],0),1)-SUMIF($C$8:$C126,$C127,BJ$8:BJ126)),0),0)</f>
        <v>0</v>
      </c>
      <c r="BK127" s="93">
        <f>IF((BK$7&gt;IFERROR(MAX(IFERROR(INDEX(Tbl_Project_List[Start Date],MATCH($A127,Tbl_Project_List[Project Name],0),1)-1,0),IFERROR(INDEX($K$9:$K$158,MATCH($E127,$G$9:$G$158,0),1),0),IFERROR(INDEX($K$9:$K$158,MATCH($F127,$G$9:$G$158,0),1),0)),0)), IFERROR(MIN($D127-SUM($O127:BJ127), INDEX(Tbl_Resource_List[Hours Available per Day], MATCH($C127,Tbl_Resource_List[Resource Name],0),1)-SUMIF($C$8:$C126,$C127,BK$8:BK126)),0),0)</f>
        <v>0</v>
      </c>
      <c r="BL127" s="93">
        <f>IF((BL$7&gt;IFERROR(MAX(IFERROR(INDEX(Tbl_Project_List[Start Date],MATCH($A127,Tbl_Project_List[Project Name],0),1)-1,0),IFERROR(INDEX($K$9:$K$158,MATCH($E127,$G$9:$G$158,0),1),0),IFERROR(INDEX($K$9:$K$158,MATCH($F127,$G$9:$G$158,0),1),0)),0)), IFERROR(MIN($D127-SUM($O127:BK127), INDEX(Tbl_Resource_List[Hours Available per Day], MATCH($C127,Tbl_Resource_List[Resource Name],0),1)-SUMIF($C$8:$C126,$C127,BL$8:BL126)),0),0)</f>
        <v>0</v>
      </c>
      <c r="BM127" s="93">
        <f>IF((BM$7&gt;IFERROR(MAX(IFERROR(INDEX(Tbl_Project_List[Start Date],MATCH($A127,Tbl_Project_List[Project Name],0),1)-1,0),IFERROR(INDEX($K$9:$K$158,MATCH($E127,$G$9:$G$158,0),1),0),IFERROR(INDEX($K$9:$K$158,MATCH($F127,$G$9:$G$158,0),1),0)),0)), IFERROR(MIN($D127-SUM($O127:BL127), INDEX(Tbl_Resource_List[Hours Available per Day], MATCH($C127,Tbl_Resource_List[Resource Name],0),1)-SUMIF($C$8:$C126,$C127,BM$8:BM126)),0),0)</f>
        <v>0</v>
      </c>
      <c r="BN127" s="93">
        <f>IF((BN$7&gt;IFERROR(MAX(IFERROR(INDEX(Tbl_Project_List[Start Date],MATCH($A127,Tbl_Project_List[Project Name],0),1)-1,0),IFERROR(INDEX($K$9:$K$158,MATCH($E127,$G$9:$G$158,0),1),0),IFERROR(INDEX($K$9:$K$158,MATCH($F127,$G$9:$G$158,0),1),0)),0)), IFERROR(MIN($D127-SUM($O127:BM127), INDEX(Tbl_Resource_List[Hours Available per Day], MATCH($C127,Tbl_Resource_List[Resource Name],0),1)-SUMIF($C$8:$C126,$C127,BN$8:BN126)),0),0)</f>
        <v>0</v>
      </c>
      <c r="BO127" s="93">
        <f>IF((BO$7&gt;IFERROR(MAX(IFERROR(INDEX(Tbl_Project_List[Start Date],MATCH($A127,Tbl_Project_List[Project Name],0),1)-1,0),IFERROR(INDEX($K$9:$K$158,MATCH($E127,$G$9:$G$158,0),1),0),IFERROR(INDEX($K$9:$K$158,MATCH($F127,$G$9:$G$158,0),1),0)),0)), IFERROR(MIN($D127-SUM($O127:BN127), INDEX(Tbl_Resource_List[Hours Available per Day], MATCH($C127,Tbl_Resource_List[Resource Name],0),1)-SUMIF($C$8:$C126,$C127,BO$8:BO126)),0),0)</f>
        <v>0</v>
      </c>
      <c r="BP127" s="93">
        <f>IF((BP$7&gt;IFERROR(MAX(IFERROR(INDEX(Tbl_Project_List[Start Date],MATCH($A127,Tbl_Project_List[Project Name],0),1)-1,0),IFERROR(INDEX($K$9:$K$158,MATCH($E127,$G$9:$G$158,0),1),0),IFERROR(INDEX($K$9:$K$158,MATCH($F127,$G$9:$G$158,0),1),0)),0)), IFERROR(MIN($D127-SUM($O127:BO127), INDEX(Tbl_Resource_List[Hours Available per Day], MATCH($C127,Tbl_Resource_List[Resource Name],0),1)-SUMIF($C$8:$C126,$C127,BP$8:BP126)),0),0)</f>
        <v>0</v>
      </c>
      <c r="BQ127" s="93">
        <f>IF((BQ$7&gt;IFERROR(MAX(IFERROR(INDEX(Tbl_Project_List[Start Date],MATCH($A127,Tbl_Project_List[Project Name],0),1)-1,0),IFERROR(INDEX($K$9:$K$158,MATCH($E127,$G$9:$G$158,0),1),0),IFERROR(INDEX($K$9:$K$158,MATCH($F127,$G$9:$G$158,0),1),0)),0)), IFERROR(MIN($D127-SUM($O127:BP127), INDEX(Tbl_Resource_List[Hours Available per Day], MATCH($C127,Tbl_Resource_List[Resource Name],0),1)-SUMIF($C$8:$C126,$C127,BQ$8:BQ126)),0),0)</f>
        <v>0</v>
      </c>
      <c r="BR127" s="93">
        <f>IF((BR$7&gt;IFERROR(MAX(IFERROR(INDEX(Tbl_Project_List[Start Date],MATCH($A127,Tbl_Project_List[Project Name],0),1)-1,0),IFERROR(INDEX($K$9:$K$158,MATCH($E127,$G$9:$G$158,0),1),0),IFERROR(INDEX($K$9:$K$158,MATCH($F127,$G$9:$G$158,0),1),0)),0)), IFERROR(MIN($D127-SUM($O127:BQ127), INDEX(Tbl_Resource_List[Hours Available per Day], MATCH($C127,Tbl_Resource_List[Resource Name],0),1)-SUMIF($C$8:$C126,$C127,BR$8:BR126)),0),0)</f>
        <v>0</v>
      </c>
      <c r="BS127" s="93">
        <f>IF((BS$7&gt;IFERROR(MAX(IFERROR(INDEX(Tbl_Project_List[Start Date],MATCH($A127,Tbl_Project_List[Project Name],0),1)-1,0),IFERROR(INDEX($K$9:$K$158,MATCH($E127,$G$9:$G$158,0),1),0),IFERROR(INDEX($K$9:$K$158,MATCH($F127,$G$9:$G$158,0),1),0)),0)), IFERROR(MIN($D127-SUM($O127:BR127), INDEX(Tbl_Resource_List[Hours Available per Day], MATCH($C127,Tbl_Resource_List[Resource Name],0),1)-SUMIF($C$8:$C126,$C127,BS$8:BS126)),0),0)</f>
        <v>0</v>
      </c>
      <c r="BT127" s="93">
        <f>IF((BT$7&gt;IFERROR(MAX(IFERROR(INDEX(Tbl_Project_List[Start Date],MATCH($A127,Tbl_Project_List[Project Name],0),1)-1,0),IFERROR(INDEX($K$9:$K$158,MATCH($E127,$G$9:$G$158,0),1),0),IFERROR(INDEX($K$9:$K$158,MATCH($F127,$G$9:$G$158,0),1),0)),0)), IFERROR(MIN($D127-SUM($O127:BS127), INDEX(Tbl_Resource_List[Hours Available per Day], MATCH($C127,Tbl_Resource_List[Resource Name],0),1)-SUMIF($C$8:$C126,$C127,BT$8:BT126)),0),0)</f>
        <v>0</v>
      </c>
      <c r="BU127" s="93">
        <f>IF((BU$7&gt;IFERROR(MAX(IFERROR(INDEX(Tbl_Project_List[Start Date],MATCH($A127,Tbl_Project_List[Project Name],0),1)-1,0),IFERROR(INDEX($K$9:$K$158,MATCH($E127,$G$9:$G$158,0),1),0),IFERROR(INDEX($K$9:$K$158,MATCH($F127,$G$9:$G$158,0),1),0)),0)), IFERROR(MIN($D127-SUM($O127:BT127), INDEX(Tbl_Resource_List[Hours Available per Day], MATCH($C127,Tbl_Resource_List[Resource Name],0),1)-SUMIF($C$8:$C126,$C127,BU$8:BU126)),0),0)</f>
        <v>0</v>
      </c>
      <c r="BV127" s="93">
        <f>IF((BV$7&gt;IFERROR(MAX(IFERROR(INDEX(Tbl_Project_List[Start Date],MATCH($A127,Tbl_Project_List[Project Name],0),1)-1,0),IFERROR(INDEX($K$9:$K$158,MATCH($E127,$G$9:$G$158,0),1),0),IFERROR(INDEX($K$9:$K$158,MATCH($F127,$G$9:$G$158,0),1),0)),0)), IFERROR(MIN($D127-SUM($O127:BU127), INDEX(Tbl_Resource_List[Hours Available per Day], MATCH($C127,Tbl_Resource_List[Resource Name],0),1)-SUMIF($C$8:$C126,$C127,BV$8:BV126)),0),0)</f>
        <v>0</v>
      </c>
      <c r="BW127" s="94">
        <f>IF((BW$7&gt;IFERROR(MAX(IFERROR(INDEX(Tbl_Project_List[Start Date],MATCH($A127,Tbl_Project_List[Project Name],0),1)-1,0),IFERROR(INDEX($K$9:$K$158,MATCH($E127,$G$9:$G$158,0),1),0),IFERROR(INDEX($K$9:$K$158,MATCH($F127,$G$9:$G$158,0),1),0)),0)), IFERROR(MIN($D127-SUM($O127:BV127), INDEX(Tbl_Resource_List[Hours Available per Day], MATCH($C127,Tbl_Resource_List[Resource Name],0),1)-SUMIF($C$8:$C126,$C127,BW$8:BW126)),0),0)</f>
        <v>0</v>
      </c>
      <c r="BX127" s="95"/>
      <c r="BY127" s="95"/>
      <c r="BZ127" s="95"/>
      <c r="CA127" s="95"/>
      <c r="CB127" s="95"/>
      <c r="CC127" s="95"/>
      <c r="CD127" s="95"/>
      <c r="CE127" s="95"/>
      <c r="CF127" s="95"/>
      <c r="CG127" s="95"/>
      <c r="CH127" s="95"/>
      <c r="CI127" s="95"/>
      <c r="CJ127" s="95"/>
      <c r="CK127" s="95"/>
      <c r="CL127" s="95"/>
      <c r="CM127" s="95"/>
      <c r="CN127" s="95"/>
      <c r="CO127" s="95"/>
      <c r="CP127" s="95"/>
      <c r="CQ127" s="95"/>
      <c r="CR127" s="95"/>
      <c r="CS127" s="95"/>
      <c r="CT127" s="95"/>
      <c r="CU127" s="95"/>
      <c r="CV127" s="95"/>
      <c r="CW127" s="95"/>
      <c r="CX127" s="95"/>
      <c r="CY127" s="95"/>
      <c r="CZ127" s="95"/>
      <c r="DA127" s="95"/>
    </row>
    <row r="128" spans="1:105" x14ac:dyDescent="0.25">
      <c r="A128" s="89" t="str">
        <f>IFERROR(IF(ROW(A127)-ROW($A$8)&gt;=COUNTA(Tbl_Task_List[Task Name]),"",INDEX(Tbl_Project_List[],MATCH(SMALL(Tbl_Project_List[[#Data],[Priority]],ROUND(SUMPRODUCT(1/COUNTIF($A$9:A127,$A$9:A127)),0)+((COUNTIF(Tbl_Task_List[[#Data],[Project Name]],A127)=COUNTIF($A$9:$A127,A127))*1)),Tbl_Project_List[[#Data],[Priority]],0),1)),"")</f>
        <v/>
      </c>
      <c r="B128" s="89" t="str">
        <f t="array" ref="B128">IFERROR(INDEX((Tbl_Task_List[[#Data],[Task Name]]), SMALL(IF(A128=(Tbl_Task_List[[#Data],[Project Name]]),ROW(Tbl_Task_List[[#Data],[Project Name]]),""),COUNTIF($A$9:$A128,A128))-ROW(Tbl_Task_List[[#Headers],[Task Name]]),1),"")</f>
        <v/>
      </c>
      <c r="C128" s="90" t="str">
        <f t="array" ref="C128">IFERROR(INDEX((Tbl_Task_List[[#Data],[Resource Name]]), SMALL(IF(A128=(Tbl_Task_List[[#Data],[Project Name]]),ROW(Tbl_Task_List[[#Data],[Project Name]]),""),COUNTIF($A$9:$A128,A128))-ROW(Tbl_Task_List[[#Headers],[Resource Name]]),1),"")</f>
        <v/>
      </c>
      <c r="D128" s="91" t="str">
        <f t="array" ref="D128">IFERROR(INDEX((Tbl_Task_List[[#Data],[Planned Duration (Hours)]]), SMALL(IF(A128=(Tbl_Task_List[[#Data],[Project Name]]),ROW(Tbl_Task_List[[#Data],[Project Name]]),""),COUNTIF($A$9:$A128,A128))-ROW(Tbl_Task_List[[#Headers],[Planned Duration (Hours)]]),1),"")</f>
        <v/>
      </c>
      <c r="E128" s="70" t="str">
        <f t="array" ref="E128">IFERROR(INDEX((Tbl_Task_List[[#Data],[Predecessor 1]]), SMALL(IF(A128=(Tbl_Task_List[[#Data],[Project Name]]),ROW(Tbl_Task_List[[#Data],[Project Name]]),""),COUNTIF($A$9:$A128,A128))-ROW(Tbl_Task_List[[#Headers],[Predecessor 1]]),1),"")</f>
        <v/>
      </c>
      <c r="F128" s="70" t="str">
        <f t="array" ref="F128">IFERROR(INDEX((Tbl_Task_List[[#Data],[Predecessor 2]]), SMALL(IF(A128=(Tbl_Task_List[[#Data],[Project Name]]),ROW(Tbl_Task_List[[#Data],[Project Name]]),""),COUNTIF($A$9:$A128,A128))-ROW(Tbl_Task_List[[#Headers],[Predecessor 2]]),1),"")</f>
        <v/>
      </c>
      <c r="G128" s="70" t="str">
        <f t="shared" si="12"/>
        <v xml:space="preserve"> </v>
      </c>
      <c r="H128" s="75" t="str">
        <f>IFERROR(MAX(INDEX(Tbl_Project_List[Start Date],MATCH($A128,Tbl_Project_List[Project Name],0),1), StartDate, IFERROR(WORKDAY(INDEX($K$9:$K$158,MATCH($E128,$G$9:$G$158,0),1),1,Holidays),0),IFERROR(WORKDAY( INDEX($K$9:$K$158,MATCH($F128,$G$9:$G$158,0),1),1,Holidays),0)),"")</f>
        <v/>
      </c>
      <c r="I128" s="92" t="str">
        <f t="shared" si="9"/>
        <v/>
      </c>
      <c r="J128" s="75" t="str">
        <f t="array" ref="J128">IF(ISNUMBER(D128),IFERROR(INDEX($A$7:$BW$7,1,SMALL(IF(P128:BW128&gt;0,COLUMN(P128:BW128),""),1)),WORKDAY($BW$7,2,Holidays)),"")</f>
        <v/>
      </c>
      <c r="K128" s="75" t="str">
        <f t="array" ref="K128">IF(ISNUMBER(D128),IF(SUM(P128:BW128)=D128,IFERROR(INDEX($A$7:$BW$7,1,LARGE(IF(P128:BW128&gt;0,COLUMN(P128:BW128),""),1)),""),WORKDAY($BW$7,1,Holidays)),"")</f>
        <v/>
      </c>
      <c r="L128" s="92" t="str">
        <f ca="1">IFERROR(COUNTIF(INDIRECT(ADDRESS(ROW($L128),MATCH($J128,$A$7:$BW$7,0),1,1,)):INDIRECT(ADDRESS(ROW($L128),MATCH(MIN($K128,$BW$7),$A$7:$BW$7,0),1,1,)),0),"")</f>
        <v/>
      </c>
      <c r="M128" s="92" t="str">
        <f t="shared" si="10"/>
        <v/>
      </c>
      <c r="N128" s="93" t="str">
        <f t="shared" si="11"/>
        <v/>
      </c>
      <c r="O128" s="86"/>
      <c r="P128" s="93">
        <f>IF((P$7&gt;IFERROR(MAX(IFERROR(INDEX(Tbl_Project_List[Start Date],MATCH($A128,Tbl_Project_List[Project Name],0),1)-1,0),IFERROR(INDEX($K$9:$K$158,MATCH($E128,$G$9:$G$158,0),1),0),IFERROR(INDEX($K$9:$K$158,MATCH($F128,$G$9:$G$158,0),1),0)),0)), IFERROR(MIN($D128-SUM($O128:O128), INDEX(Tbl_Resource_List[Hours Available per Day], MATCH($C128,Tbl_Resource_List[Resource Name],0),1)-SUMIF($C$8:$C127,$C128,P$8:P127)),0),0)</f>
        <v>0</v>
      </c>
      <c r="Q128" s="93">
        <f>IF((Q$7&gt;IFERROR(MAX(IFERROR(INDEX(Tbl_Project_List[Start Date],MATCH($A128,Tbl_Project_List[Project Name],0),1)-1,0),IFERROR(INDEX($K$9:$K$158,MATCH($E128,$G$9:$G$158,0),1),0),IFERROR(INDEX($K$9:$K$158,MATCH($F128,$G$9:$G$158,0),1),0)),0)), IFERROR(MIN($D128-SUM($O128:P128), INDEX(Tbl_Resource_List[Hours Available per Day], MATCH($C128,Tbl_Resource_List[Resource Name],0),1)-SUMIF($C$8:$C127,$C128,Q$8:Q127)),0),0)</f>
        <v>0</v>
      </c>
      <c r="R128" s="93">
        <f>IF((R$7&gt;IFERROR(MAX(IFERROR(INDEX(Tbl_Project_List[Start Date],MATCH($A128,Tbl_Project_List[Project Name],0),1)-1,0),IFERROR(INDEX($K$9:$K$158,MATCH($E128,$G$9:$G$158,0),1),0),IFERROR(INDEX($K$9:$K$158,MATCH($F128,$G$9:$G$158,0),1),0)),0)), IFERROR(MIN($D128-SUM($O128:Q128), INDEX(Tbl_Resource_List[Hours Available per Day], MATCH($C128,Tbl_Resource_List[Resource Name],0),1)-SUMIF($C$8:$C127,$C128,R$8:R127)),0),0)</f>
        <v>0</v>
      </c>
      <c r="S128" s="93">
        <f>IF((S$7&gt;IFERROR(MAX(IFERROR(INDEX(Tbl_Project_List[Start Date],MATCH($A128,Tbl_Project_List[Project Name],0),1)-1,0),IFERROR(INDEX($K$9:$K$158,MATCH($E128,$G$9:$G$158,0),1),0),IFERROR(INDEX($K$9:$K$158,MATCH($F128,$G$9:$G$158,0),1),0)),0)), IFERROR(MIN($D128-SUM($O128:R128), INDEX(Tbl_Resource_List[Hours Available per Day], MATCH($C128,Tbl_Resource_List[Resource Name],0),1)-SUMIF($C$8:$C127,$C128,S$8:S127)),0),0)</f>
        <v>0</v>
      </c>
      <c r="T128" s="93">
        <f>IF((T$7&gt;IFERROR(MAX(IFERROR(INDEX(Tbl_Project_List[Start Date],MATCH($A128,Tbl_Project_List[Project Name],0),1)-1,0),IFERROR(INDEX($K$9:$K$158,MATCH($E128,$G$9:$G$158,0),1),0),IFERROR(INDEX($K$9:$K$158,MATCH($F128,$G$9:$G$158,0),1),0)),0)), IFERROR(MIN($D128-SUM($O128:S128), INDEX(Tbl_Resource_List[Hours Available per Day], MATCH($C128,Tbl_Resource_List[Resource Name],0),1)-SUMIF($C$8:$C127,$C128,T$8:T127)),0),0)</f>
        <v>0</v>
      </c>
      <c r="U128" s="93">
        <f>IF((U$7&gt;IFERROR(MAX(IFERROR(INDEX(Tbl_Project_List[Start Date],MATCH($A128,Tbl_Project_List[Project Name],0),1)-1,0),IFERROR(INDEX($K$9:$K$158,MATCH($E128,$G$9:$G$158,0),1),0),IFERROR(INDEX($K$9:$K$158,MATCH($F128,$G$9:$G$158,0),1),0)),0)), IFERROR(MIN($D128-SUM($O128:T128), INDEX(Tbl_Resource_List[Hours Available per Day], MATCH($C128,Tbl_Resource_List[Resource Name],0),1)-SUMIF($C$8:$C127,$C128,U$8:U127)),0),0)</f>
        <v>0</v>
      </c>
      <c r="V128" s="93">
        <f>IF((V$7&gt;IFERROR(MAX(IFERROR(INDEX(Tbl_Project_List[Start Date],MATCH($A128,Tbl_Project_List[Project Name],0),1)-1,0),IFERROR(INDEX($K$9:$K$158,MATCH($E128,$G$9:$G$158,0),1),0),IFERROR(INDEX($K$9:$K$158,MATCH($F128,$G$9:$G$158,0),1),0)),0)), IFERROR(MIN($D128-SUM($O128:U128), INDEX(Tbl_Resource_List[Hours Available per Day], MATCH($C128,Tbl_Resource_List[Resource Name],0),1)-SUMIF($C$8:$C127,$C128,V$8:V127)),0),0)</f>
        <v>0</v>
      </c>
      <c r="W128" s="93">
        <f>IF((W$7&gt;IFERROR(MAX(IFERROR(INDEX(Tbl_Project_List[Start Date],MATCH($A128,Tbl_Project_List[Project Name],0),1)-1,0),IFERROR(INDEX($K$9:$K$158,MATCH($E128,$G$9:$G$158,0),1),0),IFERROR(INDEX($K$9:$K$158,MATCH($F128,$G$9:$G$158,0),1),0)),0)), IFERROR(MIN($D128-SUM($O128:V128), INDEX(Tbl_Resource_List[Hours Available per Day], MATCH($C128,Tbl_Resource_List[Resource Name],0),1)-SUMIF($C$8:$C127,$C128,W$8:W127)),0),0)</f>
        <v>0</v>
      </c>
      <c r="X128" s="93">
        <f>IF((X$7&gt;IFERROR(MAX(IFERROR(INDEX(Tbl_Project_List[Start Date],MATCH($A128,Tbl_Project_List[Project Name],0),1)-1,0),IFERROR(INDEX($K$9:$K$158,MATCH($E128,$G$9:$G$158,0),1),0),IFERROR(INDEX($K$9:$K$158,MATCH($F128,$G$9:$G$158,0),1),0)),0)), IFERROR(MIN($D128-SUM($O128:W128), INDEX(Tbl_Resource_List[Hours Available per Day], MATCH($C128,Tbl_Resource_List[Resource Name],0),1)-SUMIF($C$8:$C127,$C128,X$8:X127)),0),0)</f>
        <v>0</v>
      </c>
      <c r="Y128" s="93">
        <f>IF((Y$7&gt;IFERROR(MAX(IFERROR(INDEX(Tbl_Project_List[Start Date],MATCH($A128,Tbl_Project_List[Project Name],0),1)-1,0),IFERROR(INDEX($K$9:$K$158,MATCH($E128,$G$9:$G$158,0),1),0),IFERROR(INDEX($K$9:$K$158,MATCH($F128,$G$9:$G$158,0),1),0)),0)), IFERROR(MIN($D128-SUM($O128:X128), INDEX(Tbl_Resource_List[Hours Available per Day], MATCH($C128,Tbl_Resource_List[Resource Name],0),1)-SUMIF($C$8:$C127,$C128,Y$8:Y127)),0),0)</f>
        <v>0</v>
      </c>
      <c r="Z128" s="93">
        <f>IF((Z$7&gt;IFERROR(MAX(IFERROR(INDEX(Tbl_Project_List[Start Date],MATCH($A128,Tbl_Project_List[Project Name],0),1)-1,0),IFERROR(INDEX($K$9:$K$158,MATCH($E128,$G$9:$G$158,0),1),0),IFERROR(INDEX($K$9:$K$158,MATCH($F128,$G$9:$G$158,0),1),0)),0)), IFERROR(MIN($D128-SUM($O128:Y128), INDEX(Tbl_Resource_List[Hours Available per Day], MATCH($C128,Tbl_Resource_List[Resource Name],0),1)-SUMIF($C$8:$C127,$C128,Z$8:Z127)),0),0)</f>
        <v>0</v>
      </c>
      <c r="AA128" s="93">
        <f>IF((AA$7&gt;IFERROR(MAX(IFERROR(INDEX(Tbl_Project_List[Start Date],MATCH($A128,Tbl_Project_List[Project Name],0),1)-1,0),IFERROR(INDEX($K$9:$K$158,MATCH($E128,$G$9:$G$158,0),1),0),IFERROR(INDEX($K$9:$K$158,MATCH($F128,$G$9:$G$158,0),1),0)),0)), IFERROR(MIN($D128-SUM($O128:Z128), INDEX(Tbl_Resource_List[Hours Available per Day], MATCH($C128,Tbl_Resource_List[Resource Name],0),1)-SUMIF($C$8:$C127,$C128,AA$8:AA127)),0),0)</f>
        <v>0</v>
      </c>
      <c r="AB128" s="93">
        <f>IF((AB$7&gt;IFERROR(MAX(IFERROR(INDEX(Tbl_Project_List[Start Date],MATCH($A128,Tbl_Project_List[Project Name],0),1)-1,0),IFERROR(INDEX($K$9:$K$158,MATCH($E128,$G$9:$G$158,0),1),0),IFERROR(INDEX($K$9:$K$158,MATCH($F128,$G$9:$G$158,0),1),0)),0)), IFERROR(MIN($D128-SUM($O128:AA128), INDEX(Tbl_Resource_List[Hours Available per Day], MATCH($C128,Tbl_Resource_List[Resource Name],0),1)-SUMIF($C$8:$C127,$C128,AB$8:AB127)),0),0)</f>
        <v>0</v>
      </c>
      <c r="AC128" s="93">
        <f>IF((AC$7&gt;IFERROR(MAX(IFERROR(INDEX(Tbl_Project_List[Start Date],MATCH($A128,Tbl_Project_List[Project Name],0),1)-1,0),IFERROR(INDEX($K$9:$K$158,MATCH($E128,$G$9:$G$158,0),1),0),IFERROR(INDEX($K$9:$K$158,MATCH($F128,$G$9:$G$158,0),1),0)),0)), IFERROR(MIN($D128-SUM($O128:AB128), INDEX(Tbl_Resource_List[Hours Available per Day], MATCH($C128,Tbl_Resource_List[Resource Name],0),1)-SUMIF($C$8:$C127,$C128,AC$8:AC127)),0),0)</f>
        <v>0</v>
      </c>
      <c r="AD128" s="93">
        <f>IF((AD$7&gt;IFERROR(MAX(IFERROR(INDEX(Tbl_Project_List[Start Date],MATCH($A128,Tbl_Project_List[Project Name],0),1)-1,0),IFERROR(INDEX($K$9:$K$158,MATCH($E128,$G$9:$G$158,0),1),0),IFERROR(INDEX($K$9:$K$158,MATCH($F128,$G$9:$G$158,0),1),0)),0)), IFERROR(MIN($D128-SUM($O128:AC128), INDEX(Tbl_Resource_List[Hours Available per Day], MATCH($C128,Tbl_Resource_List[Resource Name],0),1)-SUMIF($C$8:$C127,$C128,AD$8:AD127)),0),0)</f>
        <v>0</v>
      </c>
      <c r="AE128" s="93">
        <f>IF((AE$7&gt;IFERROR(MAX(IFERROR(INDEX(Tbl_Project_List[Start Date],MATCH($A128,Tbl_Project_List[Project Name],0),1)-1,0),IFERROR(INDEX($K$9:$K$158,MATCH($E128,$G$9:$G$158,0),1),0),IFERROR(INDEX($K$9:$K$158,MATCH($F128,$G$9:$G$158,0),1),0)),0)), IFERROR(MIN($D128-SUM($O128:AD128), INDEX(Tbl_Resource_List[Hours Available per Day], MATCH($C128,Tbl_Resource_List[Resource Name],0),1)-SUMIF($C$8:$C127,$C128,AE$8:AE127)),0),0)</f>
        <v>0</v>
      </c>
      <c r="AF128" s="93">
        <f>IF((AF$7&gt;IFERROR(MAX(IFERROR(INDEX(Tbl_Project_List[Start Date],MATCH($A128,Tbl_Project_List[Project Name],0),1)-1,0),IFERROR(INDEX($K$9:$K$158,MATCH($E128,$G$9:$G$158,0),1),0),IFERROR(INDEX($K$9:$K$158,MATCH($F128,$G$9:$G$158,0),1),0)),0)), IFERROR(MIN($D128-SUM($O128:AE128), INDEX(Tbl_Resource_List[Hours Available per Day], MATCH($C128,Tbl_Resource_List[Resource Name],0),1)-SUMIF($C$8:$C127,$C128,AF$8:AF127)),0),0)</f>
        <v>0</v>
      </c>
      <c r="AG128" s="93">
        <f>IF((AG$7&gt;IFERROR(MAX(IFERROR(INDEX(Tbl_Project_List[Start Date],MATCH($A128,Tbl_Project_List[Project Name],0),1)-1,0),IFERROR(INDEX($K$9:$K$158,MATCH($E128,$G$9:$G$158,0),1),0),IFERROR(INDEX($K$9:$K$158,MATCH($F128,$G$9:$G$158,0),1),0)),0)), IFERROR(MIN($D128-SUM($O128:AF128), INDEX(Tbl_Resource_List[Hours Available per Day], MATCH($C128,Tbl_Resource_List[Resource Name],0),1)-SUMIF($C$8:$C127,$C128,AG$8:AG127)),0),0)</f>
        <v>0</v>
      </c>
      <c r="AH128" s="93">
        <f>IF((AH$7&gt;IFERROR(MAX(IFERROR(INDEX(Tbl_Project_List[Start Date],MATCH($A128,Tbl_Project_List[Project Name],0),1)-1,0),IFERROR(INDEX($K$9:$K$158,MATCH($E128,$G$9:$G$158,0),1),0),IFERROR(INDEX($K$9:$K$158,MATCH($F128,$G$9:$G$158,0),1),0)),0)), IFERROR(MIN($D128-SUM($O128:AG128), INDEX(Tbl_Resource_List[Hours Available per Day], MATCH($C128,Tbl_Resource_List[Resource Name],0),1)-SUMIF($C$8:$C127,$C128,AH$8:AH127)),0),0)</f>
        <v>0</v>
      </c>
      <c r="AI128" s="93">
        <f>IF((AI$7&gt;IFERROR(MAX(IFERROR(INDEX(Tbl_Project_List[Start Date],MATCH($A128,Tbl_Project_List[Project Name],0),1)-1,0),IFERROR(INDEX($K$9:$K$158,MATCH($E128,$G$9:$G$158,0),1),0),IFERROR(INDEX($K$9:$K$158,MATCH($F128,$G$9:$G$158,0),1),0)),0)), IFERROR(MIN($D128-SUM($O128:AH128), INDEX(Tbl_Resource_List[Hours Available per Day], MATCH($C128,Tbl_Resource_List[Resource Name],0),1)-SUMIF($C$8:$C127,$C128,AI$8:AI127)),0),0)</f>
        <v>0</v>
      </c>
      <c r="AJ128" s="93">
        <f>IF((AJ$7&gt;IFERROR(MAX(IFERROR(INDEX(Tbl_Project_List[Start Date],MATCH($A128,Tbl_Project_List[Project Name],0),1)-1,0),IFERROR(INDEX($K$9:$K$158,MATCH($E128,$G$9:$G$158,0),1),0),IFERROR(INDEX($K$9:$K$158,MATCH($F128,$G$9:$G$158,0),1),0)),0)), IFERROR(MIN($D128-SUM($O128:AI128), INDEX(Tbl_Resource_List[Hours Available per Day], MATCH($C128,Tbl_Resource_List[Resource Name],0),1)-SUMIF($C$8:$C127,$C128,AJ$8:AJ127)),0),0)</f>
        <v>0</v>
      </c>
      <c r="AK128" s="93">
        <f>IF((AK$7&gt;IFERROR(MAX(IFERROR(INDEX(Tbl_Project_List[Start Date],MATCH($A128,Tbl_Project_List[Project Name],0),1)-1,0),IFERROR(INDEX($K$9:$K$158,MATCH($E128,$G$9:$G$158,0),1),0),IFERROR(INDEX($K$9:$K$158,MATCH($F128,$G$9:$G$158,0),1),0)),0)), IFERROR(MIN($D128-SUM($O128:AJ128), INDEX(Tbl_Resource_List[Hours Available per Day], MATCH($C128,Tbl_Resource_List[Resource Name],0),1)-SUMIF($C$8:$C127,$C128,AK$8:AK127)),0),0)</f>
        <v>0</v>
      </c>
      <c r="AL128" s="93">
        <f>IF((AL$7&gt;IFERROR(MAX(IFERROR(INDEX(Tbl_Project_List[Start Date],MATCH($A128,Tbl_Project_List[Project Name],0),1)-1,0),IFERROR(INDEX($K$9:$K$158,MATCH($E128,$G$9:$G$158,0),1),0),IFERROR(INDEX($K$9:$K$158,MATCH($F128,$G$9:$G$158,0),1),0)),0)), IFERROR(MIN($D128-SUM($O128:AK128), INDEX(Tbl_Resource_List[Hours Available per Day], MATCH($C128,Tbl_Resource_List[Resource Name],0),1)-SUMIF($C$8:$C127,$C128,AL$8:AL127)),0),0)</f>
        <v>0</v>
      </c>
      <c r="AM128" s="93">
        <f>IF((AM$7&gt;IFERROR(MAX(IFERROR(INDEX(Tbl_Project_List[Start Date],MATCH($A128,Tbl_Project_List[Project Name],0),1)-1,0),IFERROR(INDEX($K$9:$K$158,MATCH($E128,$G$9:$G$158,0),1),0),IFERROR(INDEX($K$9:$K$158,MATCH($F128,$G$9:$G$158,0),1),0)),0)), IFERROR(MIN($D128-SUM($O128:AL128), INDEX(Tbl_Resource_List[Hours Available per Day], MATCH($C128,Tbl_Resource_List[Resource Name],0),1)-SUMIF($C$8:$C127,$C128,AM$8:AM127)),0),0)</f>
        <v>0</v>
      </c>
      <c r="AN128" s="93">
        <f>IF((AN$7&gt;IFERROR(MAX(IFERROR(INDEX(Tbl_Project_List[Start Date],MATCH($A128,Tbl_Project_List[Project Name],0),1)-1,0),IFERROR(INDEX($K$9:$K$158,MATCH($E128,$G$9:$G$158,0),1),0),IFERROR(INDEX($K$9:$K$158,MATCH($F128,$G$9:$G$158,0),1),0)),0)), IFERROR(MIN($D128-SUM($O128:AM128), INDEX(Tbl_Resource_List[Hours Available per Day], MATCH($C128,Tbl_Resource_List[Resource Name],0),1)-SUMIF($C$8:$C127,$C128,AN$8:AN127)),0),0)</f>
        <v>0</v>
      </c>
      <c r="AO128" s="93">
        <f>IF((AO$7&gt;IFERROR(MAX(IFERROR(INDEX(Tbl_Project_List[Start Date],MATCH($A128,Tbl_Project_List[Project Name],0),1)-1,0),IFERROR(INDEX($K$9:$K$158,MATCH($E128,$G$9:$G$158,0),1),0),IFERROR(INDEX($K$9:$K$158,MATCH($F128,$G$9:$G$158,0),1),0)),0)), IFERROR(MIN($D128-SUM($O128:AN128), INDEX(Tbl_Resource_List[Hours Available per Day], MATCH($C128,Tbl_Resource_List[Resource Name],0),1)-SUMIF($C$8:$C127,$C128,AO$8:AO127)),0),0)</f>
        <v>0</v>
      </c>
      <c r="AP128" s="93">
        <f>IF((AP$7&gt;IFERROR(MAX(IFERROR(INDEX(Tbl_Project_List[Start Date],MATCH($A128,Tbl_Project_List[Project Name],0),1)-1,0),IFERROR(INDEX($K$9:$K$158,MATCH($E128,$G$9:$G$158,0),1),0),IFERROR(INDEX($K$9:$K$158,MATCH($F128,$G$9:$G$158,0),1),0)),0)), IFERROR(MIN($D128-SUM($O128:AO128), INDEX(Tbl_Resource_List[Hours Available per Day], MATCH($C128,Tbl_Resource_List[Resource Name],0),1)-SUMIF($C$8:$C127,$C128,AP$8:AP127)),0),0)</f>
        <v>0</v>
      </c>
      <c r="AQ128" s="93">
        <f>IF((AQ$7&gt;IFERROR(MAX(IFERROR(INDEX(Tbl_Project_List[Start Date],MATCH($A128,Tbl_Project_List[Project Name],0),1)-1,0),IFERROR(INDEX($K$9:$K$158,MATCH($E128,$G$9:$G$158,0),1),0),IFERROR(INDEX($K$9:$K$158,MATCH($F128,$G$9:$G$158,0),1),0)),0)), IFERROR(MIN($D128-SUM($O128:AP128), INDEX(Tbl_Resource_List[Hours Available per Day], MATCH($C128,Tbl_Resource_List[Resource Name],0),1)-SUMIF($C$8:$C127,$C128,AQ$8:AQ127)),0),0)</f>
        <v>0</v>
      </c>
      <c r="AR128" s="93">
        <f>IF((AR$7&gt;IFERROR(MAX(IFERROR(INDEX(Tbl_Project_List[Start Date],MATCH($A128,Tbl_Project_List[Project Name],0),1)-1,0),IFERROR(INDEX($K$9:$K$158,MATCH($E128,$G$9:$G$158,0),1),0),IFERROR(INDEX($K$9:$K$158,MATCH($F128,$G$9:$G$158,0),1),0)),0)), IFERROR(MIN($D128-SUM($O128:AQ128), INDEX(Tbl_Resource_List[Hours Available per Day], MATCH($C128,Tbl_Resource_List[Resource Name],0),1)-SUMIF($C$8:$C127,$C128,AR$8:AR127)),0),0)</f>
        <v>0</v>
      </c>
      <c r="AS128" s="93">
        <f>IF((AS$7&gt;IFERROR(MAX(IFERROR(INDEX(Tbl_Project_List[Start Date],MATCH($A128,Tbl_Project_List[Project Name],0),1)-1,0),IFERROR(INDEX($K$9:$K$158,MATCH($E128,$G$9:$G$158,0),1),0),IFERROR(INDEX($K$9:$K$158,MATCH($F128,$G$9:$G$158,0),1),0)),0)), IFERROR(MIN($D128-SUM($O128:AR128), INDEX(Tbl_Resource_List[Hours Available per Day], MATCH($C128,Tbl_Resource_List[Resource Name],0),1)-SUMIF($C$8:$C127,$C128,AS$8:AS127)),0),0)</f>
        <v>0</v>
      </c>
      <c r="AT128" s="93">
        <f>IF((AT$7&gt;IFERROR(MAX(IFERROR(INDEX(Tbl_Project_List[Start Date],MATCH($A128,Tbl_Project_List[Project Name],0),1)-1,0),IFERROR(INDEX($K$9:$K$158,MATCH($E128,$G$9:$G$158,0),1),0),IFERROR(INDEX($K$9:$K$158,MATCH($F128,$G$9:$G$158,0),1),0)),0)), IFERROR(MIN($D128-SUM($O128:AS128), INDEX(Tbl_Resource_List[Hours Available per Day], MATCH($C128,Tbl_Resource_List[Resource Name],0),1)-SUMIF($C$8:$C127,$C128,AT$8:AT127)),0),0)</f>
        <v>0</v>
      </c>
      <c r="AU128" s="93">
        <f>IF((AU$7&gt;IFERROR(MAX(IFERROR(INDEX(Tbl_Project_List[Start Date],MATCH($A128,Tbl_Project_List[Project Name],0),1)-1,0),IFERROR(INDEX($K$9:$K$158,MATCH($E128,$G$9:$G$158,0),1),0),IFERROR(INDEX($K$9:$K$158,MATCH($F128,$G$9:$G$158,0),1),0)),0)), IFERROR(MIN($D128-SUM($O128:AT128), INDEX(Tbl_Resource_List[Hours Available per Day], MATCH($C128,Tbl_Resource_List[Resource Name],0),1)-SUMIF($C$8:$C127,$C128,AU$8:AU127)),0),0)</f>
        <v>0</v>
      </c>
      <c r="AV128" s="93">
        <f>IF((AV$7&gt;IFERROR(MAX(IFERROR(INDEX(Tbl_Project_List[Start Date],MATCH($A128,Tbl_Project_List[Project Name],0),1)-1,0),IFERROR(INDEX($K$9:$K$158,MATCH($E128,$G$9:$G$158,0),1),0),IFERROR(INDEX($K$9:$K$158,MATCH($F128,$G$9:$G$158,0),1),0)),0)), IFERROR(MIN($D128-SUM($O128:AU128), INDEX(Tbl_Resource_List[Hours Available per Day], MATCH($C128,Tbl_Resource_List[Resource Name],0),1)-SUMIF($C$8:$C127,$C128,AV$8:AV127)),0),0)</f>
        <v>0</v>
      </c>
      <c r="AW128" s="93">
        <f>IF((AW$7&gt;IFERROR(MAX(IFERROR(INDEX(Tbl_Project_List[Start Date],MATCH($A128,Tbl_Project_List[Project Name],0),1)-1,0),IFERROR(INDEX($K$9:$K$158,MATCH($E128,$G$9:$G$158,0),1),0),IFERROR(INDEX($K$9:$K$158,MATCH($F128,$G$9:$G$158,0),1),0)),0)), IFERROR(MIN($D128-SUM($O128:AV128), INDEX(Tbl_Resource_List[Hours Available per Day], MATCH($C128,Tbl_Resource_List[Resource Name],0),1)-SUMIF($C$8:$C127,$C128,AW$8:AW127)),0),0)</f>
        <v>0</v>
      </c>
      <c r="AX128" s="93">
        <f>IF((AX$7&gt;IFERROR(MAX(IFERROR(INDEX(Tbl_Project_List[Start Date],MATCH($A128,Tbl_Project_List[Project Name],0),1)-1,0),IFERROR(INDEX($K$9:$K$158,MATCH($E128,$G$9:$G$158,0),1),0),IFERROR(INDEX($K$9:$K$158,MATCH($F128,$G$9:$G$158,0),1),0)),0)), IFERROR(MIN($D128-SUM($O128:AW128), INDEX(Tbl_Resource_List[Hours Available per Day], MATCH($C128,Tbl_Resource_List[Resource Name],0),1)-SUMIF($C$8:$C127,$C128,AX$8:AX127)),0),0)</f>
        <v>0</v>
      </c>
      <c r="AY128" s="93">
        <f>IF((AY$7&gt;IFERROR(MAX(IFERROR(INDEX(Tbl_Project_List[Start Date],MATCH($A128,Tbl_Project_List[Project Name],0),1)-1,0),IFERROR(INDEX($K$9:$K$158,MATCH($E128,$G$9:$G$158,0),1),0),IFERROR(INDEX($K$9:$K$158,MATCH($F128,$G$9:$G$158,0),1),0)),0)), IFERROR(MIN($D128-SUM($O128:AX128), INDEX(Tbl_Resource_List[Hours Available per Day], MATCH($C128,Tbl_Resource_List[Resource Name],0),1)-SUMIF($C$8:$C127,$C128,AY$8:AY127)),0),0)</f>
        <v>0</v>
      </c>
      <c r="AZ128" s="93">
        <f>IF((AZ$7&gt;IFERROR(MAX(IFERROR(INDEX(Tbl_Project_List[Start Date],MATCH($A128,Tbl_Project_List[Project Name],0),1)-1,0),IFERROR(INDEX($K$9:$K$158,MATCH($E128,$G$9:$G$158,0),1),0),IFERROR(INDEX($K$9:$K$158,MATCH($F128,$G$9:$G$158,0),1),0)),0)), IFERROR(MIN($D128-SUM($O128:AY128), INDEX(Tbl_Resource_List[Hours Available per Day], MATCH($C128,Tbl_Resource_List[Resource Name],0),1)-SUMIF($C$8:$C127,$C128,AZ$8:AZ127)),0),0)</f>
        <v>0</v>
      </c>
      <c r="BA128" s="93">
        <f>IF((BA$7&gt;IFERROR(MAX(IFERROR(INDEX(Tbl_Project_List[Start Date],MATCH($A128,Tbl_Project_List[Project Name],0),1)-1,0),IFERROR(INDEX($K$9:$K$158,MATCH($E128,$G$9:$G$158,0),1),0),IFERROR(INDEX($K$9:$K$158,MATCH($F128,$G$9:$G$158,0),1),0)),0)), IFERROR(MIN($D128-SUM($O128:AZ128), INDEX(Tbl_Resource_List[Hours Available per Day], MATCH($C128,Tbl_Resource_List[Resource Name],0),1)-SUMIF($C$8:$C127,$C128,BA$8:BA127)),0),0)</f>
        <v>0</v>
      </c>
      <c r="BB128" s="93">
        <f>IF((BB$7&gt;IFERROR(MAX(IFERROR(INDEX(Tbl_Project_List[Start Date],MATCH($A128,Tbl_Project_List[Project Name],0),1)-1,0),IFERROR(INDEX($K$9:$K$158,MATCH($E128,$G$9:$G$158,0),1),0),IFERROR(INDEX($K$9:$K$158,MATCH($F128,$G$9:$G$158,0),1),0)),0)), IFERROR(MIN($D128-SUM($O128:BA128), INDEX(Tbl_Resource_List[Hours Available per Day], MATCH($C128,Tbl_Resource_List[Resource Name],0),1)-SUMIF($C$8:$C127,$C128,BB$8:BB127)),0),0)</f>
        <v>0</v>
      </c>
      <c r="BC128" s="93">
        <f>IF((BC$7&gt;IFERROR(MAX(IFERROR(INDEX(Tbl_Project_List[Start Date],MATCH($A128,Tbl_Project_List[Project Name],0),1)-1,0),IFERROR(INDEX($K$9:$K$158,MATCH($E128,$G$9:$G$158,0),1),0),IFERROR(INDEX($K$9:$K$158,MATCH($F128,$G$9:$G$158,0),1),0)),0)), IFERROR(MIN($D128-SUM($O128:BB128), INDEX(Tbl_Resource_List[Hours Available per Day], MATCH($C128,Tbl_Resource_List[Resource Name],0),1)-SUMIF($C$8:$C127,$C128,BC$8:BC127)),0),0)</f>
        <v>0</v>
      </c>
      <c r="BD128" s="93">
        <f>IF((BD$7&gt;IFERROR(MAX(IFERROR(INDEX(Tbl_Project_List[Start Date],MATCH($A128,Tbl_Project_List[Project Name],0),1)-1,0),IFERROR(INDEX($K$9:$K$158,MATCH($E128,$G$9:$G$158,0),1),0),IFERROR(INDEX($K$9:$K$158,MATCH($F128,$G$9:$G$158,0),1),0)),0)), IFERROR(MIN($D128-SUM($O128:BC128), INDEX(Tbl_Resource_List[Hours Available per Day], MATCH($C128,Tbl_Resource_List[Resource Name],0),1)-SUMIF($C$8:$C127,$C128,BD$8:BD127)),0),0)</f>
        <v>0</v>
      </c>
      <c r="BE128" s="93">
        <f>IF((BE$7&gt;IFERROR(MAX(IFERROR(INDEX(Tbl_Project_List[Start Date],MATCH($A128,Tbl_Project_List[Project Name],0),1)-1,0),IFERROR(INDEX($K$9:$K$158,MATCH($E128,$G$9:$G$158,0),1),0),IFERROR(INDEX($K$9:$K$158,MATCH($F128,$G$9:$G$158,0),1),0)),0)), IFERROR(MIN($D128-SUM($O128:BD128), INDEX(Tbl_Resource_List[Hours Available per Day], MATCH($C128,Tbl_Resource_List[Resource Name],0),1)-SUMIF($C$8:$C127,$C128,BE$8:BE127)),0),0)</f>
        <v>0</v>
      </c>
      <c r="BF128" s="93">
        <f>IF((BF$7&gt;IFERROR(MAX(IFERROR(INDEX(Tbl_Project_List[Start Date],MATCH($A128,Tbl_Project_List[Project Name],0),1)-1,0),IFERROR(INDEX($K$9:$K$158,MATCH($E128,$G$9:$G$158,0),1),0),IFERROR(INDEX($K$9:$K$158,MATCH($F128,$G$9:$G$158,0),1),0)),0)), IFERROR(MIN($D128-SUM($O128:BE128), INDEX(Tbl_Resource_List[Hours Available per Day], MATCH($C128,Tbl_Resource_List[Resource Name],0),1)-SUMIF($C$8:$C127,$C128,BF$8:BF127)),0),0)</f>
        <v>0</v>
      </c>
      <c r="BG128" s="93">
        <f>IF((BG$7&gt;IFERROR(MAX(IFERROR(INDEX(Tbl_Project_List[Start Date],MATCH($A128,Tbl_Project_List[Project Name],0),1)-1,0),IFERROR(INDEX($K$9:$K$158,MATCH($E128,$G$9:$G$158,0),1),0),IFERROR(INDEX($K$9:$K$158,MATCH($F128,$G$9:$G$158,0),1),0)),0)), IFERROR(MIN($D128-SUM($O128:BF128), INDEX(Tbl_Resource_List[Hours Available per Day], MATCH($C128,Tbl_Resource_List[Resource Name],0),1)-SUMIF($C$8:$C127,$C128,BG$8:BG127)),0),0)</f>
        <v>0</v>
      </c>
      <c r="BH128" s="93">
        <f>IF((BH$7&gt;IFERROR(MAX(IFERROR(INDEX(Tbl_Project_List[Start Date],MATCH($A128,Tbl_Project_List[Project Name],0),1)-1,0),IFERROR(INDEX($K$9:$K$158,MATCH($E128,$G$9:$G$158,0),1),0),IFERROR(INDEX($K$9:$K$158,MATCH($F128,$G$9:$G$158,0),1),0)),0)), IFERROR(MIN($D128-SUM($O128:BG128), INDEX(Tbl_Resource_List[Hours Available per Day], MATCH($C128,Tbl_Resource_List[Resource Name],0),1)-SUMIF($C$8:$C127,$C128,BH$8:BH127)),0),0)</f>
        <v>0</v>
      </c>
      <c r="BI128" s="93">
        <f>IF((BI$7&gt;IFERROR(MAX(IFERROR(INDEX(Tbl_Project_List[Start Date],MATCH($A128,Tbl_Project_List[Project Name],0),1)-1,0),IFERROR(INDEX($K$9:$K$158,MATCH($E128,$G$9:$G$158,0),1),0),IFERROR(INDEX($K$9:$K$158,MATCH($F128,$G$9:$G$158,0),1),0)),0)), IFERROR(MIN($D128-SUM($O128:BH128), INDEX(Tbl_Resource_List[Hours Available per Day], MATCH($C128,Tbl_Resource_List[Resource Name],0),1)-SUMIF($C$8:$C127,$C128,BI$8:BI127)),0),0)</f>
        <v>0</v>
      </c>
      <c r="BJ128" s="93">
        <f>IF((BJ$7&gt;IFERROR(MAX(IFERROR(INDEX(Tbl_Project_List[Start Date],MATCH($A128,Tbl_Project_List[Project Name],0),1)-1,0),IFERROR(INDEX($K$9:$K$158,MATCH($E128,$G$9:$G$158,0),1),0),IFERROR(INDEX($K$9:$K$158,MATCH($F128,$G$9:$G$158,0),1),0)),0)), IFERROR(MIN($D128-SUM($O128:BI128), INDEX(Tbl_Resource_List[Hours Available per Day], MATCH($C128,Tbl_Resource_List[Resource Name],0),1)-SUMIF($C$8:$C127,$C128,BJ$8:BJ127)),0),0)</f>
        <v>0</v>
      </c>
      <c r="BK128" s="93">
        <f>IF((BK$7&gt;IFERROR(MAX(IFERROR(INDEX(Tbl_Project_List[Start Date],MATCH($A128,Tbl_Project_List[Project Name],0),1)-1,0),IFERROR(INDEX($K$9:$K$158,MATCH($E128,$G$9:$G$158,0),1),0),IFERROR(INDEX($K$9:$K$158,MATCH($F128,$G$9:$G$158,0),1),0)),0)), IFERROR(MIN($D128-SUM($O128:BJ128), INDEX(Tbl_Resource_List[Hours Available per Day], MATCH($C128,Tbl_Resource_List[Resource Name],0),1)-SUMIF($C$8:$C127,$C128,BK$8:BK127)),0),0)</f>
        <v>0</v>
      </c>
      <c r="BL128" s="93">
        <f>IF((BL$7&gt;IFERROR(MAX(IFERROR(INDEX(Tbl_Project_List[Start Date],MATCH($A128,Tbl_Project_List[Project Name],0),1)-1,0),IFERROR(INDEX($K$9:$K$158,MATCH($E128,$G$9:$G$158,0),1),0),IFERROR(INDEX($K$9:$K$158,MATCH($F128,$G$9:$G$158,0),1),0)),0)), IFERROR(MIN($D128-SUM($O128:BK128), INDEX(Tbl_Resource_List[Hours Available per Day], MATCH($C128,Tbl_Resource_List[Resource Name],0),1)-SUMIF($C$8:$C127,$C128,BL$8:BL127)),0),0)</f>
        <v>0</v>
      </c>
      <c r="BM128" s="93">
        <f>IF((BM$7&gt;IFERROR(MAX(IFERROR(INDEX(Tbl_Project_List[Start Date],MATCH($A128,Tbl_Project_List[Project Name],0),1)-1,0),IFERROR(INDEX($K$9:$K$158,MATCH($E128,$G$9:$G$158,0),1),0),IFERROR(INDEX($K$9:$K$158,MATCH($F128,$G$9:$G$158,0),1),0)),0)), IFERROR(MIN($D128-SUM($O128:BL128), INDEX(Tbl_Resource_List[Hours Available per Day], MATCH($C128,Tbl_Resource_List[Resource Name],0),1)-SUMIF($C$8:$C127,$C128,BM$8:BM127)),0),0)</f>
        <v>0</v>
      </c>
      <c r="BN128" s="93">
        <f>IF((BN$7&gt;IFERROR(MAX(IFERROR(INDEX(Tbl_Project_List[Start Date],MATCH($A128,Tbl_Project_List[Project Name],0),1)-1,0),IFERROR(INDEX($K$9:$K$158,MATCH($E128,$G$9:$G$158,0),1),0),IFERROR(INDEX($K$9:$K$158,MATCH($F128,$G$9:$G$158,0),1),0)),0)), IFERROR(MIN($D128-SUM($O128:BM128), INDEX(Tbl_Resource_List[Hours Available per Day], MATCH($C128,Tbl_Resource_List[Resource Name],0),1)-SUMIF($C$8:$C127,$C128,BN$8:BN127)),0),0)</f>
        <v>0</v>
      </c>
      <c r="BO128" s="93">
        <f>IF((BO$7&gt;IFERROR(MAX(IFERROR(INDEX(Tbl_Project_List[Start Date],MATCH($A128,Tbl_Project_List[Project Name],0),1)-1,0),IFERROR(INDEX($K$9:$K$158,MATCH($E128,$G$9:$G$158,0),1),0),IFERROR(INDEX($K$9:$K$158,MATCH($F128,$G$9:$G$158,0),1),0)),0)), IFERROR(MIN($D128-SUM($O128:BN128), INDEX(Tbl_Resource_List[Hours Available per Day], MATCH($C128,Tbl_Resource_List[Resource Name],0),1)-SUMIF($C$8:$C127,$C128,BO$8:BO127)),0),0)</f>
        <v>0</v>
      </c>
      <c r="BP128" s="93">
        <f>IF((BP$7&gt;IFERROR(MAX(IFERROR(INDEX(Tbl_Project_List[Start Date],MATCH($A128,Tbl_Project_List[Project Name],0),1)-1,0),IFERROR(INDEX($K$9:$K$158,MATCH($E128,$G$9:$G$158,0),1),0),IFERROR(INDEX($K$9:$K$158,MATCH($F128,$G$9:$G$158,0),1),0)),0)), IFERROR(MIN($D128-SUM($O128:BO128), INDEX(Tbl_Resource_List[Hours Available per Day], MATCH($C128,Tbl_Resource_List[Resource Name],0),1)-SUMIF($C$8:$C127,$C128,BP$8:BP127)),0),0)</f>
        <v>0</v>
      </c>
      <c r="BQ128" s="93">
        <f>IF((BQ$7&gt;IFERROR(MAX(IFERROR(INDEX(Tbl_Project_List[Start Date],MATCH($A128,Tbl_Project_List[Project Name],0),1)-1,0),IFERROR(INDEX($K$9:$K$158,MATCH($E128,$G$9:$G$158,0),1),0),IFERROR(INDEX($K$9:$K$158,MATCH($F128,$G$9:$G$158,0),1),0)),0)), IFERROR(MIN($D128-SUM($O128:BP128), INDEX(Tbl_Resource_List[Hours Available per Day], MATCH($C128,Tbl_Resource_List[Resource Name],0),1)-SUMIF($C$8:$C127,$C128,BQ$8:BQ127)),0),0)</f>
        <v>0</v>
      </c>
      <c r="BR128" s="93">
        <f>IF((BR$7&gt;IFERROR(MAX(IFERROR(INDEX(Tbl_Project_List[Start Date],MATCH($A128,Tbl_Project_List[Project Name],0),1)-1,0),IFERROR(INDEX($K$9:$K$158,MATCH($E128,$G$9:$G$158,0),1),0),IFERROR(INDEX($K$9:$K$158,MATCH($F128,$G$9:$G$158,0),1),0)),0)), IFERROR(MIN($D128-SUM($O128:BQ128), INDEX(Tbl_Resource_List[Hours Available per Day], MATCH($C128,Tbl_Resource_List[Resource Name],0),1)-SUMIF($C$8:$C127,$C128,BR$8:BR127)),0),0)</f>
        <v>0</v>
      </c>
      <c r="BS128" s="93">
        <f>IF((BS$7&gt;IFERROR(MAX(IFERROR(INDEX(Tbl_Project_List[Start Date],MATCH($A128,Tbl_Project_List[Project Name],0),1)-1,0),IFERROR(INDEX($K$9:$K$158,MATCH($E128,$G$9:$G$158,0),1),0),IFERROR(INDEX($K$9:$K$158,MATCH($F128,$G$9:$G$158,0),1),0)),0)), IFERROR(MIN($D128-SUM($O128:BR128), INDEX(Tbl_Resource_List[Hours Available per Day], MATCH($C128,Tbl_Resource_List[Resource Name],0),1)-SUMIF($C$8:$C127,$C128,BS$8:BS127)),0),0)</f>
        <v>0</v>
      </c>
      <c r="BT128" s="93">
        <f>IF((BT$7&gt;IFERROR(MAX(IFERROR(INDEX(Tbl_Project_List[Start Date],MATCH($A128,Tbl_Project_List[Project Name],0),1)-1,0),IFERROR(INDEX($K$9:$K$158,MATCH($E128,$G$9:$G$158,0),1),0),IFERROR(INDEX($K$9:$K$158,MATCH($F128,$G$9:$G$158,0),1),0)),0)), IFERROR(MIN($D128-SUM($O128:BS128), INDEX(Tbl_Resource_List[Hours Available per Day], MATCH($C128,Tbl_Resource_List[Resource Name],0),1)-SUMIF($C$8:$C127,$C128,BT$8:BT127)),0),0)</f>
        <v>0</v>
      </c>
      <c r="BU128" s="93">
        <f>IF((BU$7&gt;IFERROR(MAX(IFERROR(INDEX(Tbl_Project_List[Start Date],MATCH($A128,Tbl_Project_List[Project Name],0),1)-1,0),IFERROR(INDEX($K$9:$K$158,MATCH($E128,$G$9:$G$158,0),1),0),IFERROR(INDEX($K$9:$K$158,MATCH($F128,$G$9:$G$158,0),1),0)),0)), IFERROR(MIN($D128-SUM($O128:BT128), INDEX(Tbl_Resource_List[Hours Available per Day], MATCH($C128,Tbl_Resource_List[Resource Name],0),1)-SUMIF($C$8:$C127,$C128,BU$8:BU127)),0),0)</f>
        <v>0</v>
      </c>
      <c r="BV128" s="93">
        <f>IF((BV$7&gt;IFERROR(MAX(IFERROR(INDEX(Tbl_Project_List[Start Date],MATCH($A128,Tbl_Project_List[Project Name],0),1)-1,0),IFERROR(INDEX($K$9:$K$158,MATCH($E128,$G$9:$G$158,0),1),0),IFERROR(INDEX($K$9:$K$158,MATCH($F128,$G$9:$G$158,0),1),0)),0)), IFERROR(MIN($D128-SUM($O128:BU128), INDEX(Tbl_Resource_List[Hours Available per Day], MATCH($C128,Tbl_Resource_List[Resource Name],0),1)-SUMIF($C$8:$C127,$C128,BV$8:BV127)),0),0)</f>
        <v>0</v>
      </c>
      <c r="BW128" s="94">
        <f>IF((BW$7&gt;IFERROR(MAX(IFERROR(INDEX(Tbl_Project_List[Start Date],MATCH($A128,Tbl_Project_List[Project Name],0),1)-1,0),IFERROR(INDEX($K$9:$K$158,MATCH($E128,$G$9:$G$158,0),1),0),IFERROR(INDEX($K$9:$K$158,MATCH($F128,$G$9:$G$158,0),1),0)),0)), IFERROR(MIN($D128-SUM($O128:BV128), INDEX(Tbl_Resource_List[Hours Available per Day], MATCH($C128,Tbl_Resource_List[Resource Name],0),1)-SUMIF($C$8:$C127,$C128,BW$8:BW127)),0),0)</f>
        <v>0</v>
      </c>
      <c r="BX128" s="95"/>
      <c r="BY128" s="95"/>
      <c r="BZ128" s="95"/>
      <c r="CA128" s="95"/>
      <c r="CB128" s="95"/>
      <c r="CC128" s="95"/>
      <c r="CD128" s="95"/>
      <c r="CE128" s="95"/>
      <c r="CF128" s="95"/>
      <c r="CG128" s="95"/>
      <c r="CH128" s="95"/>
      <c r="CI128" s="95"/>
      <c r="CJ128" s="95"/>
      <c r="CK128" s="95"/>
      <c r="CL128" s="95"/>
      <c r="CM128" s="95"/>
      <c r="CN128" s="95"/>
      <c r="CO128" s="95"/>
      <c r="CP128" s="95"/>
      <c r="CQ128" s="95"/>
      <c r="CR128" s="95"/>
      <c r="CS128" s="95"/>
      <c r="CT128" s="95"/>
      <c r="CU128" s="95"/>
      <c r="CV128" s="95"/>
      <c r="CW128" s="95"/>
      <c r="CX128" s="95"/>
      <c r="CY128" s="95"/>
      <c r="CZ128" s="95"/>
      <c r="DA128" s="95"/>
    </row>
    <row r="129" spans="1:105" x14ac:dyDescent="0.25">
      <c r="A129" s="89" t="str">
        <f>IFERROR(IF(ROW(A128)-ROW($A$8)&gt;=COUNTA(Tbl_Task_List[Task Name]),"",INDEX(Tbl_Project_List[],MATCH(SMALL(Tbl_Project_List[[#Data],[Priority]],ROUND(SUMPRODUCT(1/COUNTIF($A$9:A128,$A$9:A128)),0)+((COUNTIF(Tbl_Task_List[[#Data],[Project Name]],A128)=COUNTIF($A$9:$A128,A128))*1)),Tbl_Project_List[[#Data],[Priority]],0),1)),"")</f>
        <v/>
      </c>
      <c r="B129" s="89" t="str">
        <f t="array" ref="B129">IFERROR(INDEX((Tbl_Task_List[[#Data],[Task Name]]), SMALL(IF(A129=(Tbl_Task_List[[#Data],[Project Name]]),ROW(Tbl_Task_List[[#Data],[Project Name]]),""),COUNTIF($A$9:$A129,A129))-ROW(Tbl_Task_List[[#Headers],[Task Name]]),1),"")</f>
        <v/>
      </c>
      <c r="C129" s="90" t="str">
        <f t="array" ref="C129">IFERROR(INDEX((Tbl_Task_List[[#Data],[Resource Name]]), SMALL(IF(A129=(Tbl_Task_List[[#Data],[Project Name]]),ROW(Tbl_Task_List[[#Data],[Project Name]]),""),COUNTIF($A$9:$A129,A129))-ROW(Tbl_Task_List[[#Headers],[Resource Name]]),1),"")</f>
        <v/>
      </c>
      <c r="D129" s="91" t="str">
        <f t="array" ref="D129">IFERROR(INDEX((Tbl_Task_List[[#Data],[Planned Duration (Hours)]]), SMALL(IF(A129=(Tbl_Task_List[[#Data],[Project Name]]),ROW(Tbl_Task_List[[#Data],[Project Name]]),""),COUNTIF($A$9:$A129,A129))-ROW(Tbl_Task_List[[#Headers],[Planned Duration (Hours)]]),1),"")</f>
        <v/>
      </c>
      <c r="E129" s="70" t="str">
        <f t="array" ref="E129">IFERROR(INDEX((Tbl_Task_List[[#Data],[Predecessor 1]]), SMALL(IF(A129=(Tbl_Task_List[[#Data],[Project Name]]),ROW(Tbl_Task_List[[#Data],[Project Name]]),""),COUNTIF($A$9:$A129,A129))-ROW(Tbl_Task_List[[#Headers],[Predecessor 1]]),1),"")</f>
        <v/>
      </c>
      <c r="F129" s="70" t="str">
        <f t="array" ref="F129">IFERROR(INDEX((Tbl_Task_List[[#Data],[Predecessor 2]]), SMALL(IF(A129=(Tbl_Task_List[[#Data],[Project Name]]),ROW(Tbl_Task_List[[#Data],[Project Name]]),""),COUNTIF($A$9:$A129,A129))-ROW(Tbl_Task_List[[#Headers],[Predecessor 2]]),1),"")</f>
        <v/>
      </c>
      <c r="G129" s="70" t="str">
        <f t="shared" si="12"/>
        <v xml:space="preserve"> </v>
      </c>
      <c r="H129" s="75" t="str">
        <f>IFERROR(MAX(INDEX(Tbl_Project_List[Start Date],MATCH($A129,Tbl_Project_List[Project Name],0),1), StartDate, IFERROR(WORKDAY(INDEX($K$9:$K$158,MATCH($E129,$G$9:$G$158,0),1),1,Holidays),0),IFERROR(WORKDAY( INDEX($K$9:$K$158,MATCH($F129,$G$9:$G$158,0),1),1,Holidays),0)),"")</f>
        <v/>
      </c>
      <c r="I129" s="92" t="str">
        <f t="shared" si="9"/>
        <v/>
      </c>
      <c r="J129" s="75" t="str">
        <f t="array" ref="J129">IF(ISNUMBER(D129),IFERROR(INDEX($A$7:$BW$7,1,SMALL(IF(P129:BW129&gt;0,COLUMN(P129:BW129),""),1)),WORKDAY($BW$7,2,Holidays)),"")</f>
        <v/>
      </c>
      <c r="K129" s="75" t="str">
        <f t="array" ref="K129">IF(ISNUMBER(D129),IF(SUM(P129:BW129)=D129,IFERROR(INDEX($A$7:$BW$7,1,LARGE(IF(P129:BW129&gt;0,COLUMN(P129:BW129),""),1)),""),WORKDAY($BW$7,1,Holidays)),"")</f>
        <v/>
      </c>
      <c r="L129" s="92" t="str">
        <f ca="1">IFERROR(COUNTIF(INDIRECT(ADDRESS(ROW($L129),MATCH($J129,$A$7:$BW$7,0),1,1,)):INDIRECT(ADDRESS(ROW($L129),MATCH(MIN($K129,$BW$7),$A$7:$BW$7,0),1,1,)),0),"")</f>
        <v/>
      </c>
      <c r="M129" s="92" t="str">
        <f t="shared" si="10"/>
        <v/>
      </c>
      <c r="N129" s="93" t="str">
        <f t="shared" si="11"/>
        <v/>
      </c>
      <c r="O129" s="86"/>
      <c r="P129" s="93">
        <f>IF((P$7&gt;IFERROR(MAX(IFERROR(INDEX(Tbl_Project_List[Start Date],MATCH($A129,Tbl_Project_List[Project Name],0),1)-1,0),IFERROR(INDEX($K$9:$K$158,MATCH($E129,$G$9:$G$158,0),1),0),IFERROR(INDEX($K$9:$K$158,MATCH($F129,$G$9:$G$158,0),1),0)),0)), IFERROR(MIN($D129-SUM($O129:O129), INDEX(Tbl_Resource_List[Hours Available per Day], MATCH($C129,Tbl_Resource_List[Resource Name],0),1)-SUMIF($C$8:$C128,$C129,P$8:P128)),0),0)</f>
        <v>0</v>
      </c>
      <c r="Q129" s="93">
        <f>IF((Q$7&gt;IFERROR(MAX(IFERROR(INDEX(Tbl_Project_List[Start Date],MATCH($A129,Tbl_Project_List[Project Name],0),1)-1,0),IFERROR(INDEX($K$9:$K$158,MATCH($E129,$G$9:$G$158,0),1),0),IFERROR(INDEX($K$9:$K$158,MATCH($F129,$G$9:$G$158,0),1),0)),0)), IFERROR(MIN($D129-SUM($O129:P129), INDEX(Tbl_Resource_List[Hours Available per Day], MATCH($C129,Tbl_Resource_List[Resource Name],0),1)-SUMIF($C$8:$C128,$C129,Q$8:Q128)),0),0)</f>
        <v>0</v>
      </c>
      <c r="R129" s="93">
        <f>IF((R$7&gt;IFERROR(MAX(IFERROR(INDEX(Tbl_Project_List[Start Date],MATCH($A129,Tbl_Project_List[Project Name],0),1)-1,0),IFERROR(INDEX($K$9:$K$158,MATCH($E129,$G$9:$G$158,0),1),0),IFERROR(INDEX($K$9:$K$158,MATCH($F129,$G$9:$G$158,0),1),0)),0)), IFERROR(MIN($D129-SUM($O129:Q129), INDEX(Tbl_Resource_List[Hours Available per Day], MATCH($C129,Tbl_Resource_List[Resource Name],0),1)-SUMIF($C$8:$C128,$C129,R$8:R128)),0),0)</f>
        <v>0</v>
      </c>
      <c r="S129" s="93">
        <f>IF((S$7&gt;IFERROR(MAX(IFERROR(INDEX(Tbl_Project_List[Start Date],MATCH($A129,Tbl_Project_List[Project Name],0),1)-1,0),IFERROR(INDEX($K$9:$K$158,MATCH($E129,$G$9:$G$158,0),1),0),IFERROR(INDEX($K$9:$K$158,MATCH($F129,$G$9:$G$158,0),1),0)),0)), IFERROR(MIN($D129-SUM($O129:R129), INDEX(Tbl_Resource_List[Hours Available per Day], MATCH($C129,Tbl_Resource_List[Resource Name],0),1)-SUMIF($C$8:$C128,$C129,S$8:S128)),0),0)</f>
        <v>0</v>
      </c>
      <c r="T129" s="93">
        <f>IF((T$7&gt;IFERROR(MAX(IFERROR(INDEX(Tbl_Project_List[Start Date],MATCH($A129,Tbl_Project_List[Project Name],0),1)-1,0),IFERROR(INDEX($K$9:$K$158,MATCH($E129,$G$9:$G$158,0),1),0),IFERROR(INDEX($K$9:$K$158,MATCH($F129,$G$9:$G$158,0),1),0)),0)), IFERROR(MIN($D129-SUM($O129:S129), INDEX(Tbl_Resource_List[Hours Available per Day], MATCH($C129,Tbl_Resource_List[Resource Name],0),1)-SUMIF($C$8:$C128,$C129,T$8:T128)),0),0)</f>
        <v>0</v>
      </c>
      <c r="U129" s="93">
        <f>IF((U$7&gt;IFERROR(MAX(IFERROR(INDEX(Tbl_Project_List[Start Date],MATCH($A129,Tbl_Project_List[Project Name],0),1)-1,0),IFERROR(INDEX($K$9:$K$158,MATCH($E129,$G$9:$G$158,0),1),0),IFERROR(INDEX($K$9:$K$158,MATCH($F129,$G$9:$G$158,0),1),0)),0)), IFERROR(MIN($D129-SUM($O129:T129), INDEX(Tbl_Resource_List[Hours Available per Day], MATCH($C129,Tbl_Resource_List[Resource Name],0),1)-SUMIF($C$8:$C128,$C129,U$8:U128)),0),0)</f>
        <v>0</v>
      </c>
      <c r="V129" s="93">
        <f>IF((V$7&gt;IFERROR(MAX(IFERROR(INDEX(Tbl_Project_List[Start Date],MATCH($A129,Tbl_Project_List[Project Name],0),1)-1,0),IFERROR(INDEX($K$9:$K$158,MATCH($E129,$G$9:$G$158,0),1),0),IFERROR(INDEX($K$9:$K$158,MATCH($F129,$G$9:$G$158,0),1),0)),0)), IFERROR(MIN($D129-SUM($O129:U129), INDEX(Tbl_Resource_List[Hours Available per Day], MATCH($C129,Tbl_Resource_List[Resource Name],0),1)-SUMIF($C$8:$C128,$C129,V$8:V128)),0),0)</f>
        <v>0</v>
      </c>
      <c r="W129" s="93">
        <f>IF((W$7&gt;IFERROR(MAX(IFERROR(INDEX(Tbl_Project_List[Start Date],MATCH($A129,Tbl_Project_List[Project Name],0),1)-1,0),IFERROR(INDEX($K$9:$K$158,MATCH($E129,$G$9:$G$158,0),1),0),IFERROR(INDEX($K$9:$K$158,MATCH($F129,$G$9:$G$158,0),1),0)),0)), IFERROR(MIN($D129-SUM($O129:V129), INDEX(Tbl_Resource_List[Hours Available per Day], MATCH($C129,Tbl_Resource_List[Resource Name],0),1)-SUMIF($C$8:$C128,$C129,W$8:W128)),0),0)</f>
        <v>0</v>
      </c>
      <c r="X129" s="93">
        <f>IF((X$7&gt;IFERROR(MAX(IFERROR(INDEX(Tbl_Project_List[Start Date],MATCH($A129,Tbl_Project_List[Project Name],0),1)-1,0),IFERROR(INDEX($K$9:$K$158,MATCH($E129,$G$9:$G$158,0),1),0),IFERROR(INDEX($K$9:$K$158,MATCH($F129,$G$9:$G$158,0),1),0)),0)), IFERROR(MIN($D129-SUM($O129:W129), INDEX(Tbl_Resource_List[Hours Available per Day], MATCH($C129,Tbl_Resource_List[Resource Name],0),1)-SUMIF($C$8:$C128,$C129,X$8:X128)),0),0)</f>
        <v>0</v>
      </c>
      <c r="Y129" s="93">
        <f>IF((Y$7&gt;IFERROR(MAX(IFERROR(INDEX(Tbl_Project_List[Start Date],MATCH($A129,Tbl_Project_List[Project Name],0),1)-1,0),IFERROR(INDEX($K$9:$K$158,MATCH($E129,$G$9:$G$158,0),1),0),IFERROR(INDEX($K$9:$K$158,MATCH($F129,$G$9:$G$158,0),1),0)),0)), IFERROR(MIN($D129-SUM($O129:X129), INDEX(Tbl_Resource_List[Hours Available per Day], MATCH($C129,Tbl_Resource_List[Resource Name],0),1)-SUMIF($C$8:$C128,$C129,Y$8:Y128)),0),0)</f>
        <v>0</v>
      </c>
      <c r="Z129" s="93">
        <f>IF((Z$7&gt;IFERROR(MAX(IFERROR(INDEX(Tbl_Project_List[Start Date],MATCH($A129,Tbl_Project_List[Project Name],0),1)-1,0),IFERROR(INDEX($K$9:$K$158,MATCH($E129,$G$9:$G$158,0),1),0),IFERROR(INDEX($K$9:$K$158,MATCH($F129,$G$9:$G$158,0),1),0)),0)), IFERROR(MIN($D129-SUM($O129:Y129), INDEX(Tbl_Resource_List[Hours Available per Day], MATCH($C129,Tbl_Resource_List[Resource Name],0),1)-SUMIF($C$8:$C128,$C129,Z$8:Z128)),0),0)</f>
        <v>0</v>
      </c>
      <c r="AA129" s="93">
        <f>IF((AA$7&gt;IFERROR(MAX(IFERROR(INDEX(Tbl_Project_List[Start Date],MATCH($A129,Tbl_Project_List[Project Name],0),1)-1,0),IFERROR(INDEX($K$9:$K$158,MATCH($E129,$G$9:$G$158,0),1),0),IFERROR(INDEX($K$9:$K$158,MATCH($F129,$G$9:$G$158,0),1),0)),0)), IFERROR(MIN($D129-SUM($O129:Z129), INDEX(Tbl_Resource_List[Hours Available per Day], MATCH($C129,Tbl_Resource_List[Resource Name],0),1)-SUMIF($C$8:$C128,$C129,AA$8:AA128)),0),0)</f>
        <v>0</v>
      </c>
      <c r="AB129" s="93">
        <f>IF((AB$7&gt;IFERROR(MAX(IFERROR(INDEX(Tbl_Project_List[Start Date],MATCH($A129,Tbl_Project_List[Project Name],0),1)-1,0),IFERROR(INDEX($K$9:$K$158,MATCH($E129,$G$9:$G$158,0),1),0),IFERROR(INDEX($K$9:$K$158,MATCH($F129,$G$9:$G$158,0),1),0)),0)), IFERROR(MIN($D129-SUM($O129:AA129), INDEX(Tbl_Resource_List[Hours Available per Day], MATCH($C129,Tbl_Resource_List[Resource Name],0),1)-SUMIF($C$8:$C128,$C129,AB$8:AB128)),0),0)</f>
        <v>0</v>
      </c>
      <c r="AC129" s="93">
        <f>IF((AC$7&gt;IFERROR(MAX(IFERROR(INDEX(Tbl_Project_List[Start Date],MATCH($A129,Tbl_Project_List[Project Name],0),1)-1,0),IFERROR(INDEX($K$9:$K$158,MATCH($E129,$G$9:$G$158,0),1),0),IFERROR(INDEX($K$9:$K$158,MATCH($F129,$G$9:$G$158,0),1),0)),0)), IFERROR(MIN($D129-SUM($O129:AB129), INDEX(Tbl_Resource_List[Hours Available per Day], MATCH($C129,Tbl_Resource_List[Resource Name],0),1)-SUMIF($C$8:$C128,$C129,AC$8:AC128)),0),0)</f>
        <v>0</v>
      </c>
      <c r="AD129" s="93">
        <f>IF((AD$7&gt;IFERROR(MAX(IFERROR(INDEX(Tbl_Project_List[Start Date],MATCH($A129,Tbl_Project_List[Project Name],0),1)-1,0),IFERROR(INDEX($K$9:$K$158,MATCH($E129,$G$9:$G$158,0),1),0),IFERROR(INDEX($K$9:$K$158,MATCH($F129,$G$9:$G$158,0),1),0)),0)), IFERROR(MIN($D129-SUM($O129:AC129), INDEX(Tbl_Resource_List[Hours Available per Day], MATCH($C129,Tbl_Resource_List[Resource Name],0),1)-SUMIF($C$8:$C128,$C129,AD$8:AD128)),0),0)</f>
        <v>0</v>
      </c>
      <c r="AE129" s="93">
        <f>IF((AE$7&gt;IFERROR(MAX(IFERROR(INDEX(Tbl_Project_List[Start Date],MATCH($A129,Tbl_Project_List[Project Name],0),1)-1,0),IFERROR(INDEX($K$9:$K$158,MATCH($E129,$G$9:$G$158,0),1),0),IFERROR(INDEX($K$9:$K$158,MATCH($F129,$G$9:$G$158,0),1),0)),0)), IFERROR(MIN($D129-SUM($O129:AD129), INDEX(Tbl_Resource_List[Hours Available per Day], MATCH($C129,Tbl_Resource_List[Resource Name],0),1)-SUMIF($C$8:$C128,$C129,AE$8:AE128)),0),0)</f>
        <v>0</v>
      </c>
      <c r="AF129" s="93">
        <f>IF((AF$7&gt;IFERROR(MAX(IFERROR(INDEX(Tbl_Project_List[Start Date],MATCH($A129,Tbl_Project_List[Project Name],0),1)-1,0),IFERROR(INDEX($K$9:$K$158,MATCH($E129,$G$9:$G$158,0),1),0),IFERROR(INDEX($K$9:$K$158,MATCH($F129,$G$9:$G$158,0),1),0)),0)), IFERROR(MIN($D129-SUM($O129:AE129), INDEX(Tbl_Resource_List[Hours Available per Day], MATCH($C129,Tbl_Resource_List[Resource Name],0),1)-SUMIF($C$8:$C128,$C129,AF$8:AF128)),0),0)</f>
        <v>0</v>
      </c>
      <c r="AG129" s="93">
        <f>IF((AG$7&gt;IFERROR(MAX(IFERROR(INDEX(Tbl_Project_List[Start Date],MATCH($A129,Tbl_Project_List[Project Name],0),1)-1,0),IFERROR(INDEX($K$9:$K$158,MATCH($E129,$G$9:$G$158,0),1),0),IFERROR(INDEX($K$9:$K$158,MATCH($F129,$G$9:$G$158,0),1),0)),0)), IFERROR(MIN($D129-SUM($O129:AF129), INDEX(Tbl_Resource_List[Hours Available per Day], MATCH($C129,Tbl_Resource_List[Resource Name],0),1)-SUMIF($C$8:$C128,$C129,AG$8:AG128)),0),0)</f>
        <v>0</v>
      </c>
      <c r="AH129" s="93">
        <f>IF((AH$7&gt;IFERROR(MAX(IFERROR(INDEX(Tbl_Project_List[Start Date],MATCH($A129,Tbl_Project_List[Project Name],0),1)-1,0),IFERROR(INDEX($K$9:$K$158,MATCH($E129,$G$9:$G$158,0),1),0),IFERROR(INDEX($K$9:$K$158,MATCH($F129,$G$9:$G$158,0),1),0)),0)), IFERROR(MIN($D129-SUM($O129:AG129), INDEX(Tbl_Resource_List[Hours Available per Day], MATCH($C129,Tbl_Resource_List[Resource Name],0),1)-SUMIF($C$8:$C128,$C129,AH$8:AH128)),0),0)</f>
        <v>0</v>
      </c>
      <c r="AI129" s="93">
        <f>IF((AI$7&gt;IFERROR(MAX(IFERROR(INDEX(Tbl_Project_List[Start Date],MATCH($A129,Tbl_Project_List[Project Name],0),1)-1,0),IFERROR(INDEX($K$9:$K$158,MATCH($E129,$G$9:$G$158,0),1),0),IFERROR(INDEX($K$9:$K$158,MATCH($F129,$G$9:$G$158,0),1),0)),0)), IFERROR(MIN($D129-SUM($O129:AH129), INDEX(Tbl_Resource_List[Hours Available per Day], MATCH($C129,Tbl_Resource_List[Resource Name],0),1)-SUMIF($C$8:$C128,$C129,AI$8:AI128)),0),0)</f>
        <v>0</v>
      </c>
      <c r="AJ129" s="93">
        <f>IF((AJ$7&gt;IFERROR(MAX(IFERROR(INDEX(Tbl_Project_List[Start Date],MATCH($A129,Tbl_Project_List[Project Name],0),1)-1,0),IFERROR(INDEX($K$9:$K$158,MATCH($E129,$G$9:$G$158,0),1),0),IFERROR(INDEX($K$9:$K$158,MATCH($F129,$G$9:$G$158,0),1),0)),0)), IFERROR(MIN($D129-SUM($O129:AI129), INDEX(Tbl_Resource_List[Hours Available per Day], MATCH($C129,Tbl_Resource_List[Resource Name],0),1)-SUMIF($C$8:$C128,$C129,AJ$8:AJ128)),0),0)</f>
        <v>0</v>
      </c>
      <c r="AK129" s="93">
        <f>IF((AK$7&gt;IFERROR(MAX(IFERROR(INDEX(Tbl_Project_List[Start Date],MATCH($A129,Tbl_Project_List[Project Name],0),1)-1,0),IFERROR(INDEX($K$9:$K$158,MATCH($E129,$G$9:$G$158,0),1),0),IFERROR(INDEX($K$9:$K$158,MATCH($F129,$G$9:$G$158,0),1),0)),0)), IFERROR(MIN($D129-SUM($O129:AJ129), INDEX(Tbl_Resource_List[Hours Available per Day], MATCH($C129,Tbl_Resource_List[Resource Name],0),1)-SUMIF($C$8:$C128,$C129,AK$8:AK128)),0),0)</f>
        <v>0</v>
      </c>
      <c r="AL129" s="93">
        <f>IF((AL$7&gt;IFERROR(MAX(IFERROR(INDEX(Tbl_Project_List[Start Date],MATCH($A129,Tbl_Project_List[Project Name],0),1)-1,0),IFERROR(INDEX($K$9:$K$158,MATCH($E129,$G$9:$G$158,0),1),0),IFERROR(INDEX($K$9:$K$158,MATCH($F129,$G$9:$G$158,0),1),0)),0)), IFERROR(MIN($D129-SUM($O129:AK129), INDEX(Tbl_Resource_List[Hours Available per Day], MATCH($C129,Tbl_Resource_List[Resource Name],0),1)-SUMIF($C$8:$C128,$C129,AL$8:AL128)),0),0)</f>
        <v>0</v>
      </c>
      <c r="AM129" s="93">
        <f>IF((AM$7&gt;IFERROR(MAX(IFERROR(INDEX(Tbl_Project_List[Start Date],MATCH($A129,Tbl_Project_List[Project Name],0),1)-1,0),IFERROR(INDEX($K$9:$K$158,MATCH($E129,$G$9:$G$158,0),1),0),IFERROR(INDEX($K$9:$K$158,MATCH($F129,$G$9:$G$158,0),1),0)),0)), IFERROR(MIN($D129-SUM($O129:AL129), INDEX(Tbl_Resource_List[Hours Available per Day], MATCH($C129,Tbl_Resource_List[Resource Name],0),1)-SUMIF($C$8:$C128,$C129,AM$8:AM128)),0),0)</f>
        <v>0</v>
      </c>
      <c r="AN129" s="93">
        <f>IF((AN$7&gt;IFERROR(MAX(IFERROR(INDEX(Tbl_Project_List[Start Date],MATCH($A129,Tbl_Project_List[Project Name],0),1)-1,0),IFERROR(INDEX($K$9:$K$158,MATCH($E129,$G$9:$G$158,0),1),0),IFERROR(INDEX($K$9:$K$158,MATCH($F129,$G$9:$G$158,0),1),0)),0)), IFERROR(MIN($D129-SUM($O129:AM129), INDEX(Tbl_Resource_List[Hours Available per Day], MATCH($C129,Tbl_Resource_List[Resource Name],0),1)-SUMIF($C$8:$C128,$C129,AN$8:AN128)),0),0)</f>
        <v>0</v>
      </c>
      <c r="AO129" s="93">
        <f>IF((AO$7&gt;IFERROR(MAX(IFERROR(INDEX(Tbl_Project_List[Start Date],MATCH($A129,Tbl_Project_List[Project Name],0),1)-1,0),IFERROR(INDEX($K$9:$K$158,MATCH($E129,$G$9:$G$158,0),1),0),IFERROR(INDEX($K$9:$K$158,MATCH($F129,$G$9:$G$158,0),1),0)),0)), IFERROR(MIN($D129-SUM($O129:AN129), INDEX(Tbl_Resource_List[Hours Available per Day], MATCH($C129,Tbl_Resource_List[Resource Name],0),1)-SUMIF($C$8:$C128,$C129,AO$8:AO128)),0),0)</f>
        <v>0</v>
      </c>
      <c r="AP129" s="93">
        <f>IF((AP$7&gt;IFERROR(MAX(IFERROR(INDEX(Tbl_Project_List[Start Date],MATCH($A129,Tbl_Project_List[Project Name],0),1)-1,0),IFERROR(INDEX($K$9:$K$158,MATCH($E129,$G$9:$G$158,0),1),0),IFERROR(INDEX($K$9:$K$158,MATCH($F129,$G$9:$G$158,0),1),0)),0)), IFERROR(MIN($D129-SUM($O129:AO129), INDEX(Tbl_Resource_List[Hours Available per Day], MATCH($C129,Tbl_Resource_List[Resource Name],0),1)-SUMIF($C$8:$C128,$C129,AP$8:AP128)),0),0)</f>
        <v>0</v>
      </c>
      <c r="AQ129" s="93">
        <f>IF((AQ$7&gt;IFERROR(MAX(IFERROR(INDEX(Tbl_Project_List[Start Date],MATCH($A129,Tbl_Project_List[Project Name],0),1)-1,0),IFERROR(INDEX($K$9:$K$158,MATCH($E129,$G$9:$G$158,0),1),0),IFERROR(INDEX($K$9:$K$158,MATCH($F129,$G$9:$G$158,0),1),0)),0)), IFERROR(MIN($D129-SUM($O129:AP129), INDEX(Tbl_Resource_List[Hours Available per Day], MATCH($C129,Tbl_Resource_List[Resource Name],0),1)-SUMIF($C$8:$C128,$C129,AQ$8:AQ128)),0),0)</f>
        <v>0</v>
      </c>
      <c r="AR129" s="93">
        <f>IF((AR$7&gt;IFERROR(MAX(IFERROR(INDEX(Tbl_Project_List[Start Date],MATCH($A129,Tbl_Project_List[Project Name],0),1)-1,0),IFERROR(INDEX($K$9:$K$158,MATCH($E129,$G$9:$G$158,0),1),0),IFERROR(INDEX($K$9:$K$158,MATCH($F129,$G$9:$G$158,0),1),0)),0)), IFERROR(MIN($D129-SUM($O129:AQ129), INDEX(Tbl_Resource_List[Hours Available per Day], MATCH($C129,Tbl_Resource_List[Resource Name],0),1)-SUMIF($C$8:$C128,$C129,AR$8:AR128)),0),0)</f>
        <v>0</v>
      </c>
      <c r="AS129" s="93">
        <f>IF((AS$7&gt;IFERROR(MAX(IFERROR(INDEX(Tbl_Project_List[Start Date],MATCH($A129,Tbl_Project_List[Project Name],0),1)-1,0),IFERROR(INDEX($K$9:$K$158,MATCH($E129,$G$9:$G$158,0),1),0),IFERROR(INDEX($K$9:$K$158,MATCH($F129,$G$9:$G$158,0),1),0)),0)), IFERROR(MIN($D129-SUM($O129:AR129), INDEX(Tbl_Resource_List[Hours Available per Day], MATCH($C129,Tbl_Resource_List[Resource Name],0),1)-SUMIF($C$8:$C128,$C129,AS$8:AS128)),0),0)</f>
        <v>0</v>
      </c>
      <c r="AT129" s="93">
        <f>IF((AT$7&gt;IFERROR(MAX(IFERROR(INDEX(Tbl_Project_List[Start Date],MATCH($A129,Tbl_Project_List[Project Name],0),1)-1,0),IFERROR(INDEX($K$9:$K$158,MATCH($E129,$G$9:$G$158,0),1),0),IFERROR(INDEX($K$9:$K$158,MATCH($F129,$G$9:$G$158,0),1),0)),0)), IFERROR(MIN($D129-SUM($O129:AS129), INDEX(Tbl_Resource_List[Hours Available per Day], MATCH($C129,Tbl_Resource_List[Resource Name],0),1)-SUMIF($C$8:$C128,$C129,AT$8:AT128)),0),0)</f>
        <v>0</v>
      </c>
      <c r="AU129" s="93">
        <f>IF((AU$7&gt;IFERROR(MAX(IFERROR(INDEX(Tbl_Project_List[Start Date],MATCH($A129,Tbl_Project_List[Project Name],0),1)-1,0),IFERROR(INDEX($K$9:$K$158,MATCH($E129,$G$9:$G$158,0),1),0),IFERROR(INDEX($K$9:$K$158,MATCH($F129,$G$9:$G$158,0),1),0)),0)), IFERROR(MIN($D129-SUM($O129:AT129), INDEX(Tbl_Resource_List[Hours Available per Day], MATCH($C129,Tbl_Resource_List[Resource Name],0),1)-SUMIF($C$8:$C128,$C129,AU$8:AU128)),0),0)</f>
        <v>0</v>
      </c>
      <c r="AV129" s="93">
        <f>IF((AV$7&gt;IFERROR(MAX(IFERROR(INDEX(Tbl_Project_List[Start Date],MATCH($A129,Tbl_Project_List[Project Name],0),1)-1,0),IFERROR(INDEX($K$9:$K$158,MATCH($E129,$G$9:$G$158,0),1),0),IFERROR(INDEX($K$9:$K$158,MATCH($F129,$G$9:$G$158,0),1),0)),0)), IFERROR(MIN($D129-SUM($O129:AU129), INDEX(Tbl_Resource_List[Hours Available per Day], MATCH($C129,Tbl_Resource_List[Resource Name],0),1)-SUMIF($C$8:$C128,$C129,AV$8:AV128)),0),0)</f>
        <v>0</v>
      </c>
      <c r="AW129" s="93">
        <f>IF((AW$7&gt;IFERROR(MAX(IFERROR(INDEX(Tbl_Project_List[Start Date],MATCH($A129,Tbl_Project_List[Project Name],0),1)-1,0),IFERROR(INDEX($K$9:$K$158,MATCH($E129,$G$9:$G$158,0),1),0),IFERROR(INDEX($K$9:$K$158,MATCH($F129,$G$9:$G$158,0),1),0)),0)), IFERROR(MIN($D129-SUM($O129:AV129), INDEX(Tbl_Resource_List[Hours Available per Day], MATCH($C129,Tbl_Resource_List[Resource Name],0),1)-SUMIF($C$8:$C128,$C129,AW$8:AW128)),0),0)</f>
        <v>0</v>
      </c>
      <c r="AX129" s="93">
        <f>IF((AX$7&gt;IFERROR(MAX(IFERROR(INDEX(Tbl_Project_List[Start Date],MATCH($A129,Tbl_Project_List[Project Name],0),1)-1,0),IFERROR(INDEX($K$9:$K$158,MATCH($E129,$G$9:$G$158,0),1),0),IFERROR(INDEX($K$9:$K$158,MATCH($F129,$G$9:$G$158,0),1),0)),0)), IFERROR(MIN($D129-SUM($O129:AW129), INDEX(Tbl_Resource_List[Hours Available per Day], MATCH($C129,Tbl_Resource_List[Resource Name],0),1)-SUMIF($C$8:$C128,$C129,AX$8:AX128)),0),0)</f>
        <v>0</v>
      </c>
      <c r="AY129" s="93">
        <f>IF((AY$7&gt;IFERROR(MAX(IFERROR(INDEX(Tbl_Project_List[Start Date],MATCH($A129,Tbl_Project_List[Project Name],0),1)-1,0),IFERROR(INDEX($K$9:$K$158,MATCH($E129,$G$9:$G$158,0),1),0),IFERROR(INDEX($K$9:$K$158,MATCH($F129,$G$9:$G$158,0),1),0)),0)), IFERROR(MIN($D129-SUM($O129:AX129), INDEX(Tbl_Resource_List[Hours Available per Day], MATCH($C129,Tbl_Resource_List[Resource Name],0),1)-SUMIF($C$8:$C128,$C129,AY$8:AY128)),0),0)</f>
        <v>0</v>
      </c>
      <c r="AZ129" s="93">
        <f>IF((AZ$7&gt;IFERROR(MAX(IFERROR(INDEX(Tbl_Project_List[Start Date],MATCH($A129,Tbl_Project_List[Project Name],0),1)-1,0),IFERROR(INDEX($K$9:$K$158,MATCH($E129,$G$9:$G$158,0),1),0),IFERROR(INDEX($K$9:$K$158,MATCH($F129,$G$9:$G$158,0),1),0)),0)), IFERROR(MIN($D129-SUM($O129:AY129), INDEX(Tbl_Resource_List[Hours Available per Day], MATCH($C129,Tbl_Resource_List[Resource Name],0),1)-SUMIF($C$8:$C128,$C129,AZ$8:AZ128)),0),0)</f>
        <v>0</v>
      </c>
      <c r="BA129" s="93">
        <f>IF((BA$7&gt;IFERROR(MAX(IFERROR(INDEX(Tbl_Project_List[Start Date],MATCH($A129,Tbl_Project_List[Project Name],0),1)-1,0),IFERROR(INDEX($K$9:$K$158,MATCH($E129,$G$9:$G$158,0),1),0),IFERROR(INDEX($K$9:$K$158,MATCH($F129,$G$9:$G$158,0),1),0)),0)), IFERROR(MIN($D129-SUM($O129:AZ129), INDEX(Tbl_Resource_List[Hours Available per Day], MATCH($C129,Tbl_Resource_List[Resource Name],0),1)-SUMIF($C$8:$C128,$C129,BA$8:BA128)),0),0)</f>
        <v>0</v>
      </c>
      <c r="BB129" s="93">
        <f>IF((BB$7&gt;IFERROR(MAX(IFERROR(INDEX(Tbl_Project_List[Start Date],MATCH($A129,Tbl_Project_List[Project Name],0),1)-1,0),IFERROR(INDEX($K$9:$K$158,MATCH($E129,$G$9:$G$158,0),1),0),IFERROR(INDEX($K$9:$K$158,MATCH($F129,$G$9:$G$158,0),1),0)),0)), IFERROR(MIN($D129-SUM($O129:BA129), INDEX(Tbl_Resource_List[Hours Available per Day], MATCH($C129,Tbl_Resource_List[Resource Name],0),1)-SUMIF($C$8:$C128,$C129,BB$8:BB128)),0),0)</f>
        <v>0</v>
      </c>
      <c r="BC129" s="93">
        <f>IF((BC$7&gt;IFERROR(MAX(IFERROR(INDEX(Tbl_Project_List[Start Date],MATCH($A129,Tbl_Project_List[Project Name],0),1)-1,0),IFERROR(INDEX($K$9:$K$158,MATCH($E129,$G$9:$G$158,0),1),0),IFERROR(INDEX($K$9:$K$158,MATCH($F129,$G$9:$G$158,0),1),0)),0)), IFERROR(MIN($D129-SUM($O129:BB129), INDEX(Tbl_Resource_List[Hours Available per Day], MATCH($C129,Tbl_Resource_List[Resource Name],0),1)-SUMIF($C$8:$C128,$C129,BC$8:BC128)),0),0)</f>
        <v>0</v>
      </c>
      <c r="BD129" s="93">
        <f>IF((BD$7&gt;IFERROR(MAX(IFERROR(INDEX(Tbl_Project_List[Start Date],MATCH($A129,Tbl_Project_List[Project Name],0),1)-1,0),IFERROR(INDEX($K$9:$K$158,MATCH($E129,$G$9:$G$158,0),1),0),IFERROR(INDEX($K$9:$K$158,MATCH($F129,$G$9:$G$158,0),1),0)),0)), IFERROR(MIN($D129-SUM($O129:BC129), INDEX(Tbl_Resource_List[Hours Available per Day], MATCH($C129,Tbl_Resource_List[Resource Name],0),1)-SUMIF($C$8:$C128,$C129,BD$8:BD128)),0),0)</f>
        <v>0</v>
      </c>
      <c r="BE129" s="93">
        <f>IF((BE$7&gt;IFERROR(MAX(IFERROR(INDEX(Tbl_Project_List[Start Date],MATCH($A129,Tbl_Project_List[Project Name],0),1)-1,0),IFERROR(INDEX($K$9:$K$158,MATCH($E129,$G$9:$G$158,0),1),0),IFERROR(INDEX($K$9:$K$158,MATCH($F129,$G$9:$G$158,0),1),0)),0)), IFERROR(MIN($D129-SUM($O129:BD129), INDEX(Tbl_Resource_List[Hours Available per Day], MATCH($C129,Tbl_Resource_List[Resource Name],0),1)-SUMIF($C$8:$C128,$C129,BE$8:BE128)),0),0)</f>
        <v>0</v>
      </c>
      <c r="BF129" s="93">
        <f>IF((BF$7&gt;IFERROR(MAX(IFERROR(INDEX(Tbl_Project_List[Start Date],MATCH($A129,Tbl_Project_List[Project Name],0),1)-1,0),IFERROR(INDEX($K$9:$K$158,MATCH($E129,$G$9:$G$158,0),1),0),IFERROR(INDEX($K$9:$K$158,MATCH($F129,$G$9:$G$158,0),1),0)),0)), IFERROR(MIN($D129-SUM($O129:BE129), INDEX(Tbl_Resource_List[Hours Available per Day], MATCH($C129,Tbl_Resource_List[Resource Name],0),1)-SUMIF($C$8:$C128,$C129,BF$8:BF128)),0),0)</f>
        <v>0</v>
      </c>
      <c r="BG129" s="93">
        <f>IF((BG$7&gt;IFERROR(MAX(IFERROR(INDEX(Tbl_Project_List[Start Date],MATCH($A129,Tbl_Project_List[Project Name],0),1)-1,0),IFERROR(INDEX($K$9:$K$158,MATCH($E129,$G$9:$G$158,0),1),0),IFERROR(INDEX($K$9:$K$158,MATCH($F129,$G$9:$G$158,0),1),0)),0)), IFERROR(MIN($D129-SUM($O129:BF129), INDEX(Tbl_Resource_List[Hours Available per Day], MATCH($C129,Tbl_Resource_List[Resource Name],0),1)-SUMIF($C$8:$C128,$C129,BG$8:BG128)),0),0)</f>
        <v>0</v>
      </c>
      <c r="BH129" s="93">
        <f>IF((BH$7&gt;IFERROR(MAX(IFERROR(INDEX(Tbl_Project_List[Start Date],MATCH($A129,Tbl_Project_List[Project Name],0),1)-1,0),IFERROR(INDEX($K$9:$K$158,MATCH($E129,$G$9:$G$158,0),1),0),IFERROR(INDEX($K$9:$K$158,MATCH($F129,$G$9:$G$158,0),1),0)),0)), IFERROR(MIN($D129-SUM($O129:BG129), INDEX(Tbl_Resource_List[Hours Available per Day], MATCH($C129,Tbl_Resource_List[Resource Name],0),1)-SUMIF($C$8:$C128,$C129,BH$8:BH128)),0),0)</f>
        <v>0</v>
      </c>
      <c r="BI129" s="93">
        <f>IF((BI$7&gt;IFERROR(MAX(IFERROR(INDEX(Tbl_Project_List[Start Date],MATCH($A129,Tbl_Project_List[Project Name],0),1)-1,0),IFERROR(INDEX($K$9:$K$158,MATCH($E129,$G$9:$G$158,0),1),0),IFERROR(INDEX($K$9:$K$158,MATCH($F129,$G$9:$G$158,0),1),0)),0)), IFERROR(MIN($D129-SUM($O129:BH129), INDEX(Tbl_Resource_List[Hours Available per Day], MATCH($C129,Tbl_Resource_List[Resource Name],0),1)-SUMIF($C$8:$C128,$C129,BI$8:BI128)),0),0)</f>
        <v>0</v>
      </c>
      <c r="BJ129" s="93">
        <f>IF((BJ$7&gt;IFERROR(MAX(IFERROR(INDEX(Tbl_Project_List[Start Date],MATCH($A129,Tbl_Project_List[Project Name],0),1)-1,0),IFERROR(INDEX($K$9:$K$158,MATCH($E129,$G$9:$G$158,0),1),0),IFERROR(INDEX($K$9:$K$158,MATCH($F129,$G$9:$G$158,0),1),0)),0)), IFERROR(MIN($D129-SUM($O129:BI129), INDEX(Tbl_Resource_List[Hours Available per Day], MATCH($C129,Tbl_Resource_List[Resource Name],0),1)-SUMIF($C$8:$C128,$C129,BJ$8:BJ128)),0),0)</f>
        <v>0</v>
      </c>
      <c r="BK129" s="93">
        <f>IF((BK$7&gt;IFERROR(MAX(IFERROR(INDEX(Tbl_Project_List[Start Date],MATCH($A129,Tbl_Project_List[Project Name],0),1)-1,0),IFERROR(INDEX($K$9:$K$158,MATCH($E129,$G$9:$G$158,0),1),0),IFERROR(INDEX($K$9:$K$158,MATCH($F129,$G$9:$G$158,0),1),0)),0)), IFERROR(MIN($D129-SUM($O129:BJ129), INDEX(Tbl_Resource_List[Hours Available per Day], MATCH($C129,Tbl_Resource_List[Resource Name],0),1)-SUMIF($C$8:$C128,$C129,BK$8:BK128)),0),0)</f>
        <v>0</v>
      </c>
      <c r="BL129" s="93">
        <f>IF((BL$7&gt;IFERROR(MAX(IFERROR(INDEX(Tbl_Project_List[Start Date],MATCH($A129,Tbl_Project_List[Project Name],0),1)-1,0),IFERROR(INDEX($K$9:$K$158,MATCH($E129,$G$9:$G$158,0),1),0),IFERROR(INDEX($K$9:$K$158,MATCH($F129,$G$9:$G$158,0),1),0)),0)), IFERROR(MIN($D129-SUM($O129:BK129), INDEX(Tbl_Resource_List[Hours Available per Day], MATCH($C129,Tbl_Resource_List[Resource Name],0),1)-SUMIF($C$8:$C128,$C129,BL$8:BL128)),0),0)</f>
        <v>0</v>
      </c>
      <c r="BM129" s="93">
        <f>IF((BM$7&gt;IFERROR(MAX(IFERROR(INDEX(Tbl_Project_List[Start Date],MATCH($A129,Tbl_Project_List[Project Name],0),1)-1,0),IFERROR(INDEX($K$9:$K$158,MATCH($E129,$G$9:$G$158,0),1),0),IFERROR(INDEX($K$9:$K$158,MATCH($F129,$G$9:$G$158,0),1),0)),0)), IFERROR(MIN($D129-SUM($O129:BL129), INDEX(Tbl_Resource_List[Hours Available per Day], MATCH($C129,Tbl_Resource_List[Resource Name],0),1)-SUMIF($C$8:$C128,$C129,BM$8:BM128)),0),0)</f>
        <v>0</v>
      </c>
      <c r="BN129" s="93">
        <f>IF((BN$7&gt;IFERROR(MAX(IFERROR(INDEX(Tbl_Project_List[Start Date],MATCH($A129,Tbl_Project_List[Project Name],0),1)-1,0),IFERROR(INDEX($K$9:$K$158,MATCH($E129,$G$9:$G$158,0),1),0),IFERROR(INDEX($K$9:$K$158,MATCH($F129,$G$9:$G$158,0),1),0)),0)), IFERROR(MIN($D129-SUM($O129:BM129), INDEX(Tbl_Resource_List[Hours Available per Day], MATCH($C129,Tbl_Resource_List[Resource Name],0),1)-SUMIF($C$8:$C128,$C129,BN$8:BN128)),0),0)</f>
        <v>0</v>
      </c>
      <c r="BO129" s="93">
        <f>IF((BO$7&gt;IFERROR(MAX(IFERROR(INDEX(Tbl_Project_List[Start Date],MATCH($A129,Tbl_Project_List[Project Name],0),1)-1,0),IFERROR(INDEX($K$9:$K$158,MATCH($E129,$G$9:$G$158,0),1),0),IFERROR(INDEX($K$9:$K$158,MATCH($F129,$G$9:$G$158,0),1),0)),0)), IFERROR(MIN($D129-SUM($O129:BN129), INDEX(Tbl_Resource_List[Hours Available per Day], MATCH($C129,Tbl_Resource_List[Resource Name],0),1)-SUMIF($C$8:$C128,$C129,BO$8:BO128)),0),0)</f>
        <v>0</v>
      </c>
      <c r="BP129" s="93">
        <f>IF((BP$7&gt;IFERROR(MAX(IFERROR(INDEX(Tbl_Project_List[Start Date],MATCH($A129,Tbl_Project_List[Project Name],0),1)-1,0),IFERROR(INDEX($K$9:$K$158,MATCH($E129,$G$9:$G$158,0),1),0),IFERROR(INDEX($K$9:$K$158,MATCH($F129,$G$9:$G$158,0),1),0)),0)), IFERROR(MIN($D129-SUM($O129:BO129), INDEX(Tbl_Resource_List[Hours Available per Day], MATCH($C129,Tbl_Resource_List[Resource Name],0),1)-SUMIF($C$8:$C128,$C129,BP$8:BP128)),0),0)</f>
        <v>0</v>
      </c>
      <c r="BQ129" s="93">
        <f>IF((BQ$7&gt;IFERROR(MAX(IFERROR(INDEX(Tbl_Project_List[Start Date],MATCH($A129,Tbl_Project_List[Project Name],0),1)-1,0),IFERROR(INDEX($K$9:$K$158,MATCH($E129,$G$9:$G$158,0),1),0),IFERROR(INDEX($K$9:$K$158,MATCH($F129,$G$9:$G$158,0),1),0)),0)), IFERROR(MIN($D129-SUM($O129:BP129), INDEX(Tbl_Resource_List[Hours Available per Day], MATCH($C129,Tbl_Resource_List[Resource Name],0),1)-SUMIF($C$8:$C128,$C129,BQ$8:BQ128)),0),0)</f>
        <v>0</v>
      </c>
      <c r="BR129" s="93">
        <f>IF((BR$7&gt;IFERROR(MAX(IFERROR(INDEX(Tbl_Project_List[Start Date],MATCH($A129,Tbl_Project_List[Project Name],0),1)-1,0),IFERROR(INDEX($K$9:$K$158,MATCH($E129,$G$9:$G$158,0),1),0),IFERROR(INDEX($K$9:$K$158,MATCH($F129,$G$9:$G$158,0),1),0)),0)), IFERROR(MIN($D129-SUM($O129:BQ129), INDEX(Tbl_Resource_List[Hours Available per Day], MATCH($C129,Tbl_Resource_List[Resource Name],0),1)-SUMIF($C$8:$C128,$C129,BR$8:BR128)),0),0)</f>
        <v>0</v>
      </c>
      <c r="BS129" s="93">
        <f>IF((BS$7&gt;IFERROR(MAX(IFERROR(INDEX(Tbl_Project_List[Start Date],MATCH($A129,Tbl_Project_List[Project Name],0),1)-1,0),IFERROR(INDEX($K$9:$K$158,MATCH($E129,$G$9:$G$158,0),1),0),IFERROR(INDEX($K$9:$K$158,MATCH($F129,$G$9:$G$158,0),1),0)),0)), IFERROR(MIN($D129-SUM($O129:BR129), INDEX(Tbl_Resource_List[Hours Available per Day], MATCH($C129,Tbl_Resource_List[Resource Name],0),1)-SUMIF($C$8:$C128,$C129,BS$8:BS128)),0),0)</f>
        <v>0</v>
      </c>
      <c r="BT129" s="93">
        <f>IF((BT$7&gt;IFERROR(MAX(IFERROR(INDEX(Tbl_Project_List[Start Date],MATCH($A129,Tbl_Project_List[Project Name],0),1)-1,0),IFERROR(INDEX($K$9:$K$158,MATCH($E129,$G$9:$G$158,0),1),0),IFERROR(INDEX($K$9:$K$158,MATCH($F129,$G$9:$G$158,0),1),0)),0)), IFERROR(MIN($D129-SUM($O129:BS129), INDEX(Tbl_Resource_List[Hours Available per Day], MATCH($C129,Tbl_Resource_List[Resource Name],0),1)-SUMIF($C$8:$C128,$C129,BT$8:BT128)),0),0)</f>
        <v>0</v>
      </c>
      <c r="BU129" s="93">
        <f>IF((BU$7&gt;IFERROR(MAX(IFERROR(INDEX(Tbl_Project_List[Start Date],MATCH($A129,Tbl_Project_List[Project Name],0),1)-1,0),IFERROR(INDEX($K$9:$K$158,MATCH($E129,$G$9:$G$158,0),1),0),IFERROR(INDEX($K$9:$K$158,MATCH($F129,$G$9:$G$158,0),1),0)),0)), IFERROR(MIN($D129-SUM($O129:BT129), INDEX(Tbl_Resource_List[Hours Available per Day], MATCH($C129,Tbl_Resource_List[Resource Name],0),1)-SUMIF($C$8:$C128,$C129,BU$8:BU128)),0),0)</f>
        <v>0</v>
      </c>
      <c r="BV129" s="93">
        <f>IF((BV$7&gt;IFERROR(MAX(IFERROR(INDEX(Tbl_Project_List[Start Date],MATCH($A129,Tbl_Project_List[Project Name],0),1)-1,0),IFERROR(INDEX($K$9:$K$158,MATCH($E129,$G$9:$G$158,0),1),0),IFERROR(INDEX($K$9:$K$158,MATCH($F129,$G$9:$G$158,0),1),0)),0)), IFERROR(MIN($D129-SUM($O129:BU129), INDEX(Tbl_Resource_List[Hours Available per Day], MATCH($C129,Tbl_Resource_List[Resource Name],0),1)-SUMIF($C$8:$C128,$C129,BV$8:BV128)),0),0)</f>
        <v>0</v>
      </c>
      <c r="BW129" s="94">
        <f>IF((BW$7&gt;IFERROR(MAX(IFERROR(INDEX(Tbl_Project_List[Start Date],MATCH($A129,Tbl_Project_List[Project Name],0),1)-1,0),IFERROR(INDEX($K$9:$K$158,MATCH($E129,$G$9:$G$158,0),1),0),IFERROR(INDEX($K$9:$K$158,MATCH($F129,$G$9:$G$158,0),1),0)),0)), IFERROR(MIN($D129-SUM($O129:BV129), INDEX(Tbl_Resource_List[Hours Available per Day], MATCH($C129,Tbl_Resource_List[Resource Name],0),1)-SUMIF($C$8:$C128,$C129,BW$8:BW128)),0),0)</f>
        <v>0</v>
      </c>
      <c r="BX129" s="95"/>
      <c r="BY129" s="95"/>
      <c r="BZ129" s="95"/>
      <c r="CA129" s="95"/>
      <c r="CB129" s="95"/>
      <c r="CC129" s="95"/>
      <c r="CD129" s="95"/>
      <c r="CE129" s="95"/>
      <c r="CF129" s="95"/>
      <c r="CG129" s="95"/>
      <c r="CH129" s="95"/>
      <c r="CI129" s="95"/>
      <c r="CJ129" s="95"/>
      <c r="CK129" s="95"/>
      <c r="CL129" s="95"/>
      <c r="CM129" s="95"/>
      <c r="CN129" s="95"/>
      <c r="CO129" s="95"/>
      <c r="CP129" s="95"/>
      <c r="CQ129" s="95"/>
      <c r="CR129" s="95"/>
      <c r="CS129" s="95"/>
      <c r="CT129" s="95"/>
      <c r="CU129" s="95"/>
      <c r="CV129" s="95"/>
      <c r="CW129" s="95"/>
      <c r="CX129" s="95"/>
      <c r="CY129" s="95"/>
      <c r="CZ129" s="95"/>
      <c r="DA129" s="95"/>
    </row>
    <row r="130" spans="1:105" x14ac:dyDescent="0.25">
      <c r="A130" s="89" t="str">
        <f>IFERROR(IF(ROW(A129)-ROW($A$8)&gt;=COUNTA(Tbl_Task_List[Task Name]),"",INDEX(Tbl_Project_List[],MATCH(SMALL(Tbl_Project_List[[#Data],[Priority]],ROUND(SUMPRODUCT(1/COUNTIF($A$9:A129,$A$9:A129)),0)+((COUNTIF(Tbl_Task_List[[#Data],[Project Name]],A129)=COUNTIF($A$9:$A129,A129))*1)),Tbl_Project_List[[#Data],[Priority]],0),1)),"")</f>
        <v/>
      </c>
      <c r="B130" s="89" t="str">
        <f t="array" ref="B130">IFERROR(INDEX((Tbl_Task_List[[#Data],[Task Name]]), SMALL(IF(A130=(Tbl_Task_List[[#Data],[Project Name]]),ROW(Tbl_Task_List[[#Data],[Project Name]]),""),COUNTIF($A$9:$A130,A130))-ROW(Tbl_Task_List[[#Headers],[Task Name]]),1),"")</f>
        <v/>
      </c>
      <c r="C130" s="90" t="str">
        <f t="array" ref="C130">IFERROR(INDEX((Tbl_Task_List[[#Data],[Resource Name]]), SMALL(IF(A130=(Tbl_Task_List[[#Data],[Project Name]]),ROW(Tbl_Task_List[[#Data],[Project Name]]),""),COUNTIF($A$9:$A130,A130))-ROW(Tbl_Task_List[[#Headers],[Resource Name]]),1),"")</f>
        <v/>
      </c>
      <c r="D130" s="91" t="str">
        <f t="array" ref="D130">IFERROR(INDEX((Tbl_Task_List[[#Data],[Planned Duration (Hours)]]), SMALL(IF(A130=(Tbl_Task_List[[#Data],[Project Name]]),ROW(Tbl_Task_List[[#Data],[Project Name]]),""),COUNTIF($A$9:$A130,A130))-ROW(Tbl_Task_List[[#Headers],[Planned Duration (Hours)]]),1),"")</f>
        <v/>
      </c>
      <c r="E130" s="70" t="str">
        <f t="array" ref="E130">IFERROR(INDEX((Tbl_Task_List[[#Data],[Predecessor 1]]), SMALL(IF(A130=(Tbl_Task_List[[#Data],[Project Name]]),ROW(Tbl_Task_List[[#Data],[Project Name]]),""),COUNTIF($A$9:$A130,A130))-ROW(Tbl_Task_List[[#Headers],[Predecessor 1]]),1),"")</f>
        <v/>
      </c>
      <c r="F130" s="70" t="str">
        <f t="array" ref="F130">IFERROR(INDEX((Tbl_Task_List[[#Data],[Predecessor 2]]), SMALL(IF(A130=(Tbl_Task_List[[#Data],[Project Name]]),ROW(Tbl_Task_List[[#Data],[Project Name]]),""),COUNTIF($A$9:$A130,A130))-ROW(Tbl_Task_List[[#Headers],[Predecessor 2]]),1),"")</f>
        <v/>
      </c>
      <c r="G130" s="70" t="str">
        <f t="shared" si="12"/>
        <v xml:space="preserve"> </v>
      </c>
      <c r="H130" s="75" t="str">
        <f>IFERROR(MAX(INDEX(Tbl_Project_List[Start Date],MATCH($A130,Tbl_Project_List[Project Name],0),1), StartDate, IFERROR(WORKDAY(INDEX($K$9:$K$158,MATCH($E130,$G$9:$G$158,0),1),1,Holidays),0),IFERROR(WORKDAY( INDEX($K$9:$K$158,MATCH($F130,$G$9:$G$158,0),1),1,Holidays),0)),"")</f>
        <v/>
      </c>
      <c r="I130" s="92" t="str">
        <f t="shared" si="9"/>
        <v/>
      </c>
      <c r="J130" s="75" t="str">
        <f t="array" ref="J130">IF(ISNUMBER(D130),IFERROR(INDEX($A$7:$BW$7,1,SMALL(IF(P130:BW130&gt;0,COLUMN(P130:BW130),""),1)),WORKDAY($BW$7,2,Holidays)),"")</f>
        <v/>
      </c>
      <c r="K130" s="75" t="str">
        <f t="array" ref="K130">IF(ISNUMBER(D130),IF(SUM(P130:BW130)=D130,IFERROR(INDEX($A$7:$BW$7,1,LARGE(IF(P130:BW130&gt;0,COLUMN(P130:BW130),""),1)),""),WORKDAY($BW$7,1,Holidays)),"")</f>
        <v/>
      </c>
      <c r="L130" s="92" t="str">
        <f ca="1">IFERROR(COUNTIF(INDIRECT(ADDRESS(ROW($L130),MATCH($J130,$A$7:$BW$7,0),1,1,)):INDIRECT(ADDRESS(ROW($L130),MATCH(MIN($K130,$BW$7),$A$7:$BW$7,0),1,1,)),0),"")</f>
        <v/>
      </c>
      <c r="M130" s="92" t="str">
        <f t="shared" si="10"/>
        <v/>
      </c>
      <c r="N130" s="93" t="str">
        <f t="shared" si="11"/>
        <v/>
      </c>
      <c r="O130" s="86"/>
      <c r="P130" s="93">
        <f>IF((P$7&gt;IFERROR(MAX(IFERROR(INDEX(Tbl_Project_List[Start Date],MATCH($A130,Tbl_Project_List[Project Name],0),1)-1,0),IFERROR(INDEX($K$9:$K$158,MATCH($E130,$G$9:$G$158,0),1),0),IFERROR(INDEX($K$9:$K$158,MATCH($F130,$G$9:$G$158,0),1),0)),0)), IFERROR(MIN($D130-SUM($O130:O130), INDEX(Tbl_Resource_List[Hours Available per Day], MATCH($C130,Tbl_Resource_List[Resource Name],0),1)-SUMIF($C$8:$C129,$C130,P$8:P129)),0),0)</f>
        <v>0</v>
      </c>
      <c r="Q130" s="93">
        <f>IF((Q$7&gt;IFERROR(MAX(IFERROR(INDEX(Tbl_Project_List[Start Date],MATCH($A130,Tbl_Project_List[Project Name],0),1)-1,0),IFERROR(INDEX($K$9:$K$158,MATCH($E130,$G$9:$G$158,0),1),0),IFERROR(INDEX($K$9:$K$158,MATCH($F130,$G$9:$G$158,0),1),0)),0)), IFERROR(MIN($D130-SUM($O130:P130), INDEX(Tbl_Resource_List[Hours Available per Day], MATCH($C130,Tbl_Resource_List[Resource Name],0),1)-SUMIF($C$8:$C129,$C130,Q$8:Q129)),0),0)</f>
        <v>0</v>
      </c>
      <c r="R130" s="93">
        <f>IF((R$7&gt;IFERROR(MAX(IFERROR(INDEX(Tbl_Project_List[Start Date],MATCH($A130,Tbl_Project_List[Project Name],0),1)-1,0),IFERROR(INDEX($K$9:$K$158,MATCH($E130,$G$9:$G$158,0),1),0),IFERROR(INDEX($K$9:$K$158,MATCH($F130,$G$9:$G$158,0),1),0)),0)), IFERROR(MIN($D130-SUM($O130:Q130), INDEX(Tbl_Resource_List[Hours Available per Day], MATCH($C130,Tbl_Resource_List[Resource Name],0),1)-SUMIF($C$8:$C129,$C130,R$8:R129)),0),0)</f>
        <v>0</v>
      </c>
      <c r="S130" s="93">
        <f>IF((S$7&gt;IFERROR(MAX(IFERROR(INDEX(Tbl_Project_List[Start Date],MATCH($A130,Tbl_Project_List[Project Name],0),1)-1,0),IFERROR(INDEX($K$9:$K$158,MATCH($E130,$G$9:$G$158,0),1),0),IFERROR(INDEX($K$9:$K$158,MATCH($F130,$G$9:$G$158,0),1),0)),0)), IFERROR(MIN($D130-SUM($O130:R130), INDEX(Tbl_Resource_List[Hours Available per Day], MATCH($C130,Tbl_Resource_List[Resource Name],0),1)-SUMIF($C$8:$C129,$C130,S$8:S129)),0),0)</f>
        <v>0</v>
      </c>
      <c r="T130" s="93">
        <f>IF((T$7&gt;IFERROR(MAX(IFERROR(INDEX(Tbl_Project_List[Start Date],MATCH($A130,Tbl_Project_List[Project Name],0),1)-1,0),IFERROR(INDEX($K$9:$K$158,MATCH($E130,$G$9:$G$158,0),1),0),IFERROR(INDEX($K$9:$K$158,MATCH($F130,$G$9:$G$158,0),1),0)),0)), IFERROR(MIN($D130-SUM($O130:S130), INDEX(Tbl_Resource_List[Hours Available per Day], MATCH($C130,Tbl_Resource_List[Resource Name],0),1)-SUMIF($C$8:$C129,$C130,T$8:T129)),0),0)</f>
        <v>0</v>
      </c>
      <c r="U130" s="93">
        <f>IF((U$7&gt;IFERROR(MAX(IFERROR(INDEX(Tbl_Project_List[Start Date],MATCH($A130,Tbl_Project_List[Project Name],0),1)-1,0),IFERROR(INDEX($K$9:$K$158,MATCH($E130,$G$9:$G$158,0),1),0),IFERROR(INDEX($K$9:$K$158,MATCH($F130,$G$9:$G$158,0),1),0)),0)), IFERROR(MIN($D130-SUM($O130:T130), INDEX(Tbl_Resource_List[Hours Available per Day], MATCH($C130,Tbl_Resource_List[Resource Name],0),1)-SUMIF($C$8:$C129,$C130,U$8:U129)),0),0)</f>
        <v>0</v>
      </c>
      <c r="V130" s="93">
        <f>IF((V$7&gt;IFERROR(MAX(IFERROR(INDEX(Tbl_Project_List[Start Date],MATCH($A130,Tbl_Project_List[Project Name],0),1)-1,0),IFERROR(INDEX($K$9:$K$158,MATCH($E130,$G$9:$G$158,0),1),0),IFERROR(INDEX($K$9:$K$158,MATCH($F130,$G$9:$G$158,0),1),0)),0)), IFERROR(MIN($D130-SUM($O130:U130), INDEX(Tbl_Resource_List[Hours Available per Day], MATCH($C130,Tbl_Resource_List[Resource Name],0),1)-SUMIF($C$8:$C129,$C130,V$8:V129)),0),0)</f>
        <v>0</v>
      </c>
      <c r="W130" s="93">
        <f>IF((W$7&gt;IFERROR(MAX(IFERROR(INDEX(Tbl_Project_List[Start Date],MATCH($A130,Tbl_Project_List[Project Name],0),1)-1,0),IFERROR(INDEX($K$9:$K$158,MATCH($E130,$G$9:$G$158,0),1),0),IFERROR(INDEX($K$9:$K$158,MATCH($F130,$G$9:$G$158,0),1),0)),0)), IFERROR(MIN($D130-SUM($O130:V130), INDEX(Tbl_Resource_List[Hours Available per Day], MATCH($C130,Tbl_Resource_List[Resource Name],0),1)-SUMIF($C$8:$C129,$C130,W$8:W129)),0),0)</f>
        <v>0</v>
      </c>
      <c r="X130" s="93">
        <f>IF((X$7&gt;IFERROR(MAX(IFERROR(INDEX(Tbl_Project_List[Start Date],MATCH($A130,Tbl_Project_List[Project Name],0),1)-1,0),IFERROR(INDEX($K$9:$K$158,MATCH($E130,$G$9:$G$158,0),1),0),IFERROR(INDEX($K$9:$K$158,MATCH($F130,$G$9:$G$158,0),1),0)),0)), IFERROR(MIN($D130-SUM($O130:W130), INDEX(Tbl_Resource_List[Hours Available per Day], MATCH($C130,Tbl_Resource_List[Resource Name],0),1)-SUMIF($C$8:$C129,$C130,X$8:X129)),0),0)</f>
        <v>0</v>
      </c>
      <c r="Y130" s="93">
        <f>IF((Y$7&gt;IFERROR(MAX(IFERROR(INDEX(Tbl_Project_List[Start Date],MATCH($A130,Tbl_Project_List[Project Name],0),1)-1,0),IFERROR(INDEX($K$9:$K$158,MATCH($E130,$G$9:$G$158,0),1),0),IFERROR(INDEX($K$9:$K$158,MATCH($F130,$G$9:$G$158,0),1),0)),0)), IFERROR(MIN($D130-SUM($O130:X130), INDEX(Tbl_Resource_List[Hours Available per Day], MATCH($C130,Tbl_Resource_List[Resource Name],0),1)-SUMIF($C$8:$C129,$C130,Y$8:Y129)),0),0)</f>
        <v>0</v>
      </c>
      <c r="Z130" s="93">
        <f>IF((Z$7&gt;IFERROR(MAX(IFERROR(INDEX(Tbl_Project_List[Start Date],MATCH($A130,Tbl_Project_List[Project Name],0),1)-1,0),IFERROR(INDEX($K$9:$K$158,MATCH($E130,$G$9:$G$158,0),1),0),IFERROR(INDEX($K$9:$K$158,MATCH($F130,$G$9:$G$158,0),1),0)),0)), IFERROR(MIN($D130-SUM($O130:Y130), INDEX(Tbl_Resource_List[Hours Available per Day], MATCH($C130,Tbl_Resource_List[Resource Name],0),1)-SUMIF($C$8:$C129,$C130,Z$8:Z129)),0),0)</f>
        <v>0</v>
      </c>
      <c r="AA130" s="93">
        <f>IF((AA$7&gt;IFERROR(MAX(IFERROR(INDEX(Tbl_Project_List[Start Date],MATCH($A130,Tbl_Project_List[Project Name],0),1)-1,0),IFERROR(INDEX($K$9:$K$158,MATCH($E130,$G$9:$G$158,0),1),0),IFERROR(INDEX($K$9:$K$158,MATCH($F130,$G$9:$G$158,0),1),0)),0)), IFERROR(MIN($D130-SUM($O130:Z130), INDEX(Tbl_Resource_List[Hours Available per Day], MATCH($C130,Tbl_Resource_List[Resource Name],0),1)-SUMIF($C$8:$C129,$C130,AA$8:AA129)),0),0)</f>
        <v>0</v>
      </c>
      <c r="AB130" s="93">
        <f>IF((AB$7&gt;IFERROR(MAX(IFERROR(INDEX(Tbl_Project_List[Start Date],MATCH($A130,Tbl_Project_List[Project Name],0),1)-1,0),IFERROR(INDEX($K$9:$K$158,MATCH($E130,$G$9:$G$158,0),1),0),IFERROR(INDEX($K$9:$K$158,MATCH($F130,$G$9:$G$158,0),1),0)),0)), IFERROR(MIN($D130-SUM($O130:AA130), INDEX(Tbl_Resource_List[Hours Available per Day], MATCH($C130,Tbl_Resource_List[Resource Name],0),1)-SUMIF($C$8:$C129,$C130,AB$8:AB129)),0),0)</f>
        <v>0</v>
      </c>
      <c r="AC130" s="93">
        <f>IF((AC$7&gt;IFERROR(MAX(IFERROR(INDEX(Tbl_Project_List[Start Date],MATCH($A130,Tbl_Project_List[Project Name],0),1)-1,0),IFERROR(INDEX($K$9:$K$158,MATCH($E130,$G$9:$G$158,0),1),0),IFERROR(INDEX($K$9:$K$158,MATCH($F130,$G$9:$G$158,0),1),0)),0)), IFERROR(MIN($D130-SUM($O130:AB130), INDEX(Tbl_Resource_List[Hours Available per Day], MATCH($C130,Tbl_Resource_List[Resource Name],0),1)-SUMIF($C$8:$C129,$C130,AC$8:AC129)),0),0)</f>
        <v>0</v>
      </c>
      <c r="AD130" s="93">
        <f>IF((AD$7&gt;IFERROR(MAX(IFERROR(INDEX(Tbl_Project_List[Start Date],MATCH($A130,Tbl_Project_List[Project Name],0),1)-1,0),IFERROR(INDEX($K$9:$K$158,MATCH($E130,$G$9:$G$158,0),1),0),IFERROR(INDEX($K$9:$K$158,MATCH($F130,$G$9:$G$158,0),1),0)),0)), IFERROR(MIN($D130-SUM($O130:AC130), INDEX(Tbl_Resource_List[Hours Available per Day], MATCH($C130,Tbl_Resource_List[Resource Name],0),1)-SUMIF($C$8:$C129,$C130,AD$8:AD129)),0),0)</f>
        <v>0</v>
      </c>
      <c r="AE130" s="93">
        <f>IF((AE$7&gt;IFERROR(MAX(IFERROR(INDEX(Tbl_Project_List[Start Date],MATCH($A130,Tbl_Project_List[Project Name],0),1)-1,0),IFERROR(INDEX($K$9:$K$158,MATCH($E130,$G$9:$G$158,0),1),0),IFERROR(INDEX($K$9:$K$158,MATCH($F130,$G$9:$G$158,0),1),0)),0)), IFERROR(MIN($D130-SUM($O130:AD130), INDEX(Tbl_Resource_List[Hours Available per Day], MATCH($C130,Tbl_Resource_List[Resource Name],0),1)-SUMIF($C$8:$C129,$C130,AE$8:AE129)),0),0)</f>
        <v>0</v>
      </c>
      <c r="AF130" s="93">
        <f>IF((AF$7&gt;IFERROR(MAX(IFERROR(INDEX(Tbl_Project_List[Start Date],MATCH($A130,Tbl_Project_List[Project Name],0),1)-1,0),IFERROR(INDEX($K$9:$K$158,MATCH($E130,$G$9:$G$158,0),1),0),IFERROR(INDEX($K$9:$K$158,MATCH($F130,$G$9:$G$158,0),1),0)),0)), IFERROR(MIN($D130-SUM($O130:AE130), INDEX(Tbl_Resource_List[Hours Available per Day], MATCH($C130,Tbl_Resource_List[Resource Name],0),1)-SUMIF($C$8:$C129,$C130,AF$8:AF129)),0),0)</f>
        <v>0</v>
      </c>
      <c r="AG130" s="93">
        <f>IF((AG$7&gt;IFERROR(MAX(IFERROR(INDEX(Tbl_Project_List[Start Date],MATCH($A130,Tbl_Project_List[Project Name],0),1)-1,0),IFERROR(INDEX($K$9:$K$158,MATCH($E130,$G$9:$G$158,0),1),0),IFERROR(INDEX($K$9:$K$158,MATCH($F130,$G$9:$G$158,0),1),0)),0)), IFERROR(MIN($D130-SUM($O130:AF130), INDEX(Tbl_Resource_List[Hours Available per Day], MATCH($C130,Tbl_Resource_List[Resource Name],0),1)-SUMIF($C$8:$C129,$C130,AG$8:AG129)),0),0)</f>
        <v>0</v>
      </c>
      <c r="AH130" s="93">
        <f>IF((AH$7&gt;IFERROR(MAX(IFERROR(INDEX(Tbl_Project_List[Start Date],MATCH($A130,Tbl_Project_List[Project Name],0),1)-1,0),IFERROR(INDEX($K$9:$K$158,MATCH($E130,$G$9:$G$158,0),1),0),IFERROR(INDEX($K$9:$K$158,MATCH($F130,$G$9:$G$158,0),1),0)),0)), IFERROR(MIN($D130-SUM($O130:AG130), INDEX(Tbl_Resource_List[Hours Available per Day], MATCH($C130,Tbl_Resource_List[Resource Name],0),1)-SUMIF($C$8:$C129,$C130,AH$8:AH129)),0),0)</f>
        <v>0</v>
      </c>
      <c r="AI130" s="93">
        <f>IF((AI$7&gt;IFERROR(MAX(IFERROR(INDEX(Tbl_Project_List[Start Date],MATCH($A130,Tbl_Project_List[Project Name],0),1)-1,0),IFERROR(INDEX($K$9:$K$158,MATCH($E130,$G$9:$G$158,0),1),0),IFERROR(INDEX($K$9:$K$158,MATCH($F130,$G$9:$G$158,0),1),0)),0)), IFERROR(MIN($D130-SUM($O130:AH130), INDEX(Tbl_Resource_List[Hours Available per Day], MATCH($C130,Tbl_Resource_List[Resource Name],0),1)-SUMIF($C$8:$C129,$C130,AI$8:AI129)),0),0)</f>
        <v>0</v>
      </c>
      <c r="AJ130" s="93">
        <f>IF((AJ$7&gt;IFERROR(MAX(IFERROR(INDEX(Tbl_Project_List[Start Date],MATCH($A130,Tbl_Project_List[Project Name],0),1)-1,0),IFERROR(INDEX($K$9:$K$158,MATCH($E130,$G$9:$G$158,0),1),0),IFERROR(INDEX($K$9:$K$158,MATCH($F130,$G$9:$G$158,0),1),0)),0)), IFERROR(MIN($D130-SUM($O130:AI130), INDEX(Tbl_Resource_List[Hours Available per Day], MATCH($C130,Tbl_Resource_List[Resource Name],0),1)-SUMIF($C$8:$C129,$C130,AJ$8:AJ129)),0),0)</f>
        <v>0</v>
      </c>
      <c r="AK130" s="93">
        <f>IF((AK$7&gt;IFERROR(MAX(IFERROR(INDEX(Tbl_Project_List[Start Date],MATCH($A130,Tbl_Project_List[Project Name],0),1)-1,0),IFERROR(INDEX($K$9:$K$158,MATCH($E130,$G$9:$G$158,0),1),0),IFERROR(INDEX($K$9:$K$158,MATCH($F130,$G$9:$G$158,0),1),0)),0)), IFERROR(MIN($D130-SUM($O130:AJ130), INDEX(Tbl_Resource_List[Hours Available per Day], MATCH($C130,Tbl_Resource_List[Resource Name],0),1)-SUMIF($C$8:$C129,$C130,AK$8:AK129)),0),0)</f>
        <v>0</v>
      </c>
      <c r="AL130" s="93">
        <f>IF((AL$7&gt;IFERROR(MAX(IFERROR(INDEX(Tbl_Project_List[Start Date],MATCH($A130,Tbl_Project_List[Project Name],0),1)-1,0),IFERROR(INDEX($K$9:$K$158,MATCH($E130,$G$9:$G$158,0),1),0),IFERROR(INDEX($K$9:$K$158,MATCH($F130,$G$9:$G$158,0),1),0)),0)), IFERROR(MIN($D130-SUM($O130:AK130), INDEX(Tbl_Resource_List[Hours Available per Day], MATCH($C130,Tbl_Resource_List[Resource Name],0),1)-SUMIF($C$8:$C129,$C130,AL$8:AL129)),0),0)</f>
        <v>0</v>
      </c>
      <c r="AM130" s="93">
        <f>IF((AM$7&gt;IFERROR(MAX(IFERROR(INDEX(Tbl_Project_List[Start Date],MATCH($A130,Tbl_Project_List[Project Name],0),1)-1,0),IFERROR(INDEX($K$9:$K$158,MATCH($E130,$G$9:$G$158,0),1),0),IFERROR(INDEX($K$9:$K$158,MATCH($F130,$G$9:$G$158,0),1),0)),0)), IFERROR(MIN($D130-SUM($O130:AL130), INDEX(Tbl_Resource_List[Hours Available per Day], MATCH($C130,Tbl_Resource_List[Resource Name],0),1)-SUMIF($C$8:$C129,$C130,AM$8:AM129)),0),0)</f>
        <v>0</v>
      </c>
      <c r="AN130" s="93">
        <f>IF((AN$7&gt;IFERROR(MAX(IFERROR(INDEX(Tbl_Project_List[Start Date],MATCH($A130,Tbl_Project_List[Project Name],0),1)-1,0),IFERROR(INDEX($K$9:$K$158,MATCH($E130,$G$9:$G$158,0),1),0),IFERROR(INDEX($K$9:$K$158,MATCH($F130,$G$9:$G$158,0),1),0)),0)), IFERROR(MIN($D130-SUM($O130:AM130), INDEX(Tbl_Resource_List[Hours Available per Day], MATCH($C130,Tbl_Resource_List[Resource Name],0),1)-SUMIF($C$8:$C129,$C130,AN$8:AN129)),0),0)</f>
        <v>0</v>
      </c>
      <c r="AO130" s="93">
        <f>IF((AO$7&gt;IFERROR(MAX(IFERROR(INDEX(Tbl_Project_List[Start Date],MATCH($A130,Tbl_Project_List[Project Name],0),1)-1,0),IFERROR(INDEX($K$9:$K$158,MATCH($E130,$G$9:$G$158,0),1),0),IFERROR(INDEX($K$9:$K$158,MATCH($F130,$G$9:$G$158,0),1),0)),0)), IFERROR(MIN($D130-SUM($O130:AN130), INDEX(Tbl_Resource_List[Hours Available per Day], MATCH($C130,Tbl_Resource_List[Resource Name],0),1)-SUMIF($C$8:$C129,$C130,AO$8:AO129)),0),0)</f>
        <v>0</v>
      </c>
      <c r="AP130" s="93">
        <f>IF((AP$7&gt;IFERROR(MAX(IFERROR(INDEX(Tbl_Project_List[Start Date],MATCH($A130,Tbl_Project_List[Project Name],0),1)-1,0),IFERROR(INDEX($K$9:$K$158,MATCH($E130,$G$9:$G$158,0),1),0),IFERROR(INDEX($K$9:$K$158,MATCH($F130,$G$9:$G$158,0),1),0)),0)), IFERROR(MIN($D130-SUM($O130:AO130), INDEX(Tbl_Resource_List[Hours Available per Day], MATCH($C130,Tbl_Resource_List[Resource Name],0),1)-SUMIF($C$8:$C129,$C130,AP$8:AP129)),0),0)</f>
        <v>0</v>
      </c>
      <c r="AQ130" s="93">
        <f>IF((AQ$7&gt;IFERROR(MAX(IFERROR(INDEX(Tbl_Project_List[Start Date],MATCH($A130,Tbl_Project_List[Project Name],0),1)-1,0),IFERROR(INDEX($K$9:$K$158,MATCH($E130,$G$9:$G$158,0),1),0),IFERROR(INDEX($K$9:$K$158,MATCH($F130,$G$9:$G$158,0),1),0)),0)), IFERROR(MIN($D130-SUM($O130:AP130), INDEX(Tbl_Resource_List[Hours Available per Day], MATCH($C130,Tbl_Resource_List[Resource Name],0),1)-SUMIF($C$8:$C129,$C130,AQ$8:AQ129)),0),0)</f>
        <v>0</v>
      </c>
      <c r="AR130" s="93">
        <f>IF((AR$7&gt;IFERROR(MAX(IFERROR(INDEX(Tbl_Project_List[Start Date],MATCH($A130,Tbl_Project_List[Project Name],0),1)-1,0),IFERROR(INDEX($K$9:$K$158,MATCH($E130,$G$9:$G$158,0),1),0),IFERROR(INDEX($K$9:$K$158,MATCH($F130,$G$9:$G$158,0),1),0)),0)), IFERROR(MIN($D130-SUM($O130:AQ130), INDEX(Tbl_Resource_List[Hours Available per Day], MATCH($C130,Tbl_Resource_List[Resource Name],0),1)-SUMIF($C$8:$C129,$C130,AR$8:AR129)),0),0)</f>
        <v>0</v>
      </c>
      <c r="AS130" s="93">
        <f>IF((AS$7&gt;IFERROR(MAX(IFERROR(INDEX(Tbl_Project_List[Start Date],MATCH($A130,Tbl_Project_List[Project Name],0),1)-1,0),IFERROR(INDEX($K$9:$K$158,MATCH($E130,$G$9:$G$158,0),1),0),IFERROR(INDEX($K$9:$K$158,MATCH($F130,$G$9:$G$158,0),1),0)),0)), IFERROR(MIN($D130-SUM($O130:AR130), INDEX(Tbl_Resource_List[Hours Available per Day], MATCH($C130,Tbl_Resource_List[Resource Name],0),1)-SUMIF($C$8:$C129,$C130,AS$8:AS129)),0),0)</f>
        <v>0</v>
      </c>
      <c r="AT130" s="93">
        <f>IF((AT$7&gt;IFERROR(MAX(IFERROR(INDEX(Tbl_Project_List[Start Date],MATCH($A130,Tbl_Project_List[Project Name],0),1)-1,0),IFERROR(INDEX($K$9:$K$158,MATCH($E130,$G$9:$G$158,0),1),0),IFERROR(INDEX($K$9:$K$158,MATCH($F130,$G$9:$G$158,0),1),0)),0)), IFERROR(MIN($D130-SUM($O130:AS130), INDEX(Tbl_Resource_List[Hours Available per Day], MATCH($C130,Tbl_Resource_List[Resource Name],0),1)-SUMIF($C$8:$C129,$C130,AT$8:AT129)),0),0)</f>
        <v>0</v>
      </c>
      <c r="AU130" s="93">
        <f>IF((AU$7&gt;IFERROR(MAX(IFERROR(INDEX(Tbl_Project_List[Start Date],MATCH($A130,Tbl_Project_List[Project Name],0),1)-1,0),IFERROR(INDEX($K$9:$K$158,MATCH($E130,$G$9:$G$158,0),1),0),IFERROR(INDEX($K$9:$K$158,MATCH($F130,$G$9:$G$158,0),1),0)),0)), IFERROR(MIN($D130-SUM($O130:AT130), INDEX(Tbl_Resource_List[Hours Available per Day], MATCH($C130,Tbl_Resource_List[Resource Name],0),1)-SUMIF($C$8:$C129,$C130,AU$8:AU129)),0),0)</f>
        <v>0</v>
      </c>
      <c r="AV130" s="93">
        <f>IF((AV$7&gt;IFERROR(MAX(IFERROR(INDEX(Tbl_Project_List[Start Date],MATCH($A130,Tbl_Project_List[Project Name],0),1)-1,0),IFERROR(INDEX($K$9:$K$158,MATCH($E130,$G$9:$G$158,0),1),0),IFERROR(INDEX($K$9:$K$158,MATCH($F130,$G$9:$G$158,0),1),0)),0)), IFERROR(MIN($D130-SUM($O130:AU130), INDEX(Tbl_Resource_List[Hours Available per Day], MATCH($C130,Tbl_Resource_List[Resource Name],0),1)-SUMIF($C$8:$C129,$C130,AV$8:AV129)),0),0)</f>
        <v>0</v>
      </c>
      <c r="AW130" s="93">
        <f>IF((AW$7&gt;IFERROR(MAX(IFERROR(INDEX(Tbl_Project_List[Start Date],MATCH($A130,Tbl_Project_List[Project Name],0),1)-1,0),IFERROR(INDEX($K$9:$K$158,MATCH($E130,$G$9:$G$158,0),1),0),IFERROR(INDEX($K$9:$K$158,MATCH($F130,$G$9:$G$158,0),1),0)),0)), IFERROR(MIN($D130-SUM($O130:AV130), INDEX(Tbl_Resource_List[Hours Available per Day], MATCH($C130,Tbl_Resource_List[Resource Name],0),1)-SUMIF($C$8:$C129,$C130,AW$8:AW129)),0),0)</f>
        <v>0</v>
      </c>
      <c r="AX130" s="93">
        <f>IF((AX$7&gt;IFERROR(MAX(IFERROR(INDEX(Tbl_Project_List[Start Date],MATCH($A130,Tbl_Project_List[Project Name],0),1)-1,0),IFERROR(INDEX($K$9:$K$158,MATCH($E130,$G$9:$G$158,0),1),0),IFERROR(INDEX($K$9:$K$158,MATCH($F130,$G$9:$G$158,0),1),0)),0)), IFERROR(MIN($D130-SUM($O130:AW130), INDEX(Tbl_Resource_List[Hours Available per Day], MATCH($C130,Tbl_Resource_List[Resource Name],0),1)-SUMIF($C$8:$C129,$C130,AX$8:AX129)),0),0)</f>
        <v>0</v>
      </c>
      <c r="AY130" s="93">
        <f>IF((AY$7&gt;IFERROR(MAX(IFERROR(INDEX(Tbl_Project_List[Start Date],MATCH($A130,Tbl_Project_List[Project Name],0),1)-1,0),IFERROR(INDEX($K$9:$K$158,MATCH($E130,$G$9:$G$158,0),1),0),IFERROR(INDEX($K$9:$K$158,MATCH($F130,$G$9:$G$158,0),1),0)),0)), IFERROR(MIN($D130-SUM($O130:AX130), INDEX(Tbl_Resource_List[Hours Available per Day], MATCH($C130,Tbl_Resource_List[Resource Name],0),1)-SUMIF($C$8:$C129,$C130,AY$8:AY129)),0),0)</f>
        <v>0</v>
      </c>
      <c r="AZ130" s="93">
        <f>IF((AZ$7&gt;IFERROR(MAX(IFERROR(INDEX(Tbl_Project_List[Start Date],MATCH($A130,Tbl_Project_List[Project Name],0),1)-1,0),IFERROR(INDEX($K$9:$K$158,MATCH($E130,$G$9:$G$158,0),1),0),IFERROR(INDEX($K$9:$K$158,MATCH($F130,$G$9:$G$158,0),1),0)),0)), IFERROR(MIN($D130-SUM($O130:AY130), INDEX(Tbl_Resource_List[Hours Available per Day], MATCH($C130,Tbl_Resource_List[Resource Name],0),1)-SUMIF($C$8:$C129,$C130,AZ$8:AZ129)),0),0)</f>
        <v>0</v>
      </c>
      <c r="BA130" s="93">
        <f>IF((BA$7&gt;IFERROR(MAX(IFERROR(INDEX(Tbl_Project_List[Start Date],MATCH($A130,Tbl_Project_List[Project Name],0),1)-1,0),IFERROR(INDEX($K$9:$K$158,MATCH($E130,$G$9:$G$158,0),1),0),IFERROR(INDEX($K$9:$K$158,MATCH($F130,$G$9:$G$158,0),1),0)),0)), IFERROR(MIN($D130-SUM($O130:AZ130), INDEX(Tbl_Resource_List[Hours Available per Day], MATCH($C130,Tbl_Resource_List[Resource Name],0),1)-SUMIF($C$8:$C129,$C130,BA$8:BA129)),0),0)</f>
        <v>0</v>
      </c>
      <c r="BB130" s="93">
        <f>IF((BB$7&gt;IFERROR(MAX(IFERROR(INDEX(Tbl_Project_List[Start Date],MATCH($A130,Tbl_Project_List[Project Name],0),1)-1,0),IFERROR(INDEX($K$9:$K$158,MATCH($E130,$G$9:$G$158,0),1),0),IFERROR(INDEX($K$9:$K$158,MATCH($F130,$G$9:$G$158,0),1),0)),0)), IFERROR(MIN($D130-SUM($O130:BA130), INDEX(Tbl_Resource_List[Hours Available per Day], MATCH($C130,Tbl_Resource_List[Resource Name],0),1)-SUMIF($C$8:$C129,$C130,BB$8:BB129)),0),0)</f>
        <v>0</v>
      </c>
      <c r="BC130" s="93">
        <f>IF((BC$7&gt;IFERROR(MAX(IFERROR(INDEX(Tbl_Project_List[Start Date],MATCH($A130,Tbl_Project_List[Project Name],0),1)-1,0),IFERROR(INDEX($K$9:$K$158,MATCH($E130,$G$9:$G$158,0),1),0),IFERROR(INDEX($K$9:$K$158,MATCH($F130,$G$9:$G$158,0),1),0)),0)), IFERROR(MIN($D130-SUM($O130:BB130), INDEX(Tbl_Resource_List[Hours Available per Day], MATCH($C130,Tbl_Resource_List[Resource Name],0),1)-SUMIF($C$8:$C129,$C130,BC$8:BC129)),0),0)</f>
        <v>0</v>
      </c>
      <c r="BD130" s="93">
        <f>IF((BD$7&gt;IFERROR(MAX(IFERROR(INDEX(Tbl_Project_List[Start Date],MATCH($A130,Tbl_Project_List[Project Name],0),1)-1,0),IFERROR(INDEX($K$9:$K$158,MATCH($E130,$G$9:$G$158,0),1),0),IFERROR(INDEX($K$9:$K$158,MATCH($F130,$G$9:$G$158,0),1),0)),0)), IFERROR(MIN($D130-SUM($O130:BC130), INDEX(Tbl_Resource_List[Hours Available per Day], MATCH($C130,Tbl_Resource_List[Resource Name],0),1)-SUMIF($C$8:$C129,$C130,BD$8:BD129)),0),0)</f>
        <v>0</v>
      </c>
      <c r="BE130" s="93">
        <f>IF((BE$7&gt;IFERROR(MAX(IFERROR(INDEX(Tbl_Project_List[Start Date],MATCH($A130,Tbl_Project_List[Project Name],0),1)-1,0),IFERROR(INDEX($K$9:$K$158,MATCH($E130,$G$9:$G$158,0),1),0),IFERROR(INDEX($K$9:$K$158,MATCH($F130,$G$9:$G$158,0),1),0)),0)), IFERROR(MIN($D130-SUM($O130:BD130), INDEX(Tbl_Resource_List[Hours Available per Day], MATCH($C130,Tbl_Resource_List[Resource Name],0),1)-SUMIF($C$8:$C129,$C130,BE$8:BE129)),0),0)</f>
        <v>0</v>
      </c>
      <c r="BF130" s="93">
        <f>IF((BF$7&gt;IFERROR(MAX(IFERROR(INDEX(Tbl_Project_List[Start Date],MATCH($A130,Tbl_Project_List[Project Name],0),1)-1,0),IFERROR(INDEX($K$9:$K$158,MATCH($E130,$G$9:$G$158,0),1),0),IFERROR(INDEX($K$9:$K$158,MATCH($F130,$G$9:$G$158,0),1),0)),0)), IFERROR(MIN($D130-SUM($O130:BE130), INDEX(Tbl_Resource_List[Hours Available per Day], MATCH($C130,Tbl_Resource_List[Resource Name],0),1)-SUMIF($C$8:$C129,$C130,BF$8:BF129)),0),0)</f>
        <v>0</v>
      </c>
      <c r="BG130" s="93">
        <f>IF((BG$7&gt;IFERROR(MAX(IFERROR(INDEX(Tbl_Project_List[Start Date],MATCH($A130,Tbl_Project_List[Project Name],0),1)-1,0),IFERROR(INDEX($K$9:$K$158,MATCH($E130,$G$9:$G$158,0),1),0),IFERROR(INDEX($K$9:$K$158,MATCH($F130,$G$9:$G$158,0),1),0)),0)), IFERROR(MIN($D130-SUM($O130:BF130), INDEX(Tbl_Resource_List[Hours Available per Day], MATCH($C130,Tbl_Resource_List[Resource Name],0),1)-SUMIF($C$8:$C129,$C130,BG$8:BG129)),0),0)</f>
        <v>0</v>
      </c>
      <c r="BH130" s="93">
        <f>IF((BH$7&gt;IFERROR(MAX(IFERROR(INDEX(Tbl_Project_List[Start Date],MATCH($A130,Tbl_Project_List[Project Name],0),1)-1,0),IFERROR(INDEX($K$9:$K$158,MATCH($E130,$G$9:$G$158,0),1),0),IFERROR(INDEX($K$9:$K$158,MATCH($F130,$G$9:$G$158,0),1),0)),0)), IFERROR(MIN($D130-SUM($O130:BG130), INDEX(Tbl_Resource_List[Hours Available per Day], MATCH($C130,Tbl_Resource_List[Resource Name],0),1)-SUMIF($C$8:$C129,$C130,BH$8:BH129)),0),0)</f>
        <v>0</v>
      </c>
      <c r="BI130" s="93">
        <f>IF((BI$7&gt;IFERROR(MAX(IFERROR(INDEX(Tbl_Project_List[Start Date],MATCH($A130,Tbl_Project_List[Project Name],0),1)-1,0),IFERROR(INDEX($K$9:$K$158,MATCH($E130,$G$9:$G$158,0),1),0),IFERROR(INDEX($K$9:$K$158,MATCH($F130,$G$9:$G$158,0),1),0)),0)), IFERROR(MIN($D130-SUM($O130:BH130), INDEX(Tbl_Resource_List[Hours Available per Day], MATCH($C130,Tbl_Resource_List[Resource Name],0),1)-SUMIF($C$8:$C129,$C130,BI$8:BI129)),0),0)</f>
        <v>0</v>
      </c>
      <c r="BJ130" s="93">
        <f>IF((BJ$7&gt;IFERROR(MAX(IFERROR(INDEX(Tbl_Project_List[Start Date],MATCH($A130,Tbl_Project_List[Project Name],0),1)-1,0),IFERROR(INDEX($K$9:$K$158,MATCH($E130,$G$9:$G$158,0),1),0),IFERROR(INDEX($K$9:$K$158,MATCH($F130,$G$9:$G$158,0),1),0)),0)), IFERROR(MIN($D130-SUM($O130:BI130), INDEX(Tbl_Resource_List[Hours Available per Day], MATCH($C130,Tbl_Resource_List[Resource Name],0),1)-SUMIF($C$8:$C129,$C130,BJ$8:BJ129)),0),0)</f>
        <v>0</v>
      </c>
      <c r="BK130" s="93">
        <f>IF((BK$7&gt;IFERROR(MAX(IFERROR(INDEX(Tbl_Project_List[Start Date],MATCH($A130,Tbl_Project_List[Project Name],0),1)-1,0),IFERROR(INDEX($K$9:$K$158,MATCH($E130,$G$9:$G$158,0),1),0),IFERROR(INDEX($K$9:$K$158,MATCH($F130,$G$9:$G$158,0),1),0)),0)), IFERROR(MIN($D130-SUM($O130:BJ130), INDEX(Tbl_Resource_List[Hours Available per Day], MATCH($C130,Tbl_Resource_List[Resource Name],0),1)-SUMIF($C$8:$C129,$C130,BK$8:BK129)),0),0)</f>
        <v>0</v>
      </c>
      <c r="BL130" s="93">
        <f>IF((BL$7&gt;IFERROR(MAX(IFERROR(INDEX(Tbl_Project_List[Start Date],MATCH($A130,Tbl_Project_List[Project Name],0),1)-1,0),IFERROR(INDEX($K$9:$K$158,MATCH($E130,$G$9:$G$158,0),1),0),IFERROR(INDEX($K$9:$K$158,MATCH($F130,$G$9:$G$158,0),1),0)),0)), IFERROR(MIN($D130-SUM($O130:BK130), INDEX(Tbl_Resource_List[Hours Available per Day], MATCH($C130,Tbl_Resource_List[Resource Name],0),1)-SUMIF($C$8:$C129,$C130,BL$8:BL129)),0),0)</f>
        <v>0</v>
      </c>
      <c r="BM130" s="93">
        <f>IF((BM$7&gt;IFERROR(MAX(IFERROR(INDEX(Tbl_Project_List[Start Date],MATCH($A130,Tbl_Project_List[Project Name],0),1)-1,0),IFERROR(INDEX($K$9:$K$158,MATCH($E130,$G$9:$G$158,0),1),0),IFERROR(INDEX($K$9:$K$158,MATCH($F130,$G$9:$G$158,0),1),0)),0)), IFERROR(MIN($D130-SUM($O130:BL130), INDEX(Tbl_Resource_List[Hours Available per Day], MATCH($C130,Tbl_Resource_List[Resource Name],0),1)-SUMIF($C$8:$C129,$C130,BM$8:BM129)),0),0)</f>
        <v>0</v>
      </c>
      <c r="BN130" s="93">
        <f>IF((BN$7&gt;IFERROR(MAX(IFERROR(INDEX(Tbl_Project_List[Start Date],MATCH($A130,Tbl_Project_List[Project Name],0),1)-1,0),IFERROR(INDEX($K$9:$K$158,MATCH($E130,$G$9:$G$158,0),1),0),IFERROR(INDEX($K$9:$K$158,MATCH($F130,$G$9:$G$158,0),1),0)),0)), IFERROR(MIN($D130-SUM($O130:BM130), INDEX(Tbl_Resource_List[Hours Available per Day], MATCH($C130,Tbl_Resource_List[Resource Name],0),1)-SUMIF($C$8:$C129,$C130,BN$8:BN129)),0),0)</f>
        <v>0</v>
      </c>
      <c r="BO130" s="93">
        <f>IF((BO$7&gt;IFERROR(MAX(IFERROR(INDEX(Tbl_Project_List[Start Date],MATCH($A130,Tbl_Project_List[Project Name],0),1)-1,0),IFERROR(INDEX($K$9:$K$158,MATCH($E130,$G$9:$G$158,0),1),0),IFERROR(INDEX($K$9:$K$158,MATCH($F130,$G$9:$G$158,0),1),0)),0)), IFERROR(MIN($D130-SUM($O130:BN130), INDEX(Tbl_Resource_List[Hours Available per Day], MATCH($C130,Tbl_Resource_List[Resource Name],0),1)-SUMIF($C$8:$C129,$C130,BO$8:BO129)),0),0)</f>
        <v>0</v>
      </c>
      <c r="BP130" s="93">
        <f>IF((BP$7&gt;IFERROR(MAX(IFERROR(INDEX(Tbl_Project_List[Start Date],MATCH($A130,Tbl_Project_List[Project Name],0),1)-1,0),IFERROR(INDEX($K$9:$K$158,MATCH($E130,$G$9:$G$158,0),1),0),IFERROR(INDEX($K$9:$K$158,MATCH($F130,$G$9:$G$158,0),1),0)),0)), IFERROR(MIN($D130-SUM($O130:BO130), INDEX(Tbl_Resource_List[Hours Available per Day], MATCH($C130,Tbl_Resource_List[Resource Name],0),1)-SUMIF($C$8:$C129,$C130,BP$8:BP129)),0),0)</f>
        <v>0</v>
      </c>
      <c r="BQ130" s="93">
        <f>IF((BQ$7&gt;IFERROR(MAX(IFERROR(INDEX(Tbl_Project_List[Start Date],MATCH($A130,Tbl_Project_List[Project Name],0),1)-1,0),IFERROR(INDEX($K$9:$K$158,MATCH($E130,$G$9:$G$158,0),1),0),IFERROR(INDEX($K$9:$K$158,MATCH($F130,$G$9:$G$158,0),1),0)),0)), IFERROR(MIN($D130-SUM($O130:BP130), INDEX(Tbl_Resource_List[Hours Available per Day], MATCH($C130,Tbl_Resource_List[Resource Name],0),1)-SUMIF($C$8:$C129,$C130,BQ$8:BQ129)),0),0)</f>
        <v>0</v>
      </c>
      <c r="BR130" s="93">
        <f>IF((BR$7&gt;IFERROR(MAX(IFERROR(INDEX(Tbl_Project_List[Start Date],MATCH($A130,Tbl_Project_List[Project Name],0),1)-1,0),IFERROR(INDEX($K$9:$K$158,MATCH($E130,$G$9:$G$158,0),1),0),IFERROR(INDEX($K$9:$K$158,MATCH($F130,$G$9:$G$158,0),1),0)),0)), IFERROR(MIN($D130-SUM($O130:BQ130), INDEX(Tbl_Resource_List[Hours Available per Day], MATCH($C130,Tbl_Resource_List[Resource Name],0),1)-SUMIF($C$8:$C129,$C130,BR$8:BR129)),0),0)</f>
        <v>0</v>
      </c>
      <c r="BS130" s="93">
        <f>IF((BS$7&gt;IFERROR(MAX(IFERROR(INDEX(Tbl_Project_List[Start Date],MATCH($A130,Tbl_Project_List[Project Name],0),1)-1,0),IFERROR(INDEX($K$9:$K$158,MATCH($E130,$G$9:$G$158,0),1),0),IFERROR(INDEX($K$9:$K$158,MATCH($F130,$G$9:$G$158,0),1),0)),0)), IFERROR(MIN($D130-SUM($O130:BR130), INDEX(Tbl_Resource_List[Hours Available per Day], MATCH($C130,Tbl_Resource_List[Resource Name],0),1)-SUMIF($C$8:$C129,$C130,BS$8:BS129)),0),0)</f>
        <v>0</v>
      </c>
      <c r="BT130" s="93">
        <f>IF((BT$7&gt;IFERROR(MAX(IFERROR(INDEX(Tbl_Project_List[Start Date],MATCH($A130,Tbl_Project_List[Project Name],0),1)-1,0),IFERROR(INDEX($K$9:$K$158,MATCH($E130,$G$9:$G$158,0),1),0),IFERROR(INDEX($K$9:$K$158,MATCH($F130,$G$9:$G$158,0),1),0)),0)), IFERROR(MIN($D130-SUM($O130:BS130), INDEX(Tbl_Resource_List[Hours Available per Day], MATCH($C130,Tbl_Resource_List[Resource Name],0),1)-SUMIF($C$8:$C129,$C130,BT$8:BT129)),0),0)</f>
        <v>0</v>
      </c>
      <c r="BU130" s="93">
        <f>IF((BU$7&gt;IFERROR(MAX(IFERROR(INDEX(Tbl_Project_List[Start Date],MATCH($A130,Tbl_Project_List[Project Name],0),1)-1,0),IFERROR(INDEX($K$9:$K$158,MATCH($E130,$G$9:$G$158,0),1),0),IFERROR(INDEX($K$9:$K$158,MATCH($F130,$G$9:$G$158,0),1),0)),0)), IFERROR(MIN($D130-SUM($O130:BT130), INDEX(Tbl_Resource_List[Hours Available per Day], MATCH($C130,Tbl_Resource_List[Resource Name],0),1)-SUMIF($C$8:$C129,$C130,BU$8:BU129)),0),0)</f>
        <v>0</v>
      </c>
      <c r="BV130" s="93">
        <f>IF((BV$7&gt;IFERROR(MAX(IFERROR(INDEX(Tbl_Project_List[Start Date],MATCH($A130,Tbl_Project_List[Project Name],0),1)-1,0),IFERROR(INDEX($K$9:$K$158,MATCH($E130,$G$9:$G$158,0),1),0),IFERROR(INDEX($K$9:$K$158,MATCH($F130,$G$9:$G$158,0),1),0)),0)), IFERROR(MIN($D130-SUM($O130:BU130), INDEX(Tbl_Resource_List[Hours Available per Day], MATCH($C130,Tbl_Resource_List[Resource Name],0),1)-SUMIF($C$8:$C129,$C130,BV$8:BV129)),0),0)</f>
        <v>0</v>
      </c>
      <c r="BW130" s="94">
        <f>IF((BW$7&gt;IFERROR(MAX(IFERROR(INDEX(Tbl_Project_List[Start Date],MATCH($A130,Tbl_Project_List[Project Name],0),1)-1,0),IFERROR(INDEX($K$9:$K$158,MATCH($E130,$G$9:$G$158,0),1),0),IFERROR(INDEX($K$9:$K$158,MATCH($F130,$G$9:$G$158,0),1),0)),0)), IFERROR(MIN($D130-SUM($O130:BV130), INDEX(Tbl_Resource_List[Hours Available per Day], MATCH($C130,Tbl_Resource_List[Resource Name],0),1)-SUMIF($C$8:$C129,$C130,BW$8:BW129)),0),0)</f>
        <v>0</v>
      </c>
      <c r="BX130" s="95"/>
      <c r="BY130" s="95"/>
      <c r="BZ130" s="95"/>
      <c r="CA130" s="95"/>
      <c r="CB130" s="95"/>
      <c r="CC130" s="95"/>
      <c r="CD130" s="95"/>
      <c r="CE130" s="95"/>
      <c r="CF130" s="95"/>
      <c r="CG130" s="95"/>
      <c r="CH130" s="95"/>
      <c r="CI130" s="95"/>
      <c r="CJ130" s="95"/>
      <c r="CK130" s="95"/>
      <c r="CL130" s="95"/>
      <c r="CM130" s="95"/>
      <c r="CN130" s="95"/>
      <c r="CO130" s="95"/>
      <c r="CP130" s="95"/>
      <c r="CQ130" s="95"/>
      <c r="CR130" s="95"/>
      <c r="CS130" s="95"/>
      <c r="CT130" s="95"/>
      <c r="CU130" s="95"/>
      <c r="CV130" s="95"/>
      <c r="CW130" s="95"/>
      <c r="CX130" s="95"/>
      <c r="CY130" s="95"/>
      <c r="CZ130" s="95"/>
      <c r="DA130" s="95"/>
    </row>
    <row r="131" spans="1:105" x14ac:dyDescent="0.25">
      <c r="A131" s="89" t="str">
        <f>IFERROR(IF(ROW(A130)-ROW($A$8)&gt;=COUNTA(Tbl_Task_List[Task Name]),"",INDEX(Tbl_Project_List[],MATCH(SMALL(Tbl_Project_List[[#Data],[Priority]],ROUND(SUMPRODUCT(1/COUNTIF($A$9:A130,$A$9:A130)),0)+((COUNTIF(Tbl_Task_List[[#Data],[Project Name]],A130)=COUNTIF($A$9:$A130,A130))*1)),Tbl_Project_List[[#Data],[Priority]],0),1)),"")</f>
        <v/>
      </c>
      <c r="B131" s="89" t="str">
        <f t="array" ref="B131">IFERROR(INDEX((Tbl_Task_List[[#Data],[Task Name]]), SMALL(IF(A131=(Tbl_Task_List[[#Data],[Project Name]]),ROW(Tbl_Task_List[[#Data],[Project Name]]),""),COUNTIF($A$9:$A131,A131))-ROW(Tbl_Task_List[[#Headers],[Task Name]]),1),"")</f>
        <v/>
      </c>
      <c r="C131" s="90" t="str">
        <f t="array" ref="C131">IFERROR(INDEX((Tbl_Task_List[[#Data],[Resource Name]]), SMALL(IF(A131=(Tbl_Task_List[[#Data],[Project Name]]),ROW(Tbl_Task_List[[#Data],[Project Name]]),""),COUNTIF($A$9:$A131,A131))-ROW(Tbl_Task_List[[#Headers],[Resource Name]]),1),"")</f>
        <v/>
      </c>
      <c r="D131" s="91" t="str">
        <f t="array" ref="D131">IFERROR(INDEX((Tbl_Task_List[[#Data],[Planned Duration (Hours)]]), SMALL(IF(A131=(Tbl_Task_List[[#Data],[Project Name]]),ROW(Tbl_Task_List[[#Data],[Project Name]]),""),COUNTIF($A$9:$A131,A131))-ROW(Tbl_Task_List[[#Headers],[Planned Duration (Hours)]]),1),"")</f>
        <v/>
      </c>
      <c r="E131" s="70" t="str">
        <f t="array" ref="E131">IFERROR(INDEX((Tbl_Task_List[[#Data],[Predecessor 1]]), SMALL(IF(A131=(Tbl_Task_List[[#Data],[Project Name]]),ROW(Tbl_Task_List[[#Data],[Project Name]]),""),COUNTIF($A$9:$A131,A131))-ROW(Tbl_Task_List[[#Headers],[Predecessor 1]]),1),"")</f>
        <v/>
      </c>
      <c r="F131" s="70" t="str">
        <f t="array" ref="F131">IFERROR(INDEX((Tbl_Task_List[[#Data],[Predecessor 2]]), SMALL(IF(A131=(Tbl_Task_List[[#Data],[Project Name]]),ROW(Tbl_Task_List[[#Data],[Project Name]]),""),COUNTIF($A$9:$A131,A131))-ROW(Tbl_Task_List[[#Headers],[Predecessor 2]]),1),"")</f>
        <v/>
      </c>
      <c r="G131" s="70" t="str">
        <f t="shared" si="12"/>
        <v xml:space="preserve"> </v>
      </c>
      <c r="H131" s="75" t="str">
        <f>IFERROR(MAX(INDEX(Tbl_Project_List[Start Date],MATCH($A131,Tbl_Project_List[Project Name],0),1), StartDate, IFERROR(WORKDAY(INDEX($K$9:$K$158,MATCH($E131,$G$9:$G$158,0),1),1,Holidays),0),IFERROR(WORKDAY( INDEX($K$9:$K$158,MATCH($F131,$G$9:$G$158,0),1),1,Holidays),0)),"")</f>
        <v/>
      </c>
      <c r="I131" s="92" t="str">
        <f t="shared" si="9"/>
        <v/>
      </c>
      <c r="J131" s="75" t="str">
        <f t="array" ref="J131">IF(ISNUMBER(D131),IFERROR(INDEX($A$7:$BW$7,1,SMALL(IF(P131:BW131&gt;0,COLUMN(P131:BW131),""),1)),WORKDAY($BW$7,2,Holidays)),"")</f>
        <v/>
      </c>
      <c r="K131" s="75" t="str">
        <f t="array" ref="K131">IF(ISNUMBER(D131),IF(SUM(P131:BW131)=D131,IFERROR(INDEX($A$7:$BW$7,1,LARGE(IF(P131:BW131&gt;0,COLUMN(P131:BW131),""),1)),""),WORKDAY($BW$7,1,Holidays)),"")</f>
        <v/>
      </c>
      <c r="L131" s="92" t="str">
        <f ca="1">IFERROR(COUNTIF(INDIRECT(ADDRESS(ROW($L131),MATCH($J131,$A$7:$BW$7,0),1,1,)):INDIRECT(ADDRESS(ROW($L131),MATCH(MIN($K131,$BW$7),$A$7:$BW$7,0),1,1,)),0),"")</f>
        <v/>
      </c>
      <c r="M131" s="92" t="str">
        <f t="shared" si="10"/>
        <v/>
      </c>
      <c r="N131" s="93" t="str">
        <f t="shared" si="11"/>
        <v/>
      </c>
      <c r="O131" s="86"/>
      <c r="P131" s="93">
        <f>IF((P$7&gt;IFERROR(MAX(IFERROR(INDEX(Tbl_Project_List[Start Date],MATCH($A131,Tbl_Project_List[Project Name],0),1)-1,0),IFERROR(INDEX($K$9:$K$158,MATCH($E131,$G$9:$G$158,0),1),0),IFERROR(INDEX($K$9:$K$158,MATCH($F131,$G$9:$G$158,0),1),0)),0)), IFERROR(MIN($D131-SUM($O131:O131), INDEX(Tbl_Resource_List[Hours Available per Day], MATCH($C131,Tbl_Resource_List[Resource Name],0),1)-SUMIF($C$8:$C130,$C131,P$8:P130)),0),0)</f>
        <v>0</v>
      </c>
      <c r="Q131" s="93">
        <f>IF((Q$7&gt;IFERROR(MAX(IFERROR(INDEX(Tbl_Project_List[Start Date],MATCH($A131,Tbl_Project_List[Project Name],0),1)-1,0),IFERROR(INDEX($K$9:$K$158,MATCH($E131,$G$9:$G$158,0),1),0),IFERROR(INDEX($K$9:$K$158,MATCH($F131,$G$9:$G$158,0),1),0)),0)), IFERROR(MIN($D131-SUM($O131:P131), INDEX(Tbl_Resource_List[Hours Available per Day], MATCH($C131,Tbl_Resource_List[Resource Name],0),1)-SUMIF($C$8:$C130,$C131,Q$8:Q130)),0),0)</f>
        <v>0</v>
      </c>
      <c r="R131" s="93">
        <f>IF((R$7&gt;IFERROR(MAX(IFERROR(INDEX(Tbl_Project_List[Start Date],MATCH($A131,Tbl_Project_List[Project Name],0),1)-1,0),IFERROR(INDEX($K$9:$K$158,MATCH($E131,$G$9:$G$158,0),1),0),IFERROR(INDEX($K$9:$K$158,MATCH($F131,$G$9:$G$158,0),1),0)),0)), IFERROR(MIN($D131-SUM($O131:Q131), INDEX(Tbl_Resource_List[Hours Available per Day], MATCH($C131,Tbl_Resource_List[Resource Name],0),1)-SUMIF($C$8:$C130,$C131,R$8:R130)),0),0)</f>
        <v>0</v>
      </c>
      <c r="S131" s="93">
        <f>IF((S$7&gt;IFERROR(MAX(IFERROR(INDEX(Tbl_Project_List[Start Date],MATCH($A131,Tbl_Project_List[Project Name],0),1)-1,0),IFERROR(INDEX($K$9:$K$158,MATCH($E131,$G$9:$G$158,0),1),0),IFERROR(INDEX($K$9:$K$158,MATCH($F131,$G$9:$G$158,0),1),0)),0)), IFERROR(MIN($D131-SUM($O131:R131), INDEX(Tbl_Resource_List[Hours Available per Day], MATCH($C131,Tbl_Resource_List[Resource Name],0),1)-SUMIF($C$8:$C130,$C131,S$8:S130)),0),0)</f>
        <v>0</v>
      </c>
      <c r="T131" s="93">
        <f>IF((T$7&gt;IFERROR(MAX(IFERROR(INDEX(Tbl_Project_List[Start Date],MATCH($A131,Tbl_Project_List[Project Name],0),1)-1,0),IFERROR(INDEX($K$9:$K$158,MATCH($E131,$G$9:$G$158,0),1),0),IFERROR(INDEX($K$9:$K$158,MATCH($F131,$G$9:$G$158,0),1),0)),0)), IFERROR(MIN($D131-SUM($O131:S131), INDEX(Tbl_Resource_List[Hours Available per Day], MATCH($C131,Tbl_Resource_List[Resource Name],0),1)-SUMIF($C$8:$C130,$C131,T$8:T130)),0),0)</f>
        <v>0</v>
      </c>
      <c r="U131" s="93">
        <f>IF((U$7&gt;IFERROR(MAX(IFERROR(INDEX(Tbl_Project_List[Start Date],MATCH($A131,Tbl_Project_List[Project Name],0),1)-1,0),IFERROR(INDEX($K$9:$K$158,MATCH($E131,$G$9:$G$158,0),1),0),IFERROR(INDEX($K$9:$K$158,MATCH($F131,$G$9:$G$158,0),1),0)),0)), IFERROR(MIN($D131-SUM($O131:T131), INDEX(Tbl_Resource_List[Hours Available per Day], MATCH($C131,Tbl_Resource_List[Resource Name],0),1)-SUMIF($C$8:$C130,$C131,U$8:U130)),0),0)</f>
        <v>0</v>
      </c>
      <c r="V131" s="93">
        <f>IF((V$7&gt;IFERROR(MAX(IFERROR(INDEX(Tbl_Project_List[Start Date],MATCH($A131,Tbl_Project_List[Project Name],0),1)-1,0),IFERROR(INDEX($K$9:$K$158,MATCH($E131,$G$9:$G$158,0),1),0),IFERROR(INDEX($K$9:$K$158,MATCH($F131,$G$9:$G$158,0),1),0)),0)), IFERROR(MIN($D131-SUM($O131:U131), INDEX(Tbl_Resource_List[Hours Available per Day], MATCH($C131,Tbl_Resource_List[Resource Name],0),1)-SUMIF($C$8:$C130,$C131,V$8:V130)),0),0)</f>
        <v>0</v>
      </c>
      <c r="W131" s="93">
        <f>IF((W$7&gt;IFERROR(MAX(IFERROR(INDEX(Tbl_Project_List[Start Date],MATCH($A131,Tbl_Project_List[Project Name],0),1)-1,0),IFERROR(INDEX($K$9:$K$158,MATCH($E131,$G$9:$G$158,0),1),0),IFERROR(INDEX($K$9:$K$158,MATCH($F131,$G$9:$G$158,0),1),0)),0)), IFERROR(MIN($D131-SUM($O131:V131), INDEX(Tbl_Resource_List[Hours Available per Day], MATCH($C131,Tbl_Resource_List[Resource Name],0),1)-SUMIF($C$8:$C130,$C131,W$8:W130)),0),0)</f>
        <v>0</v>
      </c>
      <c r="X131" s="93">
        <f>IF((X$7&gt;IFERROR(MAX(IFERROR(INDEX(Tbl_Project_List[Start Date],MATCH($A131,Tbl_Project_List[Project Name],0),1)-1,0),IFERROR(INDEX($K$9:$K$158,MATCH($E131,$G$9:$G$158,0),1),0),IFERROR(INDEX($K$9:$K$158,MATCH($F131,$G$9:$G$158,0),1),0)),0)), IFERROR(MIN($D131-SUM($O131:W131), INDEX(Tbl_Resource_List[Hours Available per Day], MATCH($C131,Tbl_Resource_List[Resource Name],0),1)-SUMIF($C$8:$C130,$C131,X$8:X130)),0),0)</f>
        <v>0</v>
      </c>
      <c r="Y131" s="93">
        <f>IF((Y$7&gt;IFERROR(MAX(IFERROR(INDEX(Tbl_Project_List[Start Date],MATCH($A131,Tbl_Project_List[Project Name],0),1)-1,0),IFERROR(INDEX($K$9:$K$158,MATCH($E131,$G$9:$G$158,0),1),0),IFERROR(INDEX($K$9:$K$158,MATCH($F131,$G$9:$G$158,0),1),0)),0)), IFERROR(MIN($D131-SUM($O131:X131), INDEX(Tbl_Resource_List[Hours Available per Day], MATCH($C131,Tbl_Resource_List[Resource Name],0),1)-SUMIF($C$8:$C130,$C131,Y$8:Y130)),0),0)</f>
        <v>0</v>
      </c>
      <c r="Z131" s="93">
        <f>IF((Z$7&gt;IFERROR(MAX(IFERROR(INDEX(Tbl_Project_List[Start Date],MATCH($A131,Tbl_Project_List[Project Name],0),1)-1,0),IFERROR(INDEX($K$9:$K$158,MATCH($E131,$G$9:$G$158,0),1),0),IFERROR(INDEX($K$9:$K$158,MATCH($F131,$G$9:$G$158,0),1),0)),0)), IFERROR(MIN($D131-SUM($O131:Y131), INDEX(Tbl_Resource_List[Hours Available per Day], MATCH($C131,Tbl_Resource_List[Resource Name],0),1)-SUMIF($C$8:$C130,$C131,Z$8:Z130)),0),0)</f>
        <v>0</v>
      </c>
      <c r="AA131" s="93">
        <f>IF((AA$7&gt;IFERROR(MAX(IFERROR(INDEX(Tbl_Project_List[Start Date],MATCH($A131,Tbl_Project_List[Project Name],0),1)-1,0),IFERROR(INDEX($K$9:$K$158,MATCH($E131,$G$9:$G$158,0),1),0),IFERROR(INDEX($K$9:$K$158,MATCH($F131,$G$9:$G$158,0),1),0)),0)), IFERROR(MIN($D131-SUM($O131:Z131), INDEX(Tbl_Resource_List[Hours Available per Day], MATCH($C131,Tbl_Resource_List[Resource Name],0),1)-SUMIF($C$8:$C130,$C131,AA$8:AA130)),0),0)</f>
        <v>0</v>
      </c>
      <c r="AB131" s="93">
        <f>IF((AB$7&gt;IFERROR(MAX(IFERROR(INDEX(Tbl_Project_List[Start Date],MATCH($A131,Tbl_Project_List[Project Name],0),1)-1,0),IFERROR(INDEX($K$9:$K$158,MATCH($E131,$G$9:$G$158,0),1),0),IFERROR(INDEX($K$9:$K$158,MATCH($F131,$G$9:$G$158,0),1),0)),0)), IFERROR(MIN($D131-SUM($O131:AA131), INDEX(Tbl_Resource_List[Hours Available per Day], MATCH($C131,Tbl_Resource_List[Resource Name],0),1)-SUMIF($C$8:$C130,$C131,AB$8:AB130)),0),0)</f>
        <v>0</v>
      </c>
      <c r="AC131" s="93">
        <f>IF((AC$7&gt;IFERROR(MAX(IFERROR(INDEX(Tbl_Project_List[Start Date],MATCH($A131,Tbl_Project_List[Project Name],0),1)-1,0),IFERROR(INDEX($K$9:$K$158,MATCH($E131,$G$9:$G$158,0),1),0),IFERROR(INDEX($K$9:$K$158,MATCH($F131,$G$9:$G$158,0),1),0)),0)), IFERROR(MIN($D131-SUM($O131:AB131), INDEX(Tbl_Resource_List[Hours Available per Day], MATCH($C131,Tbl_Resource_List[Resource Name],0),1)-SUMIF($C$8:$C130,$C131,AC$8:AC130)),0),0)</f>
        <v>0</v>
      </c>
      <c r="AD131" s="93">
        <f>IF((AD$7&gt;IFERROR(MAX(IFERROR(INDEX(Tbl_Project_List[Start Date],MATCH($A131,Tbl_Project_List[Project Name],0),1)-1,0),IFERROR(INDEX($K$9:$K$158,MATCH($E131,$G$9:$G$158,0),1),0),IFERROR(INDEX($K$9:$K$158,MATCH($F131,$G$9:$G$158,0),1),0)),0)), IFERROR(MIN($D131-SUM($O131:AC131), INDEX(Tbl_Resource_List[Hours Available per Day], MATCH($C131,Tbl_Resource_List[Resource Name],0),1)-SUMIF($C$8:$C130,$C131,AD$8:AD130)),0),0)</f>
        <v>0</v>
      </c>
      <c r="AE131" s="93">
        <f>IF((AE$7&gt;IFERROR(MAX(IFERROR(INDEX(Tbl_Project_List[Start Date],MATCH($A131,Tbl_Project_List[Project Name],0),1)-1,0),IFERROR(INDEX($K$9:$K$158,MATCH($E131,$G$9:$G$158,0),1),0),IFERROR(INDEX($K$9:$K$158,MATCH($F131,$G$9:$G$158,0),1),0)),0)), IFERROR(MIN($D131-SUM($O131:AD131), INDEX(Tbl_Resource_List[Hours Available per Day], MATCH($C131,Tbl_Resource_List[Resource Name],0),1)-SUMIF($C$8:$C130,$C131,AE$8:AE130)),0),0)</f>
        <v>0</v>
      </c>
      <c r="AF131" s="93">
        <f>IF((AF$7&gt;IFERROR(MAX(IFERROR(INDEX(Tbl_Project_List[Start Date],MATCH($A131,Tbl_Project_List[Project Name],0),1)-1,0),IFERROR(INDEX($K$9:$K$158,MATCH($E131,$G$9:$G$158,0),1),0),IFERROR(INDEX($K$9:$K$158,MATCH($F131,$G$9:$G$158,0),1),0)),0)), IFERROR(MIN($D131-SUM($O131:AE131), INDEX(Tbl_Resource_List[Hours Available per Day], MATCH($C131,Tbl_Resource_List[Resource Name],0),1)-SUMIF($C$8:$C130,$C131,AF$8:AF130)),0),0)</f>
        <v>0</v>
      </c>
      <c r="AG131" s="93">
        <f>IF((AG$7&gt;IFERROR(MAX(IFERROR(INDEX(Tbl_Project_List[Start Date],MATCH($A131,Tbl_Project_List[Project Name],0),1)-1,0),IFERROR(INDEX($K$9:$K$158,MATCH($E131,$G$9:$G$158,0),1),0),IFERROR(INDEX($K$9:$K$158,MATCH($F131,$G$9:$G$158,0),1),0)),0)), IFERROR(MIN($D131-SUM($O131:AF131), INDEX(Tbl_Resource_List[Hours Available per Day], MATCH($C131,Tbl_Resource_List[Resource Name],0),1)-SUMIF($C$8:$C130,$C131,AG$8:AG130)),0),0)</f>
        <v>0</v>
      </c>
      <c r="AH131" s="93">
        <f>IF((AH$7&gt;IFERROR(MAX(IFERROR(INDEX(Tbl_Project_List[Start Date],MATCH($A131,Tbl_Project_List[Project Name],0),1)-1,0),IFERROR(INDEX($K$9:$K$158,MATCH($E131,$G$9:$G$158,0),1),0),IFERROR(INDEX($K$9:$K$158,MATCH($F131,$G$9:$G$158,0),1),0)),0)), IFERROR(MIN($D131-SUM($O131:AG131), INDEX(Tbl_Resource_List[Hours Available per Day], MATCH($C131,Tbl_Resource_List[Resource Name],0),1)-SUMIF($C$8:$C130,$C131,AH$8:AH130)),0),0)</f>
        <v>0</v>
      </c>
      <c r="AI131" s="93">
        <f>IF((AI$7&gt;IFERROR(MAX(IFERROR(INDEX(Tbl_Project_List[Start Date],MATCH($A131,Tbl_Project_List[Project Name],0),1)-1,0),IFERROR(INDEX($K$9:$K$158,MATCH($E131,$G$9:$G$158,0),1),0),IFERROR(INDEX($K$9:$K$158,MATCH($F131,$G$9:$G$158,0),1),0)),0)), IFERROR(MIN($D131-SUM($O131:AH131), INDEX(Tbl_Resource_List[Hours Available per Day], MATCH($C131,Tbl_Resource_List[Resource Name],0),1)-SUMIF($C$8:$C130,$C131,AI$8:AI130)),0),0)</f>
        <v>0</v>
      </c>
      <c r="AJ131" s="93">
        <f>IF((AJ$7&gt;IFERROR(MAX(IFERROR(INDEX(Tbl_Project_List[Start Date],MATCH($A131,Tbl_Project_List[Project Name],0),1)-1,0),IFERROR(INDEX($K$9:$K$158,MATCH($E131,$G$9:$G$158,0),1),0),IFERROR(INDEX($K$9:$K$158,MATCH($F131,$G$9:$G$158,0),1),0)),0)), IFERROR(MIN($D131-SUM($O131:AI131), INDEX(Tbl_Resource_List[Hours Available per Day], MATCH($C131,Tbl_Resource_List[Resource Name],0),1)-SUMIF($C$8:$C130,$C131,AJ$8:AJ130)),0),0)</f>
        <v>0</v>
      </c>
      <c r="AK131" s="93">
        <f>IF((AK$7&gt;IFERROR(MAX(IFERROR(INDEX(Tbl_Project_List[Start Date],MATCH($A131,Tbl_Project_List[Project Name],0),1)-1,0),IFERROR(INDEX($K$9:$K$158,MATCH($E131,$G$9:$G$158,0),1),0),IFERROR(INDEX($K$9:$K$158,MATCH($F131,$G$9:$G$158,0),1),0)),0)), IFERROR(MIN($D131-SUM($O131:AJ131), INDEX(Tbl_Resource_List[Hours Available per Day], MATCH($C131,Tbl_Resource_List[Resource Name],0),1)-SUMIF($C$8:$C130,$C131,AK$8:AK130)),0),0)</f>
        <v>0</v>
      </c>
      <c r="AL131" s="93">
        <f>IF((AL$7&gt;IFERROR(MAX(IFERROR(INDEX(Tbl_Project_List[Start Date],MATCH($A131,Tbl_Project_List[Project Name],0),1)-1,0),IFERROR(INDEX($K$9:$K$158,MATCH($E131,$G$9:$G$158,0),1),0),IFERROR(INDEX($K$9:$K$158,MATCH($F131,$G$9:$G$158,0),1),0)),0)), IFERROR(MIN($D131-SUM($O131:AK131), INDEX(Tbl_Resource_List[Hours Available per Day], MATCH($C131,Tbl_Resource_List[Resource Name],0),1)-SUMIF($C$8:$C130,$C131,AL$8:AL130)),0),0)</f>
        <v>0</v>
      </c>
      <c r="AM131" s="93">
        <f>IF((AM$7&gt;IFERROR(MAX(IFERROR(INDEX(Tbl_Project_List[Start Date],MATCH($A131,Tbl_Project_List[Project Name],0),1)-1,0),IFERROR(INDEX($K$9:$K$158,MATCH($E131,$G$9:$G$158,0),1),0),IFERROR(INDEX($K$9:$K$158,MATCH($F131,$G$9:$G$158,0),1),0)),0)), IFERROR(MIN($D131-SUM($O131:AL131), INDEX(Tbl_Resource_List[Hours Available per Day], MATCH($C131,Tbl_Resource_List[Resource Name],0),1)-SUMIF($C$8:$C130,$C131,AM$8:AM130)),0),0)</f>
        <v>0</v>
      </c>
      <c r="AN131" s="93">
        <f>IF((AN$7&gt;IFERROR(MAX(IFERROR(INDEX(Tbl_Project_List[Start Date],MATCH($A131,Tbl_Project_List[Project Name],0),1)-1,0),IFERROR(INDEX($K$9:$K$158,MATCH($E131,$G$9:$G$158,0),1),0),IFERROR(INDEX($K$9:$K$158,MATCH($F131,$G$9:$G$158,0),1),0)),0)), IFERROR(MIN($D131-SUM($O131:AM131), INDEX(Tbl_Resource_List[Hours Available per Day], MATCH($C131,Tbl_Resource_List[Resource Name],0),1)-SUMIF($C$8:$C130,$C131,AN$8:AN130)),0),0)</f>
        <v>0</v>
      </c>
      <c r="AO131" s="93">
        <f>IF((AO$7&gt;IFERROR(MAX(IFERROR(INDEX(Tbl_Project_List[Start Date],MATCH($A131,Tbl_Project_List[Project Name],0),1)-1,0),IFERROR(INDEX($K$9:$K$158,MATCH($E131,$G$9:$G$158,0),1),0),IFERROR(INDEX($K$9:$K$158,MATCH($F131,$G$9:$G$158,0),1),0)),0)), IFERROR(MIN($D131-SUM($O131:AN131), INDEX(Tbl_Resource_List[Hours Available per Day], MATCH($C131,Tbl_Resource_List[Resource Name],0),1)-SUMIF($C$8:$C130,$C131,AO$8:AO130)),0),0)</f>
        <v>0</v>
      </c>
      <c r="AP131" s="93">
        <f>IF((AP$7&gt;IFERROR(MAX(IFERROR(INDEX(Tbl_Project_List[Start Date],MATCH($A131,Tbl_Project_List[Project Name],0),1)-1,0),IFERROR(INDEX($K$9:$K$158,MATCH($E131,$G$9:$G$158,0),1),0),IFERROR(INDEX($K$9:$K$158,MATCH($F131,$G$9:$G$158,0),1),0)),0)), IFERROR(MIN($D131-SUM($O131:AO131), INDEX(Tbl_Resource_List[Hours Available per Day], MATCH($C131,Tbl_Resource_List[Resource Name],0),1)-SUMIF($C$8:$C130,$C131,AP$8:AP130)),0),0)</f>
        <v>0</v>
      </c>
      <c r="AQ131" s="93">
        <f>IF((AQ$7&gt;IFERROR(MAX(IFERROR(INDEX(Tbl_Project_List[Start Date],MATCH($A131,Tbl_Project_List[Project Name],0),1)-1,0),IFERROR(INDEX($K$9:$K$158,MATCH($E131,$G$9:$G$158,0),1),0),IFERROR(INDEX($K$9:$K$158,MATCH($F131,$G$9:$G$158,0),1),0)),0)), IFERROR(MIN($D131-SUM($O131:AP131), INDEX(Tbl_Resource_List[Hours Available per Day], MATCH($C131,Tbl_Resource_List[Resource Name],0),1)-SUMIF($C$8:$C130,$C131,AQ$8:AQ130)),0),0)</f>
        <v>0</v>
      </c>
      <c r="AR131" s="93">
        <f>IF((AR$7&gt;IFERROR(MAX(IFERROR(INDEX(Tbl_Project_List[Start Date],MATCH($A131,Tbl_Project_List[Project Name],0),1)-1,0),IFERROR(INDEX($K$9:$K$158,MATCH($E131,$G$9:$G$158,0),1),0),IFERROR(INDEX($K$9:$K$158,MATCH($F131,$G$9:$G$158,0),1),0)),0)), IFERROR(MIN($D131-SUM($O131:AQ131), INDEX(Tbl_Resource_List[Hours Available per Day], MATCH($C131,Tbl_Resource_List[Resource Name],0),1)-SUMIF($C$8:$C130,$C131,AR$8:AR130)),0),0)</f>
        <v>0</v>
      </c>
      <c r="AS131" s="93">
        <f>IF((AS$7&gt;IFERROR(MAX(IFERROR(INDEX(Tbl_Project_List[Start Date],MATCH($A131,Tbl_Project_List[Project Name],0),1)-1,0),IFERROR(INDEX($K$9:$K$158,MATCH($E131,$G$9:$G$158,0),1),0),IFERROR(INDEX($K$9:$K$158,MATCH($F131,$G$9:$G$158,0),1),0)),0)), IFERROR(MIN($D131-SUM($O131:AR131), INDEX(Tbl_Resource_List[Hours Available per Day], MATCH($C131,Tbl_Resource_List[Resource Name],0),1)-SUMIF($C$8:$C130,$C131,AS$8:AS130)),0),0)</f>
        <v>0</v>
      </c>
      <c r="AT131" s="93">
        <f>IF((AT$7&gt;IFERROR(MAX(IFERROR(INDEX(Tbl_Project_List[Start Date],MATCH($A131,Tbl_Project_List[Project Name],0),1)-1,0),IFERROR(INDEX($K$9:$K$158,MATCH($E131,$G$9:$G$158,0),1),0),IFERROR(INDEX($K$9:$K$158,MATCH($F131,$G$9:$G$158,0),1),0)),0)), IFERROR(MIN($D131-SUM($O131:AS131), INDEX(Tbl_Resource_List[Hours Available per Day], MATCH($C131,Tbl_Resource_List[Resource Name],0),1)-SUMIF($C$8:$C130,$C131,AT$8:AT130)),0),0)</f>
        <v>0</v>
      </c>
      <c r="AU131" s="93">
        <f>IF((AU$7&gt;IFERROR(MAX(IFERROR(INDEX(Tbl_Project_List[Start Date],MATCH($A131,Tbl_Project_List[Project Name],0),1)-1,0),IFERROR(INDEX($K$9:$K$158,MATCH($E131,$G$9:$G$158,0),1),0),IFERROR(INDEX($K$9:$K$158,MATCH($F131,$G$9:$G$158,0),1),0)),0)), IFERROR(MIN($D131-SUM($O131:AT131), INDEX(Tbl_Resource_List[Hours Available per Day], MATCH($C131,Tbl_Resource_List[Resource Name],0),1)-SUMIF($C$8:$C130,$C131,AU$8:AU130)),0),0)</f>
        <v>0</v>
      </c>
      <c r="AV131" s="93">
        <f>IF((AV$7&gt;IFERROR(MAX(IFERROR(INDEX(Tbl_Project_List[Start Date],MATCH($A131,Tbl_Project_List[Project Name],0),1)-1,0),IFERROR(INDEX($K$9:$K$158,MATCH($E131,$G$9:$G$158,0),1),0),IFERROR(INDEX($K$9:$K$158,MATCH($F131,$G$9:$G$158,0),1),0)),0)), IFERROR(MIN($D131-SUM($O131:AU131), INDEX(Tbl_Resource_List[Hours Available per Day], MATCH($C131,Tbl_Resource_List[Resource Name],0),1)-SUMIF($C$8:$C130,$C131,AV$8:AV130)),0),0)</f>
        <v>0</v>
      </c>
      <c r="AW131" s="93">
        <f>IF((AW$7&gt;IFERROR(MAX(IFERROR(INDEX(Tbl_Project_List[Start Date],MATCH($A131,Tbl_Project_List[Project Name],0),1)-1,0),IFERROR(INDEX($K$9:$K$158,MATCH($E131,$G$9:$G$158,0),1),0),IFERROR(INDEX($K$9:$K$158,MATCH($F131,$G$9:$G$158,0),1),0)),0)), IFERROR(MIN($D131-SUM($O131:AV131), INDEX(Tbl_Resource_List[Hours Available per Day], MATCH($C131,Tbl_Resource_List[Resource Name],0),1)-SUMIF($C$8:$C130,$C131,AW$8:AW130)),0),0)</f>
        <v>0</v>
      </c>
      <c r="AX131" s="93">
        <f>IF((AX$7&gt;IFERROR(MAX(IFERROR(INDEX(Tbl_Project_List[Start Date],MATCH($A131,Tbl_Project_List[Project Name],0),1)-1,0),IFERROR(INDEX($K$9:$K$158,MATCH($E131,$G$9:$G$158,0),1),0),IFERROR(INDEX($K$9:$K$158,MATCH($F131,$G$9:$G$158,0),1),0)),0)), IFERROR(MIN($D131-SUM($O131:AW131), INDEX(Tbl_Resource_List[Hours Available per Day], MATCH($C131,Tbl_Resource_List[Resource Name],0),1)-SUMIF($C$8:$C130,$C131,AX$8:AX130)),0),0)</f>
        <v>0</v>
      </c>
      <c r="AY131" s="93">
        <f>IF((AY$7&gt;IFERROR(MAX(IFERROR(INDEX(Tbl_Project_List[Start Date],MATCH($A131,Tbl_Project_List[Project Name],0),1)-1,0),IFERROR(INDEX($K$9:$K$158,MATCH($E131,$G$9:$G$158,0),1),0),IFERROR(INDEX($K$9:$K$158,MATCH($F131,$G$9:$G$158,0),1),0)),0)), IFERROR(MIN($D131-SUM($O131:AX131), INDEX(Tbl_Resource_List[Hours Available per Day], MATCH($C131,Tbl_Resource_List[Resource Name],0),1)-SUMIF($C$8:$C130,$C131,AY$8:AY130)),0),0)</f>
        <v>0</v>
      </c>
      <c r="AZ131" s="93">
        <f>IF((AZ$7&gt;IFERROR(MAX(IFERROR(INDEX(Tbl_Project_List[Start Date],MATCH($A131,Tbl_Project_List[Project Name],0),1)-1,0),IFERROR(INDEX($K$9:$K$158,MATCH($E131,$G$9:$G$158,0),1),0),IFERROR(INDEX($K$9:$K$158,MATCH($F131,$G$9:$G$158,0),1),0)),0)), IFERROR(MIN($D131-SUM($O131:AY131), INDEX(Tbl_Resource_List[Hours Available per Day], MATCH($C131,Tbl_Resource_List[Resource Name],0),1)-SUMIF($C$8:$C130,$C131,AZ$8:AZ130)),0),0)</f>
        <v>0</v>
      </c>
      <c r="BA131" s="93">
        <f>IF((BA$7&gt;IFERROR(MAX(IFERROR(INDEX(Tbl_Project_List[Start Date],MATCH($A131,Tbl_Project_List[Project Name],0),1)-1,0),IFERROR(INDEX($K$9:$K$158,MATCH($E131,$G$9:$G$158,0),1),0),IFERROR(INDEX($K$9:$K$158,MATCH($F131,$G$9:$G$158,0),1),0)),0)), IFERROR(MIN($D131-SUM($O131:AZ131), INDEX(Tbl_Resource_List[Hours Available per Day], MATCH($C131,Tbl_Resource_List[Resource Name],0),1)-SUMIF($C$8:$C130,$C131,BA$8:BA130)),0),0)</f>
        <v>0</v>
      </c>
      <c r="BB131" s="93">
        <f>IF((BB$7&gt;IFERROR(MAX(IFERROR(INDEX(Tbl_Project_List[Start Date],MATCH($A131,Tbl_Project_List[Project Name],0),1)-1,0),IFERROR(INDEX($K$9:$K$158,MATCH($E131,$G$9:$G$158,0),1),0),IFERROR(INDEX($K$9:$K$158,MATCH($F131,$G$9:$G$158,0),1),0)),0)), IFERROR(MIN($D131-SUM($O131:BA131), INDEX(Tbl_Resource_List[Hours Available per Day], MATCH($C131,Tbl_Resource_List[Resource Name],0),1)-SUMIF($C$8:$C130,$C131,BB$8:BB130)),0),0)</f>
        <v>0</v>
      </c>
      <c r="BC131" s="93">
        <f>IF((BC$7&gt;IFERROR(MAX(IFERROR(INDEX(Tbl_Project_List[Start Date],MATCH($A131,Tbl_Project_List[Project Name],0),1)-1,0),IFERROR(INDEX($K$9:$K$158,MATCH($E131,$G$9:$G$158,0),1),0),IFERROR(INDEX($K$9:$K$158,MATCH($F131,$G$9:$G$158,0),1),0)),0)), IFERROR(MIN($D131-SUM($O131:BB131), INDEX(Tbl_Resource_List[Hours Available per Day], MATCH($C131,Tbl_Resource_List[Resource Name],0),1)-SUMIF($C$8:$C130,$C131,BC$8:BC130)),0),0)</f>
        <v>0</v>
      </c>
      <c r="BD131" s="93">
        <f>IF((BD$7&gt;IFERROR(MAX(IFERROR(INDEX(Tbl_Project_List[Start Date],MATCH($A131,Tbl_Project_List[Project Name],0),1)-1,0),IFERROR(INDEX($K$9:$K$158,MATCH($E131,$G$9:$G$158,0),1),0),IFERROR(INDEX($K$9:$K$158,MATCH($F131,$G$9:$G$158,0),1),0)),0)), IFERROR(MIN($D131-SUM($O131:BC131), INDEX(Tbl_Resource_List[Hours Available per Day], MATCH($C131,Tbl_Resource_List[Resource Name],0),1)-SUMIF($C$8:$C130,$C131,BD$8:BD130)),0),0)</f>
        <v>0</v>
      </c>
      <c r="BE131" s="93">
        <f>IF((BE$7&gt;IFERROR(MAX(IFERROR(INDEX(Tbl_Project_List[Start Date],MATCH($A131,Tbl_Project_List[Project Name],0),1)-1,0),IFERROR(INDEX($K$9:$K$158,MATCH($E131,$G$9:$G$158,0),1),0),IFERROR(INDEX($K$9:$K$158,MATCH($F131,$G$9:$G$158,0),1),0)),0)), IFERROR(MIN($D131-SUM($O131:BD131), INDEX(Tbl_Resource_List[Hours Available per Day], MATCH($C131,Tbl_Resource_List[Resource Name],0),1)-SUMIF($C$8:$C130,$C131,BE$8:BE130)),0),0)</f>
        <v>0</v>
      </c>
      <c r="BF131" s="93">
        <f>IF((BF$7&gt;IFERROR(MAX(IFERROR(INDEX(Tbl_Project_List[Start Date],MATCH($A131,Tbl_Project_List[Project Name],0),1)-1,0),IFERROR(INDEX($K$9:$K$158,MATCH($E131,$G$9:$G$158,0),1),0),IFERROR(INDEX($K$9:$K$158,MATCH($F131,$G$9:$G$158,0),1),0)),0)), IFERROR(MIN($D131-SUM($O131:BE131), INDEX(Tbl_Resource_List[Hours Available per Day], MATCH($C131,Tbl_Resource_List[Resource Name],0),1)-SUMIF($C$8:$C130,$C131,BF$8:BF130)),0),0)</f>
        <v>0</v>
      </c>
      <c r="BG131" s="93">
        <f>IF((BG$7&gt;IFERROR(MAX(IFERROR(INDEX(Tbl_Project_List[Start Date],MATCH($A131,Tbl_Project_List[Project Name],0),1)-1,0),IFERROR(INDEX($K$9:$K$158,MATCH($E131,$G$9:$G$158,0),1),0),IFERROR(INDEX($K$9:$K$158,MATCH($F131,$G$9:$G$158,0),1),0)),0)), IFERROR(MIN($D131-SUM($O131:BF131), INDEX(Tbl_Resource_List[Hours Available per Day], MATCH($C131,Tbl_Resource_List[Resource Name],0),1)-SUMIF($C$8:$C130,$C131,BG$8:BG130)),0),0)</f>
        <v>0</v>
      </c>
      <c r="BH131" s="93">
        <f>IF((BH$7&gt;IFERROR(MAX(IFERROR(INDEX(Tbl_Project_List[Start Date],MATCH($A131,Tbl_Project_List[Project Name],0),1)-1,0),IFERROR(INDEX($K$9:$K$158,MATCH($E131,$G$9:$G$158,0),1),0),IFERROR(INDEX($K$9:$K$158,MATCH($F131,$G$9:$G$158,0),1),0)),0)), IFERROR(MIN($D131-SUM($O131:BG131), INDEX(Tbl_Resource_List[Hours Available per Day], MATCH($C131,Tbl_Resource_List[Resource Name],0),1)-SUMIF($C$8:$C130,$C131,BH$8:BH130)),0),0)</f>
        <v>0</v>
      </c>
      <c r="BI131" s="93">
        <f>IF((BI$7&gt;IFERROR(MAX(IFERROR(INDEX(Tbl_Project_List[Start Date],MATCH($A131,Tbl_Project_List[Project Name],0),1)-1,0),IFERROR(INDEX($K$9:$K$158,MATCH($E131,$G$9:$G$158,0),1),0),IFERROR(INDEX($K$9:$K$158,MATCH($F131,$G$9:$G$158,0),1),0)),0)), IFERROR(MIN($D131-SUM($O131:BH131), INDEX(Tbl_Resource_List[Hours Available per Day], MATCH($C131,Tbl_Resource_List[Resource Name],0),1)-SUMIF($C$8:$C130,$C131,BI$8:BI130)),0),0)</f>
        <v>0</v>
      </c>
      <c r="BJ131" s="93">
        <f>IF((BJ$7&gt;IFERROR(MAX(IFERROR(INDEX(Tbl_Project_List[Start Date],MATCH($A131,Tbl_Project_List[Project Name],0),1)-1,0),IFERROR(INDEX($K$9:$K$158,MATCH($E131,$G$9:$G$158,0),1),0),IFERROR(INDEX($K$9:$K$158,MATCH($F131,$G$9:$G$158,0),1),0)),0)), IFERROR(MIN($D131-SUM($O131:BI131), INDEX(Tbl_Resource_List[Hours Available per Day], MATCH($C131,Tbl_Resource_List[Resource Name],0),1)-SUMIF($C$8:$C130,$C131,BJ$8:BJ130)),0),0)</f>
        <v>0</v>
      </c>
      <c r="BK131" s="93">
        <f>IF((BK$7&gt;IFERROR(MAX(IFERROR(INDEX(Tbl_Project_List[Start Date],MATCH($A131,Tbl_Project_List[Project Name],0),1)-1,0),IFERROR(INDEX($K$9:$K$158,MATCH($E131,$G$9:$G$158,0),1),0),IFERROR(INDEX($K$9:$K$158,MATCH($F131,$G$9:$G$158,0),1),0)),0)), IFERROR(MIN($D131-SUM($O131:BJ131), INDEX(Tbl_Resource_List[Hours Available per Day], MATCH($C131,Tbl_Resource_List[Resource Name],0),1)-SUMIF($C$8:$C130,$C131,BK$8:BK130)),0),0)</f>
        <v>0</v>
      </c>
      <c r="BL131" s="93">
        <f>IF((BL$7&gt;IFERROR(MAX(IFERROR(INDEX(Tbl_Project_List[Start Date],MATCH($A131,Tbl_Project_List[Project Name],0),1)-1,0),IFERROR(INDEX($K$9:$K$158,MATCH($E131,$G$9:$G$158,0),1),0),IFERROR(INDEX($K$9:$K$158,MATCH($F131,$G$9:$G$158,0),1),0)),0)), IFERROR(MIN($D131-SUM($O131:BK131), INDEX(Tbl_Resource_List[Hours Available per Day], MATCH($C131,Tbl_Resource_List[Resource Name],0),1)-SUMIF($C$8:$C130,$C131,BL$8:BL130)),0),0)</f>
        <v>0</v>
      </c>
      <c r="BM131" s="93">
        <f>IF((BM$7&gt;IFERROR(MAX(IFERROR(INDEX(Tbl_Project_List[Start Date],MATCH($A131,Tbl_Project_List[Project Name],0),1)-1,0),IFERROR(INDEX($K$9:$K$158,MATCH($E131,$G$9:$G$158,0),1),0),IFERROR(INDEX($K$9:$K$158,MATCH($F131,$G$9:$G$158,0),1),0)),0)), IFERROR(MIN($D131-SUM($O131:BL131), INDEX(Tbl_Resource_List[Hours Available per Day], MATCH($C131,Tbl_Resource_List[Resource Name],0),1)-SUMIF($C$8:$C130,$C131,BM$8:BM130)),0),0)</f>
        <v>0</v>
      </c>
      <c r="BN131" s="93">
        <f>IF((BN$7&gt;IFERROR(MAX(IFERROR(INDEX(Tbl_Project_List[Start Date],MATCH($A131,Tbl_Project_List[Project Name],0),1)-1,0),IFERROR(INDEX($K$9:$K$158,MATCH($E131,$G$9:$G$158,0),1),0),IFERROR(INDEX($K$9:$K$158,MATCH($F131,$G$9:$G$158,0),1),0)),0)), IFERROR(MIN($D131-SUM($O131:BM131), INDEX(Tbl_Resource_List[Hours Available per Day], MATCH($C131,Tbl_Resource_List[Resource Name],0),1)-SUMIF($C$8:$C130,$C131,BN$8:BN130)),0),0)</f>
        <v>0</v>
      </c>
      <c r="BO131" s="93">
        <f>IF((BO$7&gt;IFERROR(MAX(IFERROR(INDEX(Tbl_Project_List[Start Date],MATCH($A131,Tbl_Project_List[Project Name],0),1)-1,0),IFERROR(INDEX($K$9:$K$158,MATCH($E131,$G$9:$G$158,0),1),0),IFERROR(INDEX($K$9:$K$158,MATCH($F131,$G$9:$G$158,0),1),0)),0)), IFERROR(MIN($D131-SUM($O131:BN131), INDEX(Tbl_Resource_List[Hours Available per Day], MATCH($C131,Tbl_Resource_List[Resource Name],0),1)-SUMIF($C$8:$C130,$C131,BO$8:BO130)),0),0)</f>
        <v>0</v>
      </c>
      <c r="BP131" s="93">
        <f>IF((BP$7&gt;IFERROR(MAX(IFERROR(INDEX(Tbl_Project_List[Start Date],MATCH($A131,Tbl_Project_List[Project Name],0),1)-1,0),IFERROR(INDEX($K$9:$K$158,MATCH($E131,$G$9:$G$158,0),1),0),IFERROR(INDEX($K$9:$K$158,MATCH($F131,$G$9:$G$158,0),1),0)),0)), IFERROR(MIN($D131-SUM($O131:BO131), INDEX(Tbl_Resource_List[Hours Available per Day], MATCH($C131,Tbl_Resource_List[Resource Name],0),1)-SUMIF($C$8:$C130,$C131,BP$8:BP130)),0),0)</f>
        <v>0</v>
      </c>
      <c r="BQ131" s="93">
        <f>IF((BQ$7&gt;IFERROR(MAX(IFERROR(INDEX(Tbl_Project_List[Start Date],MATCH($A131,Tbl_Project_List[Project Name],0),1)-1,0),IFERROR(INDEX($K$9:$K$158,MATCH($E131,$G$9:$G$158,0),1),0),IFERROR(INDEX($K$9:$K$158,MATCH($F131,$G$9:$G$158,0),1),0)),0)), IFERROR(MIN($D131-SUM($O131:BP131), INDEX(Tbl_Resource_List[Hours Available per Day], MATCH($C131,Tbl_Resource_List[Resource Name],0),1)-SUMIF($C$8:$C130,$C131,BQ$8:BQ130)),0),0)</f>
        <v>0</v>
      </c>
      <c r="BR131" s="93">
        <f>IF((BR$7&gt;IFERROR(MAX(IFERROR(INDEX(Tbl_Project_List[Start Date],MATCH($A131,Tbl_Project_List[Project Name],0),1)-1,0),IFERROR(INDEX($K$9:$K$158,MATCH($E131,$G$9:$G$158,0),1),0),IFERROR(INDEX($K$9:$K$158,MATCH($F131,$G$9:$G$158,0),1),0)),0)), IFERROR(MIN($D131-SUM($O131:BQ131), INDEX(Tbl_Resource_List[Hours Available per Day], MATCH($C131,Tbl_Resource_List[Resource Name],0),1)-SUMIF($C$8:$C130,$C131,BR$8:BR130)),0),0)</f>
        <v>0</v>
      </c>
      <c r="BS131" s="93">
        <f>IF((BS$7&gt;IFERROR(MAX(IFERROR(INDEX(Tbl_Project_List[Start Date],MATCH($A131,Tbl_Project_List[Project Name],0),1)-1,0),IFERROR(INDEX($K$9:$K$158,MATCH($E131,$G$9:$G$158,0),1),0),IFERROR(INDEX($K$9:$K$158,MATCH($F131,$G$9:$G$158,0),1),0)),0)), IFERROR(MIN($D131-SUM($O131:BR131), INDEX(Tbl_Resource_List[Hours Available per Day], MATCH($C131,Tbl_Resource_List[Resource Name],0),1)-SUMIF($C$8:$C130,$C131,BS$8:BS130)),0),0)</f>
        <v>0</v>
      </c>
      <c r="BT131" s="93">
        <f>IF((BT$7&gt;IFERROR(MAX(IFERROR(INDEX(Tbl_Project_List[Start Date],MATCH($A131,Tbl_Project_List[Project Name],0),1)-1,0),IFERROR(INDEX($K$9:$K$158,MATCH($E131,$G$9:$G$158,0),1),0),IFERROR(INDEX($K$9:$K$158,MATCH($F131,$G$9:$G$158,0),1),0)),0)), IFERROR(MIN($D131-SUM($O131:BS131), INDEX(Tbl_Resource_List[Hours Available per Day], MATCH($C131,Tbl_Resource_List[Resource Name],0),1)-SUMIF($C$8:$C130,$C131,BT$8:BT130)),0),0)</f>
        <v>0</v>
      </c>
      <c r="BU131" s="93">
        <f>IF((BU$7&gt;IFERROR(MAX(IFERROR(INDEX(Tbl_Project_List[Start Date],MATCH($A131,Tbl_Project_List[Project Name],0),1)-1,0),IFERROR(INDEX($K$9:$K$158,MATCH($E131,$G$9:$G$158,0),1),0),IFERROR(INDEX($K$9:$K$158,MATCH($F131,$G$9:$G$158,0),1),0)),0)), IFERROR(MIN($D131-SUM($O131:BT131), INDEX(Tbl_Resource_List[Hours Available per Day], MATCH($C131,Tbl_Resource_List[Resource Name],0),1)-SUMIF($C$8:$C130,$C131,BU$8:BU130)),0),0)</f>
        <v>0</v>
      </c>
      <c r="BV131" s="93">
        <f>IF((BV$7&gt;IFERROR(MAX(IFERROR(INDEX(Tbl_Project_List[Start Date],MATCH($A131,Tbl_Project_List[Project Name],0),1)-1,0),IFERROR(INDEX($K$9:$K$158,MATCH($E131,$G$9:$G$158,0),1),0),IFERROR(INDEX($K$9:$K$158,MATCH($F131,$G$9:$G$158,0),1),0)),0)), IFERROR(MIN($D131-SUM($O131:BU131), INDEX(Tbl_Resource_List[Hours Available per Day], MATCH($C131,Tbl_Resource_List[Resource Name],0),1)-SUMIF($C$8:$C130,$C131,BV$8:BV130)),0),0)</f>
        <v>0</v>
      </c>
      <c r="BW131" s="94">
        <f>IF((BW$7&gt;IFERROR(MAX(IFERROR(INDEX(Tbl_Project_List[Start Date],MATCH($A131,Tbl_Project_List[Project Name],0),1)-1,0),IFERROR(INDEX($K$9:$K$158,MATCH($E131,$G$9:$G$158,0),1),0),IFERROR(INDEX($K$9:$K$158,MATCH($F131,$G$9:$G$158,0),1),0)),0)), IFERROR(MIN($D131-SUM($O131:BV131), INDEX(Tbl_Resource_List[Hours Available per Day], MATCH($C131,Tbl_Resource_List[Resource Name],0),1)-SUMIF($C$8:$C130,$C131,BW$8:BW130)),0),0)</f>
        <v>0</v>
      </c>
      <c r="BX131" s="95"/>
      <c r="BY131" s="95"/>
      <c r="BZ131" s="95"/>
      <c r="CA131" s="95"/>
      <c r="CB131" s="95"/>
      <c r="CC131" s="95"/>
      <c r="CD131" s="95"/>
      <c r="CE131" s="95"/>
      <c r="CF131" s="95"/>
      <c r="CG131" s="95"/>
      <c r="CH131" s="95"/>
      <c r="CI131" s="95"/>
      <c r="CJ131" s="95"/>
      <c r="CK131" s="95"/>
      <c r="CL131" s="95"/>
      <c r="CM131" s="95"/>
      <c r="CN131" s="95"/>
      <c r="CO131" s="95"/>
      <c r="CP131" s="95"/>
      <c r="CQ131" s="95"/>
      <c r="CR131" s="95"/>
      <c r="CS131" s="95"/>
      <c r="CT131" s="95"/>
      <c r="CU131" s="95"/>
      <c r="CV131" s="95"/>
      <c r="CW131" s="95"/>
      <c r="CX131" s="95"/>
      <c r="CY131" s="95"/>
      <c r="CZ131" s="95"/>
      <c r="DA131" s="95"/>
    </row>
    <row r="132" spans="1:105" x14ac:dyDescent="0.25">
      <c r="A132" s="89" t="str">
        <f>IFERROR(IF(ROW(A131)-ROW($A$8)&gt;=COUNTA(Tbl_Task_List[Task Name]),"",INDEX(Tbl_Project_List[],MATCH(SMALL(Tbl_Project_List[[#Data],[Priority]],ROUND(SUMPRODUCT(1/COUNTIF($A$9:A131,$A$9:A131)),0)+((COUNTIF(Tbl_Task_List[[#Data],[Project Name]],A131)=COUNTIF($A$9:$A131,A131))*1)),Tbl_Project_List[[#Data],[Priority]],0),1)),"")</f>
        <v/>
      </c>
      <c r="B132" s="89" t="str">
        <f t="array" ref="B132">IFERROR(INDEX((Tbl_Task_List[[#Data],[Task Name]]), SMALL(IF(A132=(Tbl_Task_List[[#Data],[Project Name]]),ROW(Tbl_Task_List[[#Data],[Project Name]]),""),COUNTIF($A$9:$A132,A132))-ROW(Tbl_Task_List[[#Headers],[Task Name]]),1),"")</f>
        <v/>
      </c>
      <c r="C132" s="90" t="str">
        <f t="array" ref="C132">IFERROR(INDEX((Tbl_Task_List[[#Data],[Resource Name]]), SMALL(IF(A132=(Tbl_Task_List[[#Data],[Project Name]]),ROW(Tbl_Task_List[[#Data],[Project Name]]),""),COUNTIF($A$9:$A132,A132))-ROW(Tbl_Task_List[[#Headers],[Resource Name]]),1),"")</f>
        <v/>
      </c>
      <c r="D132" s="91" t="str">
        <f t="array" ref="D132">IFERROR(INDEX((Tbl_Task_List[[#Data],[Planned Duration (Hours)]]), SMALL(IF(A132=(Tbl_Task_List[[#Data],[Project Name]]),ROW(Tbl_Task_List[[#Data],[Project Name]]),""),COUNTIF($A$9:$A132,A132))-ROW(Tbl_Task_List[[#Headers],[Planned Duration (Hours)]]),1),"")</f>
        <v/>
      </c>
      <c r="E132" s="70" t="str">
        <f t="array" ref="E132">IFERROR(INDEX((Tbl_Task_List[[#Data],[Predecessor 1]]), SMALL(IF(A132=(Tbl_Task_List[[#Data],[Project Name]]),ROW(Tbl_Task_List[[#Data],[Project Name]]),""),COUNTIF($A$9:$A132,A132))-ROW(Tbl_Task_List[[#Headers],[Predecessor 1]]),1),"")</f>
        <v/>
      </c>
      <c r="F132" s="70" t="str">
        <f t="array" ref="F132">IFERROR(INDEX((Tbl_Task_List[[#Data],[Predecessor 2]]), SMALL(IF(A132=(Tbl_Task_List[[#Data],[Project Name]]),ROW(Tbl_Task_List[[#Data],[Project Name]]),""),COUNTIF($A$9:$A132,A132))-ROW(Tbl_Task_List[[#Headers],[Predecessor 2]]),1),"")</f>
        <v/>
      </c>
      <c r="G132" s="70" t="str">
        <f t="shared" si="12"/>
        <v xml:space="preserve"> </v>
      </c>
      <c r="H132" s="75" t="str">
        <f>IFERROR(MAX(INDEX(Tbl_Project_List[Start Date],MATCH($A132,Tbl_Project_List[Project Name],0),1), StartDate, IFERROR(WORKDAY(INDEX($K$9:$K$158,MATCH($E132,$G$9:$G$158,0),1),1,Holidays),0),IFERROR(WORKDAY( INDEX($K$9:$K$158,MATCH($F132,$G$9:$G$158,0),1),1,Holidays),0)),"")</f>
        <v/>
      </c>
      <c r="I132" s="92" t="str">
        <f t="shared" si="9"/>
        <v/>
      </c>
      <c r="J132" s="75" t="str">
        <f t="array" ref="J132">IF(ISNUMBER(D132),IFERROR(INDEX($A$7:$BW$7,1,SMALL(IF(P132:BW132&gt;0,COLUMN(P132:BW132),""),1)),WORKDAY($BW$7,2,Holidays)),"")</f>
        <v/>
      </c>
      <c r="K132" s="75" t="str">
        <f t="array" ref="K132">IF(ISNUMBER(D132),IF(SUM(P132:BW132)=D132,IFERROR(INDEX($A$7:$BW$7,1,LARGE(IF(P132:BW132&gt;0,COLUMN(P132:BW132),""),1)),""),WORKDAY($BW$7,1,Holidays)),"")</f>
        <v/>
      </c>
      <c r="L132" s="92" t="str">
        <f ca="1">IFERROR(COUNTIF(INDIRECT(ADDRESS(ROW($L132),MATCH($J132,$A$7:$BW$7,0),1,1,)):INDIRECT(ADDRESS(ROW($L132),MATCH(MIN($K132,$BW$7),$A$7:$BW$7,0),1,1,)),0),"")</f>
        <v/>
      </c>
      <c r="M132" s="92" t="str">
        <f t="shared" si="10"/>
        <v/>
      </c>
      <c r="N132" s="93" t="str">
        <f t="shared" si="11"/>
        <v/>
      </c>
      <c r="O132" s="86"/>
      <c r="P132" s="93">
        <f>IF((P$7&gt;IFERROR(MAX(IFERROR(INDEX(Tbl_Project_List[Start Date],MATCH($A132,Tbl_Project_List[Project Name],0),1)-1,0),IFERROR(INDEX($K$9:$K$158,MATCH($E132,$G$9:$G$158,0),1),0),IFERROR(INDEX($K$9:$K$158,MATCH($F132,$G$9:$G$158,0),1),0)),0)), IFERROR(MIN($D132-SUM($O132:O132), INDEX(Tbl_Resource_List[Hours Available per Day], MATCH($C132,Tbl_Resource_List[Resource Name],0),1)-SUMIF($C$8:$C131,$C132,P$8:P131)),0),0)</f>
        <v>0</v>
      </c>
      <c r="Q132" s="93">
        <f>IF((Q$7&gt;IFERROR(MAX(IFERROR(INDEX(Tbl_Project_List[Start Date],MATCH($A132,Tbl_Project_List[Project Name],0),1)-1,0),IFERROR(INDEX($K$9:$K$158,MATCH($E132,$G$9:$G$158,0),1),0),IFERROR(INDEX($K$9:$K$158,MATCH($F132,$G$9:$G$158,0),1),0)),0)), IFERROR(MIN($D132-SUM($O132:P132), INDEX(Tbl_Resource_List[Hours Available per Day], MATCH($C132,Tbl_Resource_List[Resource Name],0),1)-SUMIF($C$8:$C131,$C132,Q$8:Q131)),0),0)</f>
        <v>0</v>
      </c>
      <c r="R132" s="93">
        <f>IF((R$7&gt;IFERROR(MAX(IFERROR(INDEX(Tbl_Project_List[Start Date],MATCH($A132,Tbl_Project_List[Project Name],0),1)-1,0),IFERROR(INDEX($K$9:$K$158,MATCH($E132,$G$9:$G$158,0),1),0),IFERROR(INDEX($K$9:$K$158,MATCH($F132,$G$9:$G$158,0),1),0)),0)), IFERROR(MIN($D132-SUM($O132:Q132), INDEX(Tbl_Resource_List[Hours Available per Day], MATCH($C132,Tbl_Resource_List[Resource Name],0),1)-SUMIF($C$8:$C131,$C132,R$8:R131)),0),0)</f>
        <v>0</v>
      </c>
      <c r="S132" s="93">
        <f>IF((S$7&gt;IFERROR(MAX(IFERROR(INDEX(Tbl_Project_List[Start Date],MATCH($A132,Tbl_Project_List[Project Name],0),1)-1,0),IFERROR(INDEX($K$9:$K$158,MATCH($E132,$G$9:$G$158,0),1),0),IFERROR(INDEX($K$9:$K$158,MATCH($F132,$G$9:$G$158,0),1),0)),0)), IFERROR(MIN($D132-SUM($O132:R132), INDEX(Tbl_Resource_List[Hours Available per Day], MATCH($C132,Tbl_Resource_List[Resource Name],0),1)-SUMIF($C$8:$C131,$C132,S$8:S131)),0),0)</f>
        <v>0</v>
      </c>
      <c r="T132" s="93">
        <f>IF((T$7&gt;IFERROR(MAX(IFERROR(INDEX(Tbl_Project_List[Start Date],MATCH($A132,Tbl_Project_List[Project Name],0),1)-1,0),IFERROR(INDEX($K$9:$K$158,MATCH($E132,$G$9:$G$158,0),1),0),IFERROR(INDEX($K$9:$K$158,MATCH($F132,$G$9:$G$158,0),1),0)),0)), IFERROR(MIN($D132-SUM($O132:S132), INDEX(Tbl_Resource_List[Hours Available per Day], MATCH($C132,Tbl_Resource_List[Resource Name],0),1)-SUMIF($C$8:$C131,$C132,T$8:T131)),0),0)</f>
        <v>0</v>
      </c>
      <c r="U132" s="93">
        <f>IF((U$7&gt;IFERROR(MAX(IFERROR(INDEX(Tbl_Project_List[Start Date],MATCH($A132,Tbl_Project_List[Project Name],0),1)-1,0),IFERROR(INDEX($K$9:$K$158,MATCH($E132,$G$9:$G$158,0),1),0),IFERROR(INDEX($K$9:$K$158,MATCH($F132,$G$9:$G$158,0),1),0)),0)), IFERROR(MIN($D132-SUM($O132:T132), INDEX(Tbl_Resource_List[Hours Available per Day], MATCH($C132,Tbl_Resource_List[Resource Name],0),1)-SUMIF($C$8:$C131,$C132,U$8:U131)),0),0)</f>
        <v>0</v>
      </c>
      <c r="V132" s="93">
        <f>IF((V$7&gt;IFERROR(MAX(IFERROR(INDEX(Tbl_Project_List[Start Date],MATCH($A132,Tbl_Project_List[Project Name],0),1)-1,0),IFERROR(INDEX($K$9:$K$158,MATCH($E132,$G$9:$G$158,0),1),0),IFERROR(INDEX($K$9:$K$158,MATCH($F132,$G$9:$G$158,0),1),0)),0)), IFERROR(MIN($D132-SUM($O132:U132), INDEX(Tbl_Resource_List[Hours Available per Day], MATCH($C132,Tbl_Resource_List[Resource Name],0),1)-SUMIF($C$8:$C131,$C132,V$8:V131)),0),0)</f>
        <v>0</v>
      </c>
      <c r="W132" s="93">
        <f>IF((W$7&gt;IFERROR(MAX(IFERROR(INDEX(Tbl_Project_List[Start Date],MATCH($A132,Tbl_Project_List[Project Name],0),1)-1,0),IFERROR(INDEX($K$9:$K$158,MATCH($E132,$G$9:$G$158,0),1),0),IFERROR(INDEX($K$9:$K$158,MATCH($F132,$G$9:$G$158,0),1),0)),0)), IFERROR(MIN($D132-SUM($O132:V132), INDEX(Tbl_Resource_List[Hours Available per Day], MATCH($C132,Tbl_Resource_List[Resource Name],0),1)-SUMIF($C$8:$C131,$C132,W$8:W131)),0),0)</f>
        <v>0</v>
      </c>
      <c r="X132" s="93">
        <f>IF((X$7&gt;IFERROR(MAX(IFERROR(INDEX(Tbl_Project_List[Start Date],MATCH($A132,Tbl_Project_List[Project Name],0),1)-1,0),IFERROR(INDEX($K$9:$K$158,MATCH($E132,$G$9:$G$158,0),1),0),IFERROR(INDEX($K$9:$K$158,MATCH($F132,$G$9:$G$158,0),1),0)),0)), IFERROR(MIN($D132-SUM($O132:W132), INDEX(Tbl_Resource_List[Hours Available per Day], MATCH($C132,Tbl_Resource_List[Resource Name],0),1)-SUMIF($C$8:$C131,$C132,X$8:X131)),0),0)</f>
        <v>0</v>
      </c>
      <c r="Y132" s="93">
        <f>IF((Y$7&gt;IFERROR(MAX(IFERROR(INDEX(Tbl_Project_List[Start Date],MATCH($A132,Tbl_Project_List[Project Name],0),1)-1,0),IFERROR(INDEX($K$9:$K$158,MATCH($E132,$G$9:$G$158,0),1),0),IFERROR(INDEX($K$9:$K$158,MATCH($F132,$G$9:$G$158,0),1),0)),0)), IFERROR(MIN($D132-SUM($O132:X132), INDEX(Tbl_Resource_List[Hours Available per Day], MATCH($C132,Tbl_Resource_List[Resource Name],0),1)-SUMIF($C$8:$C131,$C132,Y$8:Y131)),0),0)</f>
        <v>0</v>
      </c>
      <c r="Z132" s="93">
        <f>IF((Z$7&gt;IFERROR(MAX(IFERROR(INDEX(Tbl_Project_List[Start Date],MATCH($A132,Tbl_Project_List[Project Name],0),1)-1,0),IFERROR(INDEX($K$9:$K$158,MATCH($E132,$G$9:$G$158,0),1),0),IFERROR(INDEX($K$9:$K$158,MATCH($F132,$G$9:$G$158,0),1),0)),0)), IFERROR(MIN($D132-SUM($O132:Y132), INDEX(Tbl_Resource_List[Hours Available per Day], MATCH($C132,Tbl_Resource_List[Resource Name],0),1)-SUMIF($C$8:$C131,$C132,Z$8:Z131)),0),0)</f>
        <v>0</v>
      </c>
      <c r="AA132" s="93">
        <f>IF((AA$7&gt;IFERROR(MAX(IFERROR(INDEX(Tbl_Project_List[Start Date],MATCH($A132,Tbl_Project_List[Project Name],0),1)-1,0),IFERROR(INDEX($K$9:$K$158,MATCH($E132,$G$9:$G$158,0),1),0),IFERROR(INDEX($K$9:$K$158,MATCH($F132,$G$9:$G$158,0),1),0)),0)), IFERROR(MIN($D132-SUM($O132:Z132), INDEX(Tbl_Resource_List[Hours Available per Day], MATCH($C132,Tbl_Resource_List[Resource Name],0),1)-SUMIF($C$8:$C131,$C132,AA$8:AA131)),0),0)</f>
        <v>0</v>
      </c>
      <c r="AB132" s="93">
        <f>IF((AB$7&gt;IFERROR(MAX(IFERROR(INDEX(Tbl_Project_List[Start Date],MATCH($A132,Tbl_Project_List[Project Name],0),1)-1,0),IFERROR(INDEX($K$9:$K$158,MATCH($E132,$G$9:$G$158,0),1),0),IFERROR(INDEX($K$9:$K$158,MATCH($F132,$G$9:$G$158,0),1),0)),0)), IFERROR(MIN($D132-SUM($O132:AA132), INDEX(Tbl_Resource_List[Hours Available per Day], MATCH($C132,Tbl_Resource_List[Resource Name],0),1)-SUMIF($C$8:$C131,$C132,AB$8:AB131)),0),0)</f>
        <v>0</v>
      </c>
      <c r="AC132" s="93">
        <f>IF((AC$7&gt;IFERROR(MAX(IFERROR(INDEX(Tbl_Project_List[Start Date],MATCH($A132,Tbl_Project_List[Project Name],0),1)-1,0),IFERROR(INDEX($K$9:$K$158,MATCH($E132,$G$9:$G$158,0),1),0),IFERROR(INDEX($K$9:$K$158,MATCH($F132,$G$9:$G$158,0),1),0)),0)), IFERROR(MIN($D132-SUM($O132:AB132), INDEX(Tbl_Resource_List[Hours Available per Day], MATCH($C132,Tbl_Resource_List[Resource Name],0),1)-SUMIF($C$8:$C131,$C132,AC$8:AC131)),0),0)</f>
        <v>0</v>
      </c>
      <c r="AD132" s="93">
        <f>IF((AD$7&gt;IFERROR(MAX(IFERROR(INDEX(Tbl_Project_List[Start Date],MATCH($A132,Tbl_Project_List[Project Name],0),1)-1,0),IFERROR(INDEX($K$9:$K$158,MATCH($E132,$G$9:$G$158,0),1),0),IFERROR(INDEX($K$9:$K$158,MATCH($F132,$G$9:$G$158,0),1),0)),0)), IFERROR(MIN($D132-SUM($O132:AC132), INDEX(Tbl_Resource_List[Hours Available per Day], MATCH($C132,Tbl_Resource_List[Resource Name],0),1)-SUMIF($C$8:$C131,$C132,AD$8:AD131)),0),0)</f>
        <v>0</v>
      </c>
      <c r="AE132" s="93">
        <f>IF((AE$7&gt;IFERROR(MAX(IFERROR(INDEX(Tbl_Project_List[Start Date],MATCH($A132,Tbl_Project_List[Project Name],0),1)-1,0),IFERROR(INDEX($K$9:$K$158,MATCH($E132,$G$9:$G$158,0),1),0),IFERROR(INDEX($K$9:$K$158,MATCH($F132,$G$9:$G$158,0),1),0)),0)), IFERROR(MIN($D132-SUM($O132:AD132), INDEX(Tbl_Resource_List[Hours Available per Day], MATCH($C132,Tbl_Resource_List[Resource Name],0),1)-SUMIF($C$8:$C131,$C132,AE$8:AE131)),0),0)</f>
        <v>0</v>
      </c>
      <c r="AF132" s="93">
        <f>IF((AF$7&gt;IFERROR(MAX(IFERROR(INDEX(Tbl_Project_List[Start Date],MATCH($A132,Tbl_Project_List[Project Name],0),1)-1,0),IFERROR(INDEX($K$9:$K$158,MATCH($E132,$G$9:$G$158,0),1),0),IFERROR(INDEX($K$9:$K$158,MATCH($F132,$G$9:$G$158,0),1),0)),0)), IFERROR(MIN($D132-SUM($O132:AE132), INDEX(Tbl_Resource_List[Hours Available per Day], MATCH($C132,Tbl_Resource_List[Resource Name],0),1)-SUMIF($C$8:$C131,$C132,AF$8:AF131)),0),0)</f>
        <v>0</v>
      </c>
      <c r="AG132" s="93">
        <f>IF((AG$7&gt;IFERROR(MAX(IFERROR(INDEX(Tbl_Project_List[Start Date],MATCH($A132,Tbl_Project_List[Project Name],0),1)-1,0),IFERROR(INDEX($K$9:$K$158,MATCH($E132,$G$9:$G$158,0),1),0),IFERROR(INDEX($K$9:$K$158,MATCH($F132,$G$9:$G$158,0),1),0)),0)), IFERROR(MIN($D132-SUM($O132:AF132), INDEX(Tbl_Resource_List[Hours Available per Day], MATCH($C132,Tbl_Resource_List[Resource Name],0),1)-SUMIF($C$8:$C131,$C132,AG$8:AG131)),0),0)</f>
        <v>0</v>
      </c>
      <c r="AH132" s="93">
        <f>IF((AH$7&gt;IFERROR(MAX(IFERROR(INDEX(Tbl_Project_List[Start Date],MATCH($A132,Tbl_Project_List[Project Name],0),1)-1,0),IFERROR(INDEX($K$9:$K$158,MATCH($E132,$G$9:$G$158,0),1),0),IFERROR(INDEX($K$9:$K$158,MATCH($F132,$G$9:$G$158,0),1),0)),0)), IFERROR(MIN($D132-SUM($O132:AG132), INDEX(Tbl_Resource_List[Hours Available per Day], MATCH($C132,Tbl_Resource_List[Resource Name],0),1)-SUMIF($C$8:$C131,$C132,AH$8:AH131)),0),0)</f>
        <v>0</v>
      </c>
      <c r="AI132" s="93">
        <f>IF((AI$7&gt;IFERROR(MAX(IFERROR(INDEX(Tbl_Project_List[Start Date],MATCH($A132,Tbl_Project_List[Project Name],0),1)-1,0),IFERROR(INDEX($K$9:$K$158,MATCH($E132,$G$9:$G$158,0),1),0),IFERROR(INDEX($K$9:$K$158,MATCH($F132,$G$9:$G$158,0),1),0)),0)), IFERROR(MIN($D132-SUM($O132:AH132), INDEX(Tbl_Resource_List[Hours Available per Day], MATCH($C132,Tbl_Resource_List[Resource Name],0),1)-SUMIF($C$8:$C131,$C132,AI$8:AI131)),0),0)</f>
        <v>0</v>
      </c>
      <c r="AJ132" s="93">
        <f>IF((AJ$7&gt;IFERROR(MAX(IFERROR(INDEX(Tbl_Project_List[Start Date],MATCH($A132,Tbl_Project_List[Project Name],0),1)-1,0),IFERROR(INDEX($K$9:$K$158,MATCH($E132,$G$9:$G$158,0),1),0),IFERROR(INDEX($K$9:$K$158,MATCH($F132,$G$9:$G$158,0),1),0)),0)), IFERROR(MIN($D132-SUM($O132:AI132), INDEX(Tbl_Resource_List[Hours Available per Day], MATCH($C132,Tbl_Resource_List[Resource Name],0),1)-SUMIF($C$8:$C131,$C132,AJ$8:AJ131)),0),0)</f>
        <v>0</v>
      </c>
      <c r="AK132" s="93">
        <f>IF((AK$7&gt;IFERROR(MAX(IFERROR(INDEX(Tbl_Project_List[Start Date],MATCH($A132,Tbl_Project_List[Project Name],0),1)-1,0),IFERROR(INDEX($K$9:$K$158,MATCH($E132,$G$9:$G$158,0),1),0),IFERROR(INDEX($K$9:$K$158,MATCH($F132,$G$9:$G$158,0),1),0)),0)), IFERROR(MIN($D132-SUM($O132:AJ132), INDEX(Tbl_Resource_List[Hours Available per Day], MATCH($C132,Tbl_Resource_List[Resource Name],0),1)-SUMIF($C$8:$C131,$C132,AK$8:AK131)),0),0)</f>
        <v>0</v>
      </c>
      <c r="AL132" s="93">
        <f>IF((AL$7&gt;IFERROR(MAX(IFERROR(INDEX(Tbl_Project_List[Start Date],MATCH($A132,Tbl_Project_List[Project Name],0),1)-1,0),IFERROR(INDEX($K$9:$K$158,MATCH($E132,$G$9:$G$158,0),1),0),IFERROR(INDEX($K$9:$K$158,MATCH($F132,$G$9:$G$158,0),1),0)),0)), IFERROR(MIN($D132-SUM($O132:AK132), INDEX(Tbl_Resource_List[Hours Available per Day], MATCH($C132,Tbl_Resource_List[Resource Name],0),1)-SUMIF($C$8:$C131,$C132,AL$8:AL131)),0),0)</f>
        <v>0</v>
      </c>
      <c r="AM132" s="93">
        <f>IF((AM$7&gt;IFERROR(MAX(IFERROR(INDEX(Tbl_Project_List[Start Date],MATCH($A132,Tbl_Project_List[Project Name],0),1)-1,0),IFERROR(INDEX($K$9:$K$158,MATCH($E132,$G$9:$G$158,0),1),0),IFERROR(INDEX($K$9:$K$158,MATCH($F132,$G$9:$G$158,0),1),0)),0)), IFERROR(MIN($D132-SUM($O132:AL132), INDEX(Tbl_Resource_List[Hours Available per Day], MATCH($C132,Tbl_Resource_List[Resource Name],0),1)-SUMIF($C$8:$C131,$C132,AM$8:AM131)),0),0)</f>
        <v>0</v>
      </c>
      <c r="AN132" s="93">
        <f>IF((AN$7&gt;IFERROR(MAX(IFERROR(INDEX(Tbl_Project_List[Start Date],MATCH($A132,Tbl_Project_List[Project Name],0),1)-1,0),IFERROR(INDEX($K$9:$K$158,MATCH($E132,$G$9:$G$158,0),1),0),IFERROR(INDEX($K$9:$K$158,MATCH($F132,$G$9:$G$158,0),1),0)),0)), IFERROR(MIN($D132-SUM($O132:AM132), INDEX(Tbl_Resource_List[Hours Available per Day], MATCH($C132,Tbl_Resource_List[Resource Name],0),1)-SUMIF($C$8:$C131,$C132,AN$8:AN131)),0),0)</f>
        <v>0</v>
      </c>
      <c r="AO132" s="93">
        <f>IF((AO$7&gt;IFERROR(MAX(IFERROR(INDEX(Tbl_Project_List[Start Date],MATCH($A132,Tbl_Project_List[Project Name],0),1)-1,0),IFERROR(INDEX($K$9:$K$158,MATCH($E132,$G$9:$G$158,0),1),0),IFERROR(INDEX($K$9:$K$158,MATCH($F132,$G$9:$G$158,0),1),0)),0)), IFERROR(MIN($D132-SUM($O132:AN132), INDEX(Tbl_Resource_List[Hours Available per Day], MATCH($C132,Tbl_Resource_List[Resource Name],0),1)-SUMIF($C$8:$C131,$C132,AO$8:AO131)),0),0)</f>
        <v>0</v>
      </c>
      <c r="AP132" s="93">
        <f>IF((AP$7&gt;IFERROR(MAX(IFERROR(INDEX(Tbl_Project_List[Start Date],MATCH($A132,Tbl_Project_List[Project Name],0),1)-1,0),IFERROR(INDEX($K$9:$K$158,MATCH($E132,$G$9:$G$158,0),1),0),IFERROR(INDEX($K$9:$K$158,MATCH($F132,$G$9:$G$158,0),1),0)),0)), IFERROR(MIN($D132-SUM($O132:AO132), INDEX(Tbl_Resource_List[Hours Available per Day], MATCH($C132,Tbl_Resource_List[Resource Name],0),1)-SUMIF($C$8:$C131,$C132,AP$8:AP131)),0),0)</f>
        <v>0</v>
      </c>
      <c r="AQ132" s="93">
        <f>IF((AQ$7&gt;IFERROR(MAX(IFERROR(INDEX(Tbl_Project_List[Start Date],MATCH($A132,Tbl_Project_List[Project Name],0),1)-1,0),IFERROR(INDEX($K$9:$K$158,MATCH($E132,$G$9:$G$158,0),1),0),IFERROR(INDEX($K$9:$K$158,MATCH($F132,$G$9:$G$158,0),1),0)),0)), IFERROR(MIN($D132-SUM($O132:AP132), INDEX(Tbl_Resource_List[Hours Available per Day], MATCH($C132,Tbl_Resource_List[Resource Name],0),1)-SUMIF($C$8:$C131,$C132,AQ$8:AQ131)),0),0)</f>
        <v>0</v>
      </c>
      <c r="AR132" s="93">
        <f>IF((AR$7&gt;IFERROR(MAX(IFERROR(INDEX(Tbl_Project_List[Start Date],MATCH($A132,Tbl_Project_List[Project Name],0),1)-1,0),IFERROR(INDEX($K$9:$K$158,MATCH($E132,$G$9:$G$158,0),1),0),IFERROR(INDEX($K$9:$K$158,MATCH($F132,$G$9:$G$158,0),1),0)),0)), IFERROR(MIN($D132-SUM($O132:AQ132), INDEX(Tbl_Resource_List[Hours Available per Day], MATCH($C132,Tbl_Resource_List[Resource Name],0),1)-SUMIF($C$8:$C131,$C132,AR$8:AR131)),0),0)</f>
        <v>0</v>
      </c>
      <c r="AS132" s="93">
        <f>IF((AS$7&gt;IFERROR(MAX(IFERROR(INDEX(Tbl_Project_List[Start Date],MATCH($A132,Tbl_Project_List[Project Name],0),1)-1,0),IFERROR(INDEX($K$9:$K$158,MATCH($E132,$G$9:$G$158,0),1),0),IFERROR(INDEX($K$9:$K$158,MATCH($F132,$G$9:$G$158,0),1),0)),0)), IFERROR(MIN($D132-SUM($O132:AR132), INDEX(Tbl_Resource_List[Hours Available per Day], MATCH($C132,Tbl_Resource_List[Resource Name],0),1)-SUMIF($C$8:$C131,$C132,AS$8:AS131)),0),0)</f>
        <v>0</v>
      </c>
      <c r="AT132" s="93">
        <f>IF((AT$7&gt;IFERROR(MAX(IFERROR(INDEX(Tbl_Project_List[Start Date],MATCH($A132,Tbl_Project_List[Project Name],0),1)-1,0),IFERROR(INDEX($K$9:$K$158,MATCH($E132,$G$9:$G$158,0),1),0),IFERROR(INDEX($K$9:$K$158,MATCH($F132,$G$9:$G$158,0),1),0)),0)), IFERROR(MIN($D132-SUM($O132:AS132), INDEX(Tbl_Resource_List[Hours Available per Day], MATCH($C132,Tbl_Resource_List[Resource Name],0),1)-SUMIF($C$8:$C131,$C132,AT$8:AT131)),0),0)</f>
        <v>0</v>
      </c>
      <c r="AU132" s="93">
        <f>IF((AU$7&gt;IFERROR(MAX(IFERROR(INDEX(Tbl_Project_List[Start Date],MATCH($A132,Tbl_Project_List[Project Name],0),1)-1,0),IFERROR(INDEX($K$9:$K$158,MATCH($E132,$G$9:$G$158,0),1),0),IFERROR(INDEX($K$9:$K$158,MATCH($F132,$G$9:$G$158,0),1),0)),0)), IFERROR(MIN($D132-SUM($O132:AT132), INDEX(Tbl_Resource_List[Hours Available per Day], MATCH($C132,Tbl_Resource_List[Resource Name],0),1)-SUMIF($C$8:$C131,$C132,AU$8:AU131)),0),0)</f>
        <v>0</v>
      </c>
      <c r="AV132" s="93">
        <f>IF((AV$7&gt;IFERROR(MAX(IFERROR(INDEX(Tbl_Project_List[Start Date],MATCH($A132,Tbl_Project_List[Project Name],0),1)-1,0),IFERROR(INDEX($K$9:$K$158,MATCH($E132,$G$9:$G$158,0),1),0),IFERROR(INDEX($K$9:$K$158,MATCH($F132,$G$9:$G$158,0),1),0)),0)), IFERROR(MIN($D132-SUM($O132:AU132), INDEX(Tbl_Resource_List[Hours Available per Day], MATCH($C132,Tbl_Resource_List[Resource Name],0),1)-SUMIF($C$8:$C131,$C132,AV$8:AV131)),0),0)</f>
        <v>0</v>
      </c>
      <c r="AW132" s="93">
        <f>IF((AW$7&gt;IFERROR(MAX(IFERROR(INDEX(Tbl_Project_List[Start Date],MATCH($A132,Tbl_Project_List[Project Name],0),1)-1,0),IFERROR(INDEX($K$9:$K$158,MATCH($E132,$G$9:$G$158,0),1),0),IFERROR(INDEX($K$9:$K$158,MATCH($F132,$G$9:$G$158,0),1),0)),0)), IFERROR(MIN($D132-SUM($O132:AV132), INDEX(Tbl_Resource_List[Hours Available per Day], MATCH($C132,Tbl_Resource_List[Resource Name],0),1)-SUMIF($C$8:$C131,$C132,AW$8:AW131)),0),0)</f>
        <v>0</v>
      </c>
      <c r="AX132" s="93">
        <f>IF((AX$7&gt;IFERROR(MAX(IFERROR(INDEX(Tbl_Project_List[Start Date],MATCH($A132,Tbl_Project_List[Project Name],0),1)-1,0),IFERROR(INDEX($K$9:$K$158,MATCH($E132,$G$9:$G$158,0),1),0),IFERROR(INDEX($K$9:$K$158,MATCH($F132,$G$9:$G$158,0),1),0)),0)), IFERROR(MIN($D132-SUM($O132:AW132), INDEX(Tbl_Resource_List[Hours Available per Day], MATCH($C132,Tbl_Resource_List[Resource Name],0),1)-SUMIF($C$8:$C131,$C132,AX$8:AX131)),0),0)</f>
        <v>0</v>
      </c>
      <c r="AY132" s="93">
        <f>IF((AY$7&gt;IFERROR(MAX(IFERROR(INDEX(Tbl_Project_List[Start Date],MATCH($A132,Tbl_Project_List[Project Name],0),1)-1,0),IFERROR(INDEX($K$9:$K$158,MATCH($E132,$G$9:$G$158,0),1),0),IFERROR(INDEX($K$9:$K$158,MATCH($F132,$G$9:$G$158,0),1),0)),0)), IFERROR(MIN($D132-SUM($O132:AX132), INDEX(Tbl_Resource_List[Hours Available per Day], MATCH($C132,Tbl_Resource_List[Resource Name],0),1)-SUMIF($C$8:$C131,$C132,AY$8:AY131)),0),0)</f>
        <v>0</v>
      </c>
      <c r="AZ132" s="93">
        <f>IF((AZ$7&gt;IFERROR(MAX(IFERROR(INDEX(Tbl_Project_List[Start Date],MATCH($A132,Tbl_Project_List[Project Name],0),1)-1,0),IFERROR(INDEX($K$9:$K$158,MATCH($E132,$G$9:$G$158,0),1),0),IFERROR(INDEX($K$9:$K$158,MATCH($F132,$G$9:$G$158,0),1),0)),0)), IFERROR(MIN($D132-SUM($O132:AY132), INDEX(Tbl_Resource_List[Hours Available per Day], MATCH($C132,Tbl_Resource_List[Resource Name],0),1)-SUMIF($C$8:$C131,$C132,AZ$8:AZ131)),0),0)</f>
        <v>0</v>
      </c>
      <c r="BA132" s="93">
        <f>IF((BA$7&gt;IFERROR(MAX(IFERROR(INDEX(Tbl_Project_List[Start Date],MATCH($A132,Tbl_Project_List[Project Name],0),1)-1,0),IFERROR(INDEX($K$9:$K$158,MATCH($E132,$G$9:$G$158,0),1),0),IFERROR(INDEX($K$9:$K$158,MATCH($F132,$G$9:$G$158,0),1),0)),0)), IFERROR(MIN($D132-SUM($O132:AZ132), INDEX(Tbl_Resource_List[Hours Available per Day], MATCH($C132,Tbl_Resource_List[Resource Name],0),1)-SUMIF($C$8:$C131,$C132,BA$8:BA131)),0),0)</f>
        <v>0</v>
      </c>
      <c r="BB132" s="93">
        <f>IF((BB$7&gt;IFERROR(MAX(IFERROR(INDEX(Tbl_Project_List[Start Date],MATCH($A132,Tbl_Project_List[Project Name],0),1)-1,0),IFERROR(INDEX($K$9:$K$158,MATCH($E132,$G$9:$G$158,0),1),0),IFERROR(INDEX($K$9:$K$158,MATCH($F132,$G$9:$G$158,0),1),0)),0)), IFERROR(MIN($D132-SUM($O132:BA132), INDEX(Tbl_Resource_List[Hours Available per Day], MATCH($C132,Tbl_Resource_List[Resource Name],0),1)-SUMIF($C$8:$C131,$C132,BB$8:BB131)),0),0)</f>
        <v>0</v>
      </c>
      <c r="BC132" s="93">
        <f>IF((BC$7&gt;IFERROR(MAX(IFERROR(INDEX(Tbl_Project_List[Start Date],MATCH($A132,Tbl_Project_List[Project Name],0),1)-1,0),IFERROR(INDEX($K$9:$K$158,MATCH($E132,$G$9:$G$158,0),1),0),IFERROR(INDEX($K$9:$K$158,MATCH($F132,$G$9:$G$158,0),1),0)),0)), IFERROR(MIN($D132-SUM($O132:BB132), INDEX(Tbl_Resource_List[Hours Available per Day], MATCH($C132,Tbl_Resource_List[Resource Name],0),1)-SUMIF($C$8:$C131,$C132,BC$8:BC131)),0),0)</f>
        <v>0</v>
      </c>
      <c r="BD132" s="93">
        <f>IF((BD$7&gt;IFERROR(MAX(IFERROR(INDEX(Tbl_Project_List[Start Date],MATCH($A132,Tbl_Project_List[Project Name],0),1)-1,0),IFERROR(INDEX($K$9:$K$158,MATCH($E132,$G$9:$G$158,0),1),0),IFERROR(INDEX($K$9:$K$158,MATCH($F132,$G$9:$G$158,0),1),0)),0)), IFERROR(MIN($D132-SUM($O132:BC132), INDEX(Tbl_Resource_List[Hours Available per Day], MATCH($C132,Tbl_Resource_List[Resource Name],0),1)-SUMIF($C$8:$C131,$C132,BD$8:BD131)),0),0)</f>
        <v>0</v>
      </c>
      <c r="BE132" s="93">
        <f>IF((BE$7&gt;IFERROR(MAX(IFERROR(INDEX(Tbl_Project_List[Start Date],MATCH($A132,Tbl_Project_List[Project Name],0),1)-1,0),IFERROR(INDEX($K$9:$K$158,MATCH($E132,$G$9:$G$158,0),1),0),IFERROR(INDEX($K$9:$K$158,MATCH($F132,$G$9:$G$158,0),1),0)),0)), IFERROR(MIN($D132-SUM($O132:BD132), INDEX(Tbl_Resource_List[Hours Available per Day], MATCH($C132,Tbl_Resource_List[Resource Name],0),1)-SUMIF($C$8:$C131,$C132,BE$8:BE131)),0),0)</f>
        <v>0</v>
      </c>
      <c r="BF132" s="93">
        <f>IF((BF$7&gt;IFERROR(MAX(IFERROR(INDEX(Tbl_Project_List[Start Date],MATCH($A132,Tbl_Project_List[Project Name],0),1)-1,0),IFERROR(INDEX($K$9:$K$158,MATCH($E132,$G$9:$G$158,0),1),0),IFERROR(INDEX($K$9:$K$158,MATCH($F132,$G$9:$G$158,0),1),0)),0)), IFERROR(MIN($D132-SUM($O132:BE132), INDEX(Tbl_Resource_List[Hours Available per Day], MATCH($C132,Tbl_Resource_List[Resource Name],0),1)-SUMIF($C$8:$C131,$C132,BF$8:BF131)),0),0)</f>
        <v>0</v>
      </c>
      <c r="BG132" s="93">
        <f>IF((BG$7&gt;IFERROR(MAX(IFERROR(INDEX(Tbl_Project_List[Start Date],MATCH($A132,Tbl_Project_List[Project Name],0),1)-1,0),IFERROR(INDEX($K$9:$K$158,MATCH($E132,$G$9:$G$158,0),1),0),IFERROR(INDEX($K$9:$K$158,MATCH($F132,$G$9:$G$158,0),1),0)),0)), IFERROR(MIN($D132-SUM($O132:BF132), INDEX(Tbl_Resource_List[Hours Available per Day], MATCH($C132,Tbl_Resource_List[Resource Name],0),1)-SUMIF($C$8:$C131,$C132,BG$8:BG131)),0),0)</f>
        <v>0</v>
      </c>
      <c r="BH132" s="93">
        <f>IF((BH$7&gt;IFERROR(MAX(IFERROR(INDEX(Tbl_Project_List[Start Date],MATCH($A132,Tbl_Project_List[Project Name],0),1)-1,0),IFERROR(INDEX($K$9:$K$158,MATCH($E132,$G$9:$G$158,0),1),0),IFERROR(INDEX($K$9:$K$158,MATCH($F132,$G$9:$G$158,0),1),0)),0)), IFERROR(MIN($D132-SUM($O132:BG132), INDEX(Tbl_Resource_List[Hours Available per Day], MATCH($C132,Tbl_Resource_List[Resource Name],0),1)-SUMIF($C$8:$C131,$C132,BH$8:BH131)),0),0)</f>
        <v>0</v>
      </c>
      <c r="BI132" s="93">
        <f>IF((BI$7&gt;IFERROR(MAX(IFERROR(INDEX(Tbl_Project_List[Start Date],MATCH($A132,Tbl_Project_List[Project Name],0),1)-1,0),IFERROR(INDEX($K$9:$K$158,MATCH($E132,$G$9:$G$158,0),1),0),IFERROR(INDEX($K$9:$K$158,MATCH($F132,$G$9:$G$158,0),1),0)),0)), IFERROR(MIN($D132-SUM($O132:BH132), INDEX(Tbl_Resource_List[Hours Available per Day], MATCH($C132,Tbl_Resource_List[Resource Name],0),1)-SUMIF($C$8:$C131,$C132,BI$8:BI131)),0),0)</f>
        <v>0</v>
      </c>
      <c r="BJ132" s="93">
        <f>IF((BJ$7&gt;IFERROR(MAX(IFERROR(INDEX(Tbl_Project_List[Start Date],MATCH($A132,Tbl_Project_List[Project Name],0),1)-1,0),IFERROR(INDEX($K$9:$K$158,MATCH($E132,$G$9:$G$158,0),1),0),IFERROR(INDEX($K$9:$K$158,MATCH($F132,$G$9:$G$158,0),1),0)),0)), IFERROR(MIN($D132-SUM($O132:BI132), INDEX(Tbl_Resource_List[Hours Available per Day], MATCH($C132,Tbl_Resource_List[Resource Name],0),1)-SUMIF($C$8:$C131,$C132,BJ$8:BJ131)),0),0)</f>
        <v>0</v>
      </c>
      <c r="BK132" s="93">
        <f>IF((BK$7&gt;IFERROR(MAX(IFERROR(INDEX(Tbl_Project_List[Start Date],MATCH($A132,Tbl_Project_List[Project Name],0),1)-1,0),IFERROR(INDEX($K$9:$K$158,MATCH($E132,$G$9:$G$158,0),1),0),IFERROR(INDEX($K$9:$K$158,MATCH($F132,$G$9:$G$158,0),1),0)),0)), IFERROR(MIN($D132-SUM($O132:BJ132), INDEX(Tbl_Resource_List[Hours Available per Day], MATCH($C132,Tbl_Resource_List[Resource Name],0),1)-SUMIF($C$8:$C131,$C132,BK$8:BK131)),0),0)</f>
        <v>0</v>
      </c>
      <c r="BL132" s="93">
        <f>IF((BL$7&gt;IFERROR(MAX(IFERROR(INDEX(Tbl_Project_List[Start Date],MATCH($A132,Tbl_Project_List[Project Name],0),1)-1,0),IFERROR(INDEX($K$9:$K$158,MATCH($E132,$G$9:$G$158,0),1),0),IFERROR(INDEX($K$9:$K$158,MATCH($F132,$G$9:$G$158,0),1),0)),0)), IFERROR(MIN($D132-SUM($O132:BK132), INDEX(Tbl_Resource_List[Hours Available per Day], MATCH($C132,Tbl_Resource_List[Resource Name],0),1)-SUMIF($C$8:$C131,$C132,BL$8:BL131)),0),0)</f>
        <v>0</v>
      </c>
      <c r="BM132" s="93">
        <f>IF((BM$7&gt;IFERROR(MAX(IFERROR(INDEX(Tbl_Project_List[Start Date],MATCH($A132,Tbl_Project_List[Project Name],0),1)-1,0),IFERROR(INDEX($K$9:$K$158,MATCH($E132,$G$9:$G$158,0),1),0),IFERROR(INDEX($K$9:$K$158,MATCH($F132,$G$9:$G$158,0),1),0)),0)), IFERROR(MIN($D132-SUM($O132:BL132), INDEX(Tbl_Resource_List[Hours Available per Day], MATCH($C132,Tbl_Resource_List[Resource Name],0),1)-SUMIF($C$8:$C131,$C132,BM$8:BM131)),0),0)</f>
        <v>0</v>
      </c>
      <c r="BN132" s="93">
        <f>IF((BN$7&gt;IFERROR(MAX(IFERROR(INDEX(Tbl_Project_List[Start Date],MATCH($A132,Tbl_Project_List[Project Name],0),1)-1,0),IFERROR(INDEX($K$9:$K$158,MATCH($E132,$G$9:$G$158,0),1),0),IFERROR(INDEX($K$9:$K$158,MATCH($F132,$G$9:$G$158,0),1),0)),0)), IFERROR(MIN($D132-SUM($O132:BM132), INDEX(Tbl_Resource_List[Hours Available per Day], MATCH($C132,Tbl_Resource_List[Resource Name],0),1)-SUMIF($C$8:$C131,$C132,BN$8:BN131)),0),0)</f>
        <v>0</v>
      </c>
      <c r="BO132" s="93">
        <f>IF((BO$7&gt;IFERROR(MAX(IFERROR(INDEX(Tbl_Project_List[Start Date],MATCH($A132,Tbl_Project_List[Project Name],0),1)-1,0),IFERROR(INDEX($K$9:$K$158,MATCH($E132,$G$9:$G$158,0),1),0),IFERROR(INDEX($K$9:$K$158,MATCH($F132,$G$9:$G$158,0),1),0)),0)), IFERROR(MIN($D132-SUM($O132:BN132), INDEX(Tbl_Resource_List[Hours Available per Day], MATCH($C132,Tbl_Resource_List[Resource Name],0),1)-SUMIF($C$8:$C131,$C132,BO$8:BO131)),0),0)</f>
        <v>0</v>
      </c>
      <c r="BP132" s="93">
        <f>IF((BP$7&gt;IFERROR(MAX(IFERROR(INDEX(Tbl_Project_List[Start Date],MATCH($A132,Tbl_Project_List[Project Name],0),1)-1,0),IFERROR(INDEX($K$9:$K$158,MATCH($E132,$G$9:$G$158,0),1),0),IFERROR(INDEX($K$9:$K$158,MATCH($F132,$G$9:$G$158,0),1),0)),0)), IFERROR(MIN($D132-SUM($O132:BO132), INDEX(Tbl_Resource_List[Hours Available per Day], MATCH($C132,Tbl_Resource_List[Resource Name],0),1)-SUMIF($C$8:$C131,$C132,BP$8:BP131)),0),0)</f>
        <v>0</v>
      </c>
      <c r="BQ132" s="93">
        <f>IF((BQ$7&gt;IFERROR(MAX(IFERROR(INDEX(Tbl_Project_List[Start Date],MATCH($A132,Tbl_Project_List[Project Name],0),1)-1,0),IFERROR(INDEX($K$9:$K$158,MATCH($E132,$G$9:$G$158,0),1),0),IFERROR(INDEX($K$9:$K$158,MATCH($F132,$G$9:$G$158,0),1),0)),0)), IFERROR(MIN($D132-SUM($O132:BP132), INDEX(Tbl_Resource_List[Hours Available per Day], MATCH($C132,Tbl_Resource_List[Resource Name],0),1)-SUMIF($C$8:$C131,$C132,BQ$8:BQ131)),0),0)</f>
        <v>0</v>
      </c>
      <c r="BR132" s="93">
        <f>IF((BR$7&gt;IFERROR(MAX(IFERROR(INDEX(Tbl_Project_List[Start Date],MATCH($A132,Tbl_Project_List[Project Name],0),1)-1,0),IFERROR(INDEX($K$9:$K$158,MATCH($E132,$G$9:$G$158,0),1),0),IFERROR(INDEX($K$9:$K$158,MATCH($F132,$G$9:$G$158,0),1),0)),0)), IFERROR(MIN($D132-SUM($O132:BQ132), INDEX(Tbl_Resource_List[Hours Available per Day], MATCH($C132,Tbl_Resource_List[Resource Name],0),1)-SUMIF($C$8:$C131,$C132,BR$8:BR131)),0),0)</f>
        <v>0</v>
      </c>
      <c r="BS132" s="93">
        <f>IF((BS$7&gt;IFERROR(MAX(IFERROR(INDEX(Tbl_Project_List[Start Date],MATCH($A132,Tbl_Project_List[Project Name],0),1)-1,0),IFERROR(INDEX($K$9:$K$158,MATCH($E132,$G$9:$G$158,0),1),0),IFERROR(INDEX($K$9:$K$158,MATCH($F132,$G$9:$G$158,0),1),0)),0)), IFERROR(MIN($D132-SUM($O132:BR132), INDEX(Tbl_Resource_List[Hours Available per Day], MATCH($C132,Tbl_Resource_List[Resource Name],0),1)-SUMIF($C$8:$C131,$C132,BS$8:BS131)),0),0)</f>
        <v>0</v>
      </c>
      <c r="BT132" s="93">
        <f>IF((BT$7&gt;IFERROR(MAX(IFERROR(INDEX(Tbl_Project_List[Start Date],MATCH($A132,Tbl_Project_List[Project Name],0),1)-1,0),IFERROR(INDEX($K$9:$K$158,MATCH($E132,$G$9:$G$158,0),1),0),IFERROR(INDEX($K$9:$K$158,MATCH($F132,$G$9:$G$158,0),1),0)),0)), IFERROR(MIN($D132-SUM($O132:BS132), INDEX(Tbl_Resource_List[Hours Available per Day], MATCH($C132,Tbl_Resource_List[Resource Name],0),1)-SUMIF($C$8:$C131,$C132,BT$8:BT131)),0),0)</f>
        <v>0</v>
      </c>
      <c r="BU132" s="93">
        <f>IF((BU$7&gt;IFERROR(MAX(IFERROR(INDEX(Tbl_Project_List[Start Date],MATCH($A132,Tbl_Project_List[Project Name],0),1)-1,0),IFERROR(INDEX($K$9:$K$158,MATCH($E132,$G$9:$G$158,0),1),0),IFERROR(INDEX($K$9:$K$158,MATCH($F132,$G$9:$G$158,0),1),0)),0)), IFERROR(MIN($D132-SUM($O132:BT132), INDEX(Tbl_Resource_List[Hours Available per Day], MATCH($C132,Tbl_Resource_List[Resource Name],0),1)-SUMIF($C$8:$C131,$C132,BU$8:BU131)),0),0)</f>
        <v>0</v>
      </c>
      <c r="BV132" s="93">
        <f>IF((BV$7&gt;IFERROR(MAX(IFERROR(INDEX(Tbl_Project_List[Start Date],MATCH($A132,Tbl_Project_List[Project Name],0),1)-1,0),IFERROR(INDEX($K$9:$K$158,MATCH($E132,$G$9:$G$158,0),1),0),IFERROR(INDEX($K$9:$K$158,MATCH($F132,$G$9:$G$158,0),1),0)),0)), IFERROR(MIN($D132-SUM($O132:BU132), INDEX(Tbl_Resource_List[Hours Available per Day], MATCH($C132,Tbl_Resource_List[Resource Name],0),1)-SUMIF($C$8:$C131,$C132,BV$8:BV131)),0),0)</f>
        <v>0</v>
      </c>
      <c r="BW132" s="94">
        <f>IF((BW$7&gt;IFERROR(MAX(IFERROR(INDEX(Tbl_Project_List[Start Date],MATCH($A132,Tbl_Project_List[Project Name],0),1)-1,0),IFERROR(INDEX($K$9:$K$158,MATCH($E132,$G$9:$G$158,0),1),0),IFERROR(INDEX($K$9:$K$158,MATCH($F132,$G$9:$G$158,0),1),0)),0)), IFERROR(MIN($D132-SUM($O132:BV132), INDEX(Tbl_Resource_List[Hours Available per Day], MATCH($C132,Tbl_Resource_List[Resource Name],0),1)-SUMIF($C$8:$C131,$C132,BW$8:BW131)),0),0)</f>
        <v>0</v>
      </c>
      <c r="BX132" s="95"/>
      <c r="BY132" s="95"/>
      <c r="BZ132" s="95"/>
      <c r="CA132" s="95"/>
      <c r="CB132" s="95"/>
      <c r="CC132" s="95"/>
      <c r="CD132" s="95"/>
      <c r="CE132" s="95"/>
      <c r="CF132" s="95"/>
      <c r="CG132" s="95"/>
      <c r="CH132" s="95"/>
      <c r="CI132" s="95"/>
      <c r="CJ132" s="95"/>
      <c r="CK132" s="95"/>
      <c r="CL132" s="95"/>
      <c r="CM132" s="95"/>
      <c r="CN132" s="95"/>
      <c r="CO132" s="95"/>
      <c r="CP132" s="95"/>
      <c r="CQ132" s="95"/>
      <c r="CR132" s="95"/>
      <c r="CS132" s="95"/>
      <c r="CT132" s="95"/>
      <c r="CU132" s="95"/>
      <c r="CV132" s="95"/>
      <c r="CW132" s="95"/>
      <c r="CX132" s="95"/>
      <c r="CY132" s="95"/>
      <c r="CZ132" s="95"/>
      <c r="DA132" s="95"/>
    </row>
    <row r="133" spans="1:105" x14ac:dyDescent="0.25">
      <c r="A133" s="89" t="str">
        <f>IFERROR(IF(ROW(A132)-ROW($A$8)&gt;=COUNTA(Tbl_Task_List[Task Name]),"",INDEX(Tbl_Project_List[],MATCH(SMALL(Tbl_Project_List[[#Data],[Priority]],ROUND(SUMPRODUCT(1/COUNTIF($A$9:A132,$A$9:A132)),0)+((COUNTIF(Tbl_Task_List[[#Data],[Project Name]],A132)=COUNTIF($A$9:$A132,A132))*1)),Tbl_Project_List[[#Data],[Priority]],0),1)),"")</f>
        <v/>
      </c>
      <c r="B133" s="89" t="str">
        <f t="array" ref="B133">IFERROR(INDEX((Tbl_Task_List[[#Data],[Task Name]]), SMALL(IF(A133=(Tbl_Task_List[[#Data],[Project Name]]),ROW(Tbl_Task_List[[#Data],[Project Name]]),""),COUNTIF($A$9:$A133,A133))-ROW(Tbl_Task_List[[#Headers],[Task Name]]),1),"")</f>
        <v/>
      </c>
      <c r="C133" s="90" t="str">
        <f t="array" ref="C133">IFERROR(INDEX((Tbl_Task_List[[#Data],[Resource Name]]), SMALL(IF(A133=(Tbl_Task_List[[#Data],[Project Name]]),ROW(Tbl_Task_List[[#Data],[Project Name]]),""),COUNTIF($A$9:$A133,A133))-ROW(Tbl_Task_List[[#Headers],[Resource Name]]),1),"")</f>
        <v/>
      </c>
      <c r="D133" s="91" t="str">
        <f t="array" ref="D133">IFERROR(INDEX((Tbl_Task_List[[#Data],[Planned Duration (Hours)]]), SMALL(IF(A133=(Tbl_Task_List[[#Data],[Project Name]]),ROW(Tbl_Task_List[[#Data],[Project Name]]),""),COUNTIF($A$9:$A133,A133))-ROW(Tbl_Task_List[[#Headers],[Planned Duration (Hours)]]),1),"")</f>
        <v/>
      </c>
      <c r="E133" s="70" t="str">
        <f t="array" ref="E133">IFERROR(INDEX((Tbl_Task_List[[#Data],[Predecessor 1]]), SMALL(IF(A133=(Tbl_Task_List[[#Data],[Project Name]]),ROW(Tbl_Task_List[[#Data],[Project Name]]),""),COUNTIF($A$9:$A133,A133))-ROW(Tbl_Task_List[[#Headers],[Predecessor 1]]),1),"")</f>
        <v/>
      </c>
      <c r="F133" s="70" t="str">
        <f t="array" ref="F133">IFERROR(INDEX((Tbl_Task_List[[#Data],[Predecessor 2]]), SMALL(IF(A133=(Tbl_Task_List[[#Data],[Project Name]]),ROW(Tbl_Task_List[[#Data],[Project Name]]),""),COUNTIF($A$9:$A133,A133))-ROW(Tbl_Task_List[[#Headers],[Predecessor 2]]),1),"")</f>
        <v/>
      </c>
      <c r="G133" s="70" t="str">
        <f t="shared" si="12"/>
        <v xml:space="preserve"> </v>
      </c>
      <c r="H133" s="75" t="str">
        <f>IFERROR(MAX(INDEX(Tbl_Project_List[Start Date],MATCH($A133,Tbl_Project_List[Project Name],0),1), StartDate, IFERROR(WORKDAY(INDEX($K$9:$K$158,MATCH($E133,$G$9:$G$158,0),1),1,Holidays),0),IFERROR(WORKDAY( INDEX($K$9:$K$158,MATCH($F133,$G$9:$G$158,0),1),1,Holidays),0)),"")</f>
        <v/>
      </c>
      <c r="I133" s="92" t="str">
        <f t="shared" si="9"/>
        <v/>
      </c>
      <c r="J133" s="75" t="str">
        <f t="array" ref="J133">IF(ISNUMBER(D133),IFERROR(INDEX($A$7:$BW$7,1,SMALL(IF(P133:BW133&gt;0,COLUMN(P133:BW133),""),1)),WORKDAY($BW$7,2,Holidays)),"")</f>
        <v/>
      </c>
      <c r="K133" s="75" t="str">
        <f t="array" ref="K133">IF(ISNUMBER(D133),IF(SUM(P133:BW133)=D133,IFERROR(INDEX($A$7:$BW$7,1,LARGE(IF(P133:BW133&gt;0,COLUMN(P133:BW133),""),1)),""),WORKDAY($BW$7,1,Holidays)),"")</f>
        <v/>
      </c>
      <c r="L133" s="92" t="str">
        <f ca="1">IFERROR(COUNTIF(INDIRECT(ADDRESS(ROW($L133),MATCH($J133,$A$7:$BW$7,0),1,1,)):INDIRECT(ADDRESS(ROW($L133),MATCH(MIN($K133,$BW$7),$A$7:$BW$7,0),1,1,)),0),"")</f>
        <v/>
      </c>
      <c r="M133" s="92" t="str">
        <f t="shared" si="10"/>
        <v/>
      </c>
      <c r="N133" s="93" t="str">
        <f t="shared" si="11"/>
        <v/>
      </c>
      <c r="O133" s="86"/>
      <c r="P133" s="93">
        <f>IF((P$7&gt;IFERROR(MAX(IFERROR(INDEX(Tbl_Project_List[Start Date],MATCH($A133,Tbl_Project_List[Project Name],0),1)-1,0),IFERROR(INDEX($K$9:$K$158,MATCH($E133,$G$9:$G$158,0),1),0),IFERROR(INDEX($K$9:$K$158,MATCH($F133,$G$9:$G$158,0),1),0)),0)), IFERROR(MIN($D133-SUM($O133:O133), INDEX(Tbl_Resource_List[Hours Available per Day], MATCH($C133,Tbl_Resource_List[Resource Name],0),1)-SUMIF($C$8:$C132,$C133,P$8:P132)),0),0)</f>
        <v>0</v>
      </c>
      <c r="Q133" s="93">
        <f>IF((Q$7&gt;IFERROR(MAX(IFERROR(INDEX(Tbl_Project_List[Start Date],MATCH($A133,Tbl_Project_List[Project Name],0),1)-1,0),IFERROR(INDEX($K$9:$K$158,MATCH($E133,$G$9:$G$158,0),1),0),IFERROR(INDEX($K$9:$K$158,MATCH($F133,$G$9:$G$158,0),1),0)),0)), IFERROR(MIN($D133-SUM($O133:P133), INDEX(Tbl_Resource_List[Hours Available per Day], MATCH($C133,Tbl_Resource_List[Resource Name],0),1)-SUMIF($C$8:$C132,$C133,Q$8:Q132)),0),0)</f>
        <v>0</v>
      </c>
      <c r="R133" s="93">
        <f>IF((R$7&gt;IFERROR(MAX(IFERROR(INDEX(Tbl_Project_List[Start Date],MATCH($A133,Tbl_Project_List[Project Name],0),1)-1,0),IFERROR(INDEX($K$9:$K$158,MATCH($E133,$G$9:$G$158,0),1),0),IFERROR(INDEX($K$9:$K$158,MATCH($F133,$G$9:$G$158,0),1),0)),0)), IFERROR(MIN($D133-SUM($O133:Q133), INDEX(Tbl_Resource_List[Hours Available per Day], MATCH($C133,Tbl_Resource_List[Resource Name],0),1)-SUMIF($C$8:$C132,$C133,R$8:R132)),0),0)</f>
        <v>0</v>
      </c>
      <c r="S133" s="93">
        <f>IF((S$7&gt;IFERROR(MAX(IFERROR(INDEX(Tbl_Project_List[Start Date],MATCH($A133,Tbl_Project_List[Project Name],0),1)-1,0),IFERROR(INDEX($K$9:$K$158,MATCH($E133,$G$9:$G$158,0),1),0),IFERROR(INDEX($K$9:$K$158,MATCH($F133,$G$9:$G$158,0),1),0)),0)), IFERROR(MIN($D133-SUM($O133:R133), INDEX(Tbl_Resource_List[Hours Available per Day], MATCH($C133,Tbl_Resource_List[Resource Name],0),1)-SUMIF($C$8:$C132,$C133,S$8:S132)),0),0)</f>
        <v>0</v>
      </c>
      <c r="T133" s="93">
        <f>IF((T$7&gt;IFERROR(MAX(IFERROR(INDEX(Tbl_Project_List[Start Date],MATCH($A133,Tbl_Project_List[Project Name],0),1)-1,0),IFERROR(INDEX($K$9:$K$158,MATCH($E133,$G$9:$G$158,0),1),0),IFERROR(INDEX($K$9:$K$158,MATCH($F133,$G$9:$G$158,0),1),0)),0)), IFERROR(MIN($D133-SUM($O133:S133), INDEX(Tbl_Resource_List[Hours Available per Day], MATCH($C133,Tbl_Resource_List[Resource Name],0),1)-SUMIF($C$8:$C132,$C133,T$8:T132)),0),0)</f>
        <v>0</v>
      </c>
      <c r="U133" s="93">
        <f>IF((U$7&gt;IFERROR(MAX(IFERROR(INDEX(Tbl_Project_List[Start Date],MATCH($A133,Tbl_Project_List[Project Name],0),1)-1,0),IFERROR(INDEX($K$9:$K$158,MATCH($E133,$G$9:$G$158,0),1),0),IFERROR(INDEX($K$9:$K$158,MATCH($F133,$G$9:$G$158,0),1),0)),0)), IFERROR(MIN($D133-SUM($O133:T133), INDEX(Tbl_Resource_List[Hours Available per Day], MATCH($C133,Tbl_Resource_List[Resource Name],0),1)-SUMIF($C$8:$C132,$C133,U$8:U132)),0),0)</f>
        <v>0</v>
      </c>
      <c r="V133" s="93">
        <f>IF((V$7&gt;IFERROR(MAX(IFERROR(INDEX(Tbl_Project_List[Start Date],MATCH($A133,Tbl_Project_List[Project Name],0),1)-1,0),IFERROR(INDEX($K$9:$K$158,MATCH($E133,$G$9:$G$158,0),1),0),IFERROR(INDEX($K$9:$K$158,MATCH($F133,$G$9:$G$158,0),1),0)),0)), IFERROR(MIN($D133-SUM($O133:U133), INDEX(Tbl_Resource_List[Hours Available per Day], MATCH($C133,Tbl_Resource_List[Resource Name],0),1)-SUMIF($C$8:$C132,$C133,V$8:V132)),0),0)</f>
        <v>0</v>
      </c>
      <c r="W133" s="93">
        <f>IF((W$7&gt;IFERROR(MAX(IFERROR(INDEX(Tbl_Project_List[Start Date],MATCH($A133,Tbl_Project_List[Project Name],0),1)-1,0),IFERROR(INDEX($K$9:$K$158,MATCH($E133,$G$9:$G$158,0),1),0),IFERROR(INDEX($K$9:$K$158,MATCH($F133,$G$9:$G$158,0),1),0)),0)), IFERROR(MIN($D133-SUM($O133:V133), INDEX(Tbl_Resource_List[Hours Available per Day], MATCH($C133,Tbl_Resource_List[Resource Name],0),1)-SUMIF($C$8:$C132,$C133,W$8:W132)),0),0)</f>
        <v>0</v>
      </c>
      <c r="X133" s="93">
        <f>IF((X$7&gt;IFERROR(MAX(IFERROR(INDEX(Tbl_Project_List[Start Date],MATCH($A133,Tbl_Project_List[Project Name],0),1)-1,0),IFERROR(INDEX($K$9:$K$158,MATCH($E133,$G$9:$G$158,0),1),0),IFERROR(INDEX($K$9:$K$158,MATCH($F133,$G$9:$G$158,0),1),0)),0)), IFERROR(MIN($D133-SUM($O133:W133), INDEX(Tbl_Resource_List[Hours Available per Day], MATCH($C133,Tbl_Resource_List[Resource Name],0),1)-SUMIF($C$8:$C132,$C133,X$8:X132)),0),0)</f>
        <v>0</v>
      </c>
      <c r="Y133" s="93">
        <f>IF((Y$7&gt;IFERROR(MAX(IFERROR(INDEX(Tbl_Project_List[Start Date],MATCH($A133,Tbl_Project_List[Project Name],0),1)-1,0),IFERROR(INDEX($K$9:$K$158,MATCH($E133,$G$9:$G$158,0),1),0),IFERROR(INDEX($K$9:$K$158,MATCH($F133,$G$9:$G$158,0),1),0)),0)), IFERROR(MIN($D133-SUM($O133:X133), INDEX(Tbl_Resource_List[Hours Available per Day], MATCH($C133,Tbl_Resource_List[Resource Name],0),1)-SUMIF($C$8:$C132,$C133,Y$8:Y132)),0),0)</f>
        <v>0</v>
      </c>
      <c r="Z133" s="93">
        <f>IF((Z$7&gt;IFERROR(MAX(IFERROR(INDEX(Tbl_Project_List[Start Date],MATCH($A133,Tbl_Project_List[Project Name],0),1)-1,0),IFERROR(INDEX($K$9:$K$158,MATCH($E133,$G$9:$G$158,0),1),0),IFERROR(INDEX($K$9:$K$158,MATCH($F133,$G$9:$G$158,0),1),0)),0)), IFERROR(MIN($D133-SUM($O133:Y133), INDEX(Tbl_Resource_List[Hours Available per Day], MATCH($C133,Tbl_Resource_List[Resource Name],0),1)-SUMIF($C$8:$C132,$C133,Z$8:Z132)),0),0)</f>
        <v>0</v>
      </c>
      <c r="AA133" s="93">
        <f>IF((AA$7&gt;IFERROR(MAX(IFERROR(INDEX(Tbl_Project_List[Start Date],MATCH($A133,Tbl_Project_List[Project Name],0),1)-1,0),IFERROR(INDEX($K$9:$K$158,MATCH($E133,$G$9:$G$158,0),1),0),IFERROR(INDEX($K$9:$K$158,MATCH($F133,$G$9:$G$158,0),1),0)),0)), IFERROR(MIN($D133-SUM($O133:Z133), INDEX(Tbl_Resource_List[Hours Available per Day], MATCH($C133,Tbl_Resource_List[Resource Name],0),1)-SUMIF($C$8:$C132,$C133,AA$8:AA132)),0),0)</f>
        <v>0</v>
      </c>
      <c r="AB133" s="93">
        <f>IF((AB$7&gt;IFERROR(MAX(IFERROR(INDEX(Tbl_Project_List[Start Date],MATCH($A133,Tbl_Project_List[Project Name],0),1)-1,0),IFERROR(INDEX($K$9:$K$158,MATCH($E133,$G$9:$G$158,0),1),0),IFERROR(INDEX($K$9:$K$158,MATCH($F133,$G$9:$G$158,0),1),0)),0)), IFERROR(MIN($D133-SUM($O133:AA133), INDEX(Tbl_Resource_List[Hours Available per Day], MATCH($C133,Tbl_Resource_List[Resource Name],0),1)-SUMIF($C$8:$C132,$C133,AB$8:AB132)),0),0)</f>
        <v>0</v>
      </c>
      <c r="AC133" s="93">
        <f>IF((AC$7&gt;IFERROR(MAX(IFERROR(INDEX(Tbl_Project_List[Start Date],MATCH($A133,Tbl_Project_List[Project Name],0),1)-1,0),IFERROR(INDEX($K$9:$K$158,MATCH($E133,$G$9:$G$158,0),1),0),IFERROR(INDEX($K$9:$K$158,MATCH($F133,$G$9:$G$158,0),1),0)),0)), IFERROR(MIN($D133-SUM($O133:AB133), INDEX(Tbl_Resource_List[Hours Available per Day], MATCH($C133,Tbl_Resource_List[Resource Name],0),1)-SUMIF($C$8:$C132,$C133,AC$8:AC132)),0),0)</f>
        <v>0</v>
      </c>
      <c r="AD133" s="93">
        <f>IF((AD$7&gt;IFERROR(MAX(IFERROR(INDEX(Tbl_Project_List[Start Date],MATCH($A133,Tbl_Project_List[Project Name],0),1)-1,0),IFERROR(INDEX($K$9:$K$158,MATCH($E133,$G$9:$G$158,0),1),0),IFERROR(INDEX($K$9:$K$158,MATCH($F133,$G$9:$G$158,0),1),0)),0)), IFERROR(MIN($D133-SUM($O133:AC133), INDEX(Tbl_Resource_List[Hours Available per Day], MATCH($C133,Tbl_Resource_List[Resource Name],0),1)-SUMIF($C$8:$C132,$C133,AD$8:AD132)),0),0)</f>
        <v>0</v>
      </c>
      <c r="AE133" s="93">
        <f>IF((AE$7&gt;IFERROR(MAX(IFERROR(INDEX(Tbl_Project_List[Start Date],MATCH($A133,Tbl_Project_List[Project Name],0),1)-1,0),IFERROR(INDEX($K$9:$K$158,MATCH($E133,$G$9:$G$158,0),1),0),IFERROR(INDEX($K$9:$K$158,MATCH($F133,$G$9:$G$158,0),1),0)),0)), IFERROR(MIN($D133-SUM($O133:AD133), INDEX(Tbl_Resource_List[Hours Available per Day], MATCH($C133,Tbl_Resource_List[Resource Name],0),1)-SUMIF($C$8:$C132,$C133,AE$8:AE132)),0),0)</f>
        <v>0</v>
      </c>
      <c r="AF133" s="93">
        <f>IF((AF$7&gt;IFERROR(MAX(IFERROR(INDEX(Tbl_Project_List[Start Date],MATCH($A133,Tbl_Project_List[Project Name],0),1)-1,0),IFERROR(INDEX($K$9:$K$158,MATCH($E133,$G$9:$G$158,0),1),0),IFERROR(INDEX($K$9:$K$158,MATCH($F133,$G$9:$G$158,0),1),0)),0)), IFERROR(MIN($D133-SUM($O133:AE133), INDEX(Tbl_Resource_List[Hours Available per Day], MATCH($C133,Tbl_Resource_List[Resource Name],0),1)-SUMIF($C$8:$C132,$C133,AF$8:AF132)),0),0)</f>
        <v>0</v>
      </c>
      <c r="AG133" s="93">
        <f>IF((AG$7&gt;IFERROR(MAX(IFERROR(INDEX(Tbl_Project_List[Start Date],MATCH($A133,Tbl_Project_List[Project Name],0),1)-1,0),IFERROR(INDEX($K$9:$K$158,MATCH($E133,$G$9:$G$158,0),1),0),IFERROR(INDEX($K$9:$K$158,MATCH($F133,$G$9:$G$158,0),1),0)),0)), IFERROR(MIN($D133-SUM($O133:AF133), INDEX(Tbl_Resource_List[Hours Available per Day], MATCH($C133,Tbl_Resource_List[Resource Name],0),1)-SUMIF($C$8:$C132,$C133,AG$8:AG132)),0),0)</f>
        <v>0</v>
      </c>
      <c r="AH133" s="93">
        <f>IF((AH$7&gt;IFERROR(MAX(IFERROR(INDEX(Tbl_Project_List[Start Date],MATCH($A133,Tbl_Project_List[Project Name],0),1)-1,0),IFERROR(INDEX($K$9:$K$158,MATCH($E133,$G$9:$G$158,0),1),0),IFERROR(INDEX($K$9:$K$158,MATCH($F133,$G$9:$G$158,0),1),0)),0)), IFERROR(MIN($D133-SUM($O133:AG133), INDEX(Tbl_Resource_List[Hours Available per Day], MATCH($C133,Tbl_Resource_List[Resource Name],0),1)-SUMIF($C$8:$C132,$C133,AH$8:AH132)),0),0)</f>
        <v>0</v>
      </c>
      <c r="AI133" s="93">
        <f>IF((AI$7&gt;IFERROR(MAX(IFERROR(INDEX(Tbl_Project_List[Start Date],MATCH($A133,Tbl_Project_List[Project Name],0),1)-1,0),IFERROR(INDEX($K$9:$K$158,MATCH($E133,$G$9:$G$158,0),1),0),IFERROR(INDEX($K$9:$K$158,MATCH($F133,$G$9:$G$158,0),1),0)),0)), IFERROR(MIN($D133-SUM($O133:AH133), INDEX(Tbl_Resource_List[Hours Available per Day], MATCH($C133,Tbl_Resource_List[Resource Name],0),1)-SUMIF($C$8:$C132,$C133,AI$8:AI132)),0),0)</f>
        <v>0</v>
      </c>
      <c r="AJ133" s="93">
        <f>IF((AJ$7&gt;IFERROR(MAX(IFERROR(INDEX(Tbl_Project_List[Start Date],MATCH($A133,Tbl_Project_List[Project Name],0),1)-1,0),IFERROR(INDEX($K$9:$K$158,MATCH($E133,$G$9:$G$158,0),1),0),IFERROR(INDEX($K$9:$K$158,MATCH($F133,$G$9:$G$158,0),1),0)),0)), IFERROR(MIN($D133-SUM($O133:AI133), INDEX(Tbl_Resource_List[Hours Available per Day], MATCH($C133,Tbl_Resource_List[Resource Name],0),1)-SUMIF($C$8:$C132,$C133,AJ$8:AJ132)),0),0)</f>
        <v>0</v>
      </c>
      <c r="AK133" s="93">
        <f>IF((AK$7&gt;IFERROR(MAX(IFERROR(INDEX(Tbl_Project_List[Start Date],MATCH($A133,Tbl_Project_List[Project Name],0),1)-1,0),IFERROR(INDEX($K$9:$K$158,MATCH($E133,$G$9:$G$158,0),1),0),IFERROR(INDEX($K$9:$K$158,MATCH($F133,$G$9:$G$158,0),1),0)),0)), IFERROR(MIN($D133-SUM($O133:AJ133), INDEX(Tbl_Resource_List[Hours Available per Day], MATCH($C133,Tbl_Resource_List[Resource Name],0),1)-SUMIF($C$8:$C132,$C133,AK$8:AK132)),0),0)</f>
        <v>0</v>
      </c>
      <c r="AL133" s="93">
        <f>IF((AL$7&gt;IFERROR(MAX(IFERROR(INDEX(Tbl_Project_List[Start Date],MATCH($A133,Tbl_Project_List[Project Name],0),1)-1,0),IFERROR(INDEX($K$9:$K$158,MATCH($E133,$G$9:$G$158,0),1),0),IFERROR(INDEX($K$9:$K$158,MATCH($F133,$G$9:$G$158,0),1),0)),0)), IFERROR(MIN($D133-SUM($O133:AK133), INDEX(Tbl_Resource_List[Hours Available per Day], MATCH($C133,Tbl_Resource_List[Resource Name],0),1)-SUMIF($C$8:$C132,$C133,AL$8:AL132)),0),0)</f>
        <v>0</v>
      </c>
      <c r="AM133" s="93">
        <f>IF((AM$7&gt;IFERROR(MAX(IFERROR(INDEX(Tbl_Project_List[Start Date],MATCH($A133,Tbl_Project_List[Project Name],0),1)-1,0),IFERROR(INDEX($K$9:$K$158,MATCH($E133,$G$9:$G$158,0),1),0),IFERROR(INDEX($K$9:$K$158,MATCH($F133,$G$9:$G$158,0),1),0)),0)), IFERROR(MIN($D133-SUM($O133:AL133), INDEX(Tbl_Resource_List[Hours Available per Day], MATCH($C133,Tbl_Resource_List[Resource Name],0),1)-SUMIF($C$8:$C132,$C133,AM$8:AM132)),0),0)</f>
        <v>0</v>
      </c>
      <c r="AN133" s="93">
        <f>IF((AN$7&gt;IFERROR(MAX(IFERROR(INDEX(Tbl_Project_List[Start Date],MATCH($A133,Tbl_Project_List[Project Name],0),1)-1,0),IFERROR(INDEX($K$9:$K$158,MATCH($E133,$G$9:$G$158,0),1),0),IFERROR(INDEX($K$9:$K$158,MATCH($F133,$G$9:$G$158,0),1),0)),0)), IFERROR(MIN($D133-SUM($O133:AM133), INDEX(Tbl_Resource_List[Hours Available per Day], MATCH($C133,Tbl_Resource_List[Resource Name],0),1)-SUMIF($C$8:$C132,$C133,AN$8:AN132)),0),0)</f>
        <v>0</v>
      </c>
      <c r="AO133" s="93">
        <f>IF((AO$7&gt;IFERROR(MAX(IFERROR(INDEX(Tbl_Project_List[Start Date],MATCH($A133,Tbl_Project_List[Project Name],0),1)-1,0),IFERROR(INDEX($K$9:$K$158,MATCH($E133,$G$9:$G$158,0),1),0),IFERROR(INDEX($K$9:$K$158,MATCH($F133,$G$9:$G$158,0),1),0)),0)), IFERROR(MIN($D133-SUM($O133:AN133), INDEX(Tbl_Resource_List[Hours Available per Day], MATCH($C133,Tbl_Resource_List[Resource Name],0),1)-SUMIF($C$8:$C132,$C133,AO$8:AO132)),0),0)</f>
        <v>0</v>
      </c>
      <c r="AP133" s="93">
        <f>IF((AP$7&gt;IFERROR(MAX(IFERROR(INDEX(Tbl_Project_List[Start Date],MATCH($A133,Tbl_Project_List[Project Name],0),1)-1,0),IFERROR(INDEX($K$9:$K$158,MATCH($E133,$G$9:$G$158,0),1),0),IFERROR(INDEX($K$9:$K$158,MATCH($F133,$G$9:$G$158,0),1),0)),0)), IFERROR(MIN($D133-SUM($O133:AO133), INDEX(Tbl_Resource_List[Hours Available per Day], MATCH($C133,Tbl_Resource_List[Resource Name],0),1)-SUMIF($C$8:$C132,$C133,AP$8:AP132)),0),0)</f>
        <v>0</v>
      </c>
      <c r="AQ133" s="93">
        <f>IF((AQ$7&gt;IFERROR(MAX(IFERROR(INDEX(Tbl_Project_List[Start Date],MATCH($A133,Tbl_Project_List[Project Name],0),1)-1,0),IFERROR(INDEX($K$9:$K$158,MATCH($E133,$G$9:$G$158,0),1),0),IFERROR(INDEX($K$9:$K$158,MATCH($F133,$G$9:$G$158,0),1),0)),0)), IFERROR(MIN($D133-SUM($O133:AP133), INDEX(Tbl_Resource_List[Hours Available per Day], MATCH($C133,Tbl_Resource_List[Resource Name],0),1)-SUMIF($C$8:$C132,$C133,AQ$8:AQ132)),0),0)</f>
        <v>0</v>
      </c>
      <c r="AR133" s="93">
        <f>IF((AR$7&gt;IFERROR(MAX(IFERROR(INDEX(Tbl_Project_List[Start Date],MATCH($A133,Tbl_Project_List[Project Name],0),1)-1,0),IFERROR(INDEX($K$9:$K$158,MATCH($E133,$G$9:$G$158,0),1),0),IFERROR(INDEX($K$9:$K$158,MATCH($F133,$G$9:$G$158,0),1),0)),0)), IFERROR(MIN($D133-SUM($O133:AQ133), INDEX(Tbl_Resource_List[Hours Available per Day], MATCH($C133,Tbl_Resource_List[Resource Name],0),1)-SUMIF($C$8:$C132,$C133,AR$8:AR132)),0),0)</f>
        <v>0</v>
      </c>
      <c r="AS133" s="93">
        <f>IF((AS$7&gt;IFERROR(MAX(IFERROR(INDEX(Tbl_Project_List[Start Date],MATCH($A133,Tbl_Project_List[Project Name],0),1)-1,0),IFERROR(INDEX($K$9:$K$158,MATCH($E133,$G$9:$G$158,0),1),0),IFERROR(INDEX($K$9:$K$158,MATCH($F133,$G$9:$G$158,0),1),0)),0)), IFERROR(MIN($D133-SUM($O133:AR133), INDEX(Tbl_Resource_List[Hours Available per Day], MATCH($C133,Tbl_Resource_List[Resource Name],0),1)-SUMIF($C$8:$C132,$C133,AS$8:AS132)),0),0)</f>
        <v>0</v>
      </c>
      <c r="AT133" s="93">
        <f>IF((AT$7&gt;IFERROR(MAX(IFERROR(INDEX(Tbl_Project_List[Start Date],MATCH($A133,Tbl_Project_List[Project Name],0),1)-1,0),IFERROR(INDEX($K$9:$K$158,MATCH($E133,$G$9:$G$158,0),1),0),IFERROR(INDEX($K$9:$K$158,MATCH($F133,$G$9:$G$158,0),1),0)),0)), IFERROR(MIN($D133-SUM($O133:AS133), INDEX(Tbl_Resource_List[Hours Available per Day], MATCH($C133,Tbl_Resource_List[Resource Name],0),1)-SUMIF($C$8:$C132,$C133,AT$8:AT132)),0),0)</f>
        <v>0</v>
      </c>
      <c r="AU133" s="93">
        <f>IF((AU$7&gt;IFERROR(MAX(IFERROR(INDEX(Tbl_Project_List[Start Date],MATCH($A133,Tbl_Project_List[Project Name],0),1)-1,0),IFERROR(INDEX($K$9:$K$158,MATCH($E133,$G$9:$G$158,0),1),0),IFERROR(INDEX($K$9:$K$158,MATCH($F133,$G$9:$G$158,0),1),0)),0)), IFERROR(MIN($D133-SUM($O133:AT133), INDEX(Tbl_Resource_List[Hours Available per Day], MATCH($C133,Tbl_Resource_List[Resource Name],0),1)-SUMIF($C$8:$C132,$C133,AU$8:AU132)),0),0)</f>
        <v>0</v>
      </c>
      <c r="AV133" s="93">
        <f>IF((AV$7&gt;IFERROR(MAX(IFERROR(INDEX(Tbl_Project_List[Start Date],MATCH($A133,Tbl_Project_List[Project Name],0),1)-1,0),IFERROR(INDEX($K$9:$K$158,MATCH($E133,$G$9:$G$158,0),1),0),IFERROR(INDEX($K$9:$K$158,MATCH($F133,$G$9:$G$158,0),1),0)),0)), IFERROR(MIN($D133-SUM($O133:AU133), INDEX(Tbl_Resource_List[Hours Available per Day], MATCH($C133,Tbl_Resource_List[Resource Name],0),1)-SUMIF($C$8:$C132,$C133,AV$8:AV132)),0),0)</f>
        <v>0</v>
      </c>
      <c r="AW133" s="93">
        <f>IF((AW$7&gt;IFERROR(MAX(IFERROR(INDEX(Tbl_Project_List[Start Date],MATCH($A133,Tbl_Project_List[Project Name],0),1)-1,0),IFERROR(INDEX($K$9:$K$158,MATCH($E133,$G$9:$G$158,0),1),0),IFERROR(INDEX($K$9:$K$158,MATCH($F133,$G$9:$G$158,0),1),0)),0)), IFERROR(MIN($D133-SUM($O133:AV133), INDEX(Tbl_Resource_List[Hours Available per Day], MATCH($C133,Tbl_Resource_List[Resource Name],0),1)-SUMIF($C$8:$C132,$C133,AW$8:AW132)),0),0)</f>
        <v>0</v>
      </c>
      <c r="AX133" s="93">
        <f>IF((AX$7&gt;IFERROR(MAX(IFERROR(INDEX(Tbl_Project_List[Start Date],MATCH($A133,Tbl_Project_List[Project Name],0),1)-1,0),IFERROR(INDEX($K$9:$K$158,MATCH($E133,$G$9:$G$158,0),1),0),IFERROR(INDEX($K$9:$K$158,MATCH($F133,$G$9:$G$158,0),1),0)),0)), IFERROR(MIN($D133-SUM($O133:AW133), INDEX(Tbl_Resource_List[Hours Available per Day], MATCH($C133,Tbl_Resource_List[Resource Name],0),1)-SUMIF($C$8:$C132,$C133,AX$8:AX132)),0),0)</f>
        <v>0</v>
      </c>
      <c r="AY133" s="93">
        <f>IF((AY$7&gt;IFERROR(MAX(IFERROR(INDEX(Tbl_Project_List[Start Date],MATCH($A133,Tbl_Project_List[Project Name],0),1)-1,0),IFERROR(INDEX($K$9:$K$158,MATCH($E133,$G$9:$G$158,0),1),0),IFERROR(INDEX($K$9:$K$158,MATCH($F133,$G$9:$G$158,0),1),0)),0)), IFERROR(MIN($D133-SUM($O133:AX133), INDEX(Tbl_Resource_List[Hours Available per Day], MATCH($C133,Tbl_Resource_List[Resource Name],0),1)-SUMIF($C$8:$C132,$C133,AY$8:AY132)),0),0)</f>
        <v>0</v>
      </c>
      <c r="AZ133" s="93">
        <f>IF((AZ$7&gt;IFERROR(MAX(IFERROR(INDEX(Tbl_Project_List[Start Date],MATCH($A133,Tbl_Project_List[Project Name],0),1)-1,0),IFERROR(INDEX($K$9:$K$158,MATCH($E133,$G$9:$G$158,0),1),0),IFERROR(INDEX($K$9:$K$158,MATCH($F133,$G$9:$G$158,0),1),0)),0)), IFERROR(MIN($D133-SUM($O133:AY133), INDEX(Tbl_Resource_List[Hours Available per Day], MATCH($C133,Tbl_Resource_List[Resource Name],0),1)-SUMIF($C$8:$C132,$C133,AZ$8:AZ132)),0),0)</f>
        <v>0</v>
      </c>
      <c r="BA133" s="93">
        <f>IF((BA$7&gt;IFERROR(MAX(IFERROR(INDEX(Tbl_Project_List[Start Date],MATCH($A133,Tbl_Project_List[Project Name],0),1)-1,0),IFERROR(INDEX($K$9:$K$158,MATCH($E133,$G$9:$G$158,0),1),0),IFERROR(INDEX($K$9:$K$158,MATCH($F133,$G$9:$G$158,0),1),0)),0)), IFERROR(MIN($D133-SUM($O133:AZ133), INDEX(Tbl_Resource_List[Hours Available per Day], MATCH($C133,Tbl_Resource_List[Resource Name],0),1)-SUMIF($C$8:$C132,$C133,BA$8:BA132)),0),0)</f>
        <v>0</v>
      </c>
      <c r="BB133" s="93">
        <f>IF((BB$7&gt;IFERROR(MAX(IFERROR(INDEX(Tbl_Project_List[Start Date],MATCH($A133,Tbl_Project_List[Project Name],0),1)-1,0),IFERROR(INDEX($K$9:$K$158,MATCH($E133,$G$9:$G$158,0),1),0),IFERROR(INDEX($K$9:$K$158,MATCH($F133,$G$9:$G$158,0),1),0)),0)), IFERROR(MIN($D133-SUM($O133:BA133), INDEX(Tbl_Resource_List[Hours Available per Day], MATCH($C133,Tbl_Resource_List[Resource Name],0),1)-SUMIF($C$8:$C132,$C133,BB$8:BB132)),0),0)</f>
        <v>0</v>
      </c>
      <c r="BC133" s="93">
        <f>IF((BC$7&gt;IFERROR(MAX(IFERROR(INDEX(Tbl_Project_List[Start Date],MATCH($A133,Tbl_Project_List[Project Name],0),1)-1,0),IFERROR(INDEX($K$9:$K$158,MATCH($E133,$G$9:$G$158,0),1),0),IFERROR(INDEX($K$9:$K$158,MATCH($F133,$G$9:$G$158,0),1),0)),0)), IFERROR(MIN($D133-SUM($O133:BB133), INDEX(Tbl_Resource_List[Hours Available per Day], MATCH($C133,Tbl_Resource_List[Resource Name],0),1)-SUMIF($C$8:$C132,$C133,BC$8:BC132)),0),0)</f>
        <v>0</v>
      </c>
      <c r="BD133" s="93">
        <f>IF((BD$7&gt;IFERROR(MAX(IFERROR(INDEX(Tbl_Project_List[Start Date],MATCH($A133,Tbl_Project_List[Project Name],0),1)-1,0),IFERROR(INDEX($K$9:$K$158,MATCH($E133,$G$9:$G$158,0),1),0),IFERROR(INDEX($K$9:$K$158,MATCH($F133,$G$9:$G$158,0),1),0)),0)), IFERROR(MIN($D133-SUM($O133:BC133), INDEX(Tbl_Resource_List[Hours Available per Day], MATCH($C133,Tbl_Resource_List[Resource Name],0),1)-SUMIF($C$8:$C132,$C133,BD$8:BD132)),0),0)</f>
        <v>0</v>
      </c>
      <c r="BE133" s="93">
        <f>IF((BE$7&gt;IFERROR(MAX(IFERROR(INDEX(Tbl_Project_List[Start Date],MATCH($A133,Tbl_Project_List[Project Name],0),1)-1,0),IFERROR(INDEX($K$9:$K$158,MATCH($E133,$G$9:$G$158,0),1),0),IFERROR(INDEX($K$9:$K$158,MATCH($F133,$G$9:$G$158,0),1),0)),0)), IFERROR(MIN($D133-SUM($O133:BD133), INDEX(Tbl_Resource_List[Hours Available per Day], MATCH($C133,Tbl_Resource_List[Resource Name],0),1)-SUMIF($C$8:$C132,$C133,BE$8:BE132)),0),0)</f>
        <v>0</v>
      </c>
      <c r="BF133" s="93">
        <f>IF((BF$7&gt;IFERROR(MAX(IFERROR(INDEX(Tbl_Project_List[Start Date],MATCH($A133,Tbl_Project_List[Project Name],0),1)-1,0),IFERROR(INDEX($K$9:$K$158,MATCH($E133,$G$9:$G$158,0),1),0),IFERROR(INDEX($K$9:$K$158,MATCH($F133,$G$9:$G$158,0),1),0)),0)), IFERROR(MIN($D133-SUM($O133:BE133), INDEX(Tbl_Resource_List[Hours Available per Day], MATCH($C133,Tbl_Resource_List[Resource Name],0),1)-SUMIF($C$8:$C132,$C133,BF$8:BF132)),0),0)</f>
        <v>0</v>
      </c>
      <c r="BG133" s="93">
        <f>IF((BG$7&gt;IFERROR(MAX(IFERROR(INDEX(Tbl_Project_List[Start Date],MATCH($A133,Tbl_Project_List[Project Name],0),1)-1,0),IFERROR(INDEX($K$9:$K$158,MATCH($E133,$G$9:$G$158,0),1),0),IFERROR(INDEX($K$9:$K$158,MATCH($F133,$G$9:$G$158,0),1),0)),0)), IFERROR(MIN($D133-SUM($O133:BF133), INDEX(Tbl_Resource_List[Hours Available per Day], MATCH($C133,Tbl_Resource_List[Resource Name],0),1)-SUMIF($C$8:$C132,$C133,BG$8:BG132)),0),0)</f>
        <v>0</v>
      </c>
      <c r="BH133" s="93">
        <f>IF((BH$7&gt;IFERROR(MAX(IFERROR(INDEX(Tbl_Project_List[Start Date],MATCH($A133,Tbl_Project_List[Project Name],0),1)-1,0),IFERROR(INDEX($K$9:$K$158,MATCH($E133,$G$9:$G$158,0),1),0),IFERROR(INDEX($K$9:$K$158,MATCH($F133,$G$9:$G$158,0),1),0)),0)), IFERROR(MIN($D133-SUM($O133:BG133), INDEX(Tbl_Resource_List[Hours Available per Day], MATCH($C133,Tbl_Resource_List[Resource Name],0),1)-SUMIF($C$8:$C132,$C133,BH$8:BH132)),0),0)</f>
        <v>0</v>
      </c>
      <c r="BI133" s="93">
        <f>IF((BI$7&gt;IFERROR(MAX(IFERROR(INDEX(Tbl_Project_List[Start Date],MATCH($A133,Tbl_Project_List[Project Name],0),1)-1,0),IFERROR(INDEX($K$9:$K$158,MATCH($E133,$G$9:$G$158,0),1),0),IFERROR(INDEX($K$9:$K$158,MATCH($F133,$G$9:$G$158,0),1),0)),0)), IFERROR(MIN($D133-SUM($O133:BH133), INDEX(Tbl_Resource_List[Hours Available per Day], MATCH($C133,Tbl_Resource_List[Resource Name],0),1)-SUMIF($C$8:$C132,$C133,BI$8:BI132)),0),0)</f>
        <v>0</v>
      </c>
      <c r="BJ133" s="93">
        <f>IF((BJ$7&gt;IFERROR(MAX(IFERROR(INDEX(Tbl_Project_List[Start Date],MATCH($A133,Tbl_Project_List[Project Name],0),1)-1,0),IFERROR(INDEX($K$9:$K$158,MATCH($E133,$G$9:$G$158,0),1),0),IFERROR(INDEX($K$9:$K$158,MATCH($F133,$G$9:$G$158,0),1),0)),0)), IFERROR(MIN($D133-SUM($O133:BI133), INDEX(Tbl_Resource_List[Hours Available per Day], MATCH($C133,Tbl_Resource_List[Resource Name],0),1)-SUMIF($C$8:$C132,$C133,BJ$8:BJ132)),0),0)</f>
        <v>0</v>
      </c>
      <c r="BK133" s="93">
        <f>IF((BK$7&gt;IFERROR(MAX(IFERROR(INDEX(Tbl_Project_List[Start Date],MATCH($A133,Tbl_Project_List[Project Name],0),1)-1,0),IFERROR(INDEX($K$9:$K$158,MATCH($E133,$G$9:$G$158,0),1),0),IFERROR(INDEX($K$9:$K$158,MATCH($F133,$G$9:$G$158,0),1),0)),0)), IFERROR(MIN($D133-SUM($O133:BJ133), INDEX(Tbl_Resource_List[Hours Available per Day], MATCH($C133,Tbl_Resource_List[Resource Name],0),1)-SUMIF($C$8:$C132,$C133,BK$8:BK132)),0),0)</f>
        <v>0</v>
      </c>
      <c r="BL133" s="93">
        <f>IF((BL$7&gt;IFERROR(MAX(IFERROR(INDEX(Tbl_Project_List[Start Date],MATCH($A133,Tbl_Project_List[Project Name],0),1)-1,0),IFERROR(INDEX($K$9:$K$158,MATCH($E133,$G$9:$G$158,0),1),0),IFERROR(INDEX($K$9:$K$158,MATCH($F133,$G$9:$G$158,0),1),0)),0)), IFERROR(MIN($D133-SUM($O133:BK133), INDEX(Tbl_Resource_List[Hours Available per Day], MATCH($C133,Tbl_Resource_List[Resource Name],0),1)-SUMIF($C$8:$C132,$C133,BL$8:BL132)),0),0)</f>
        <v>0</v>
      </c>
      <c r="BM133" s="93">
        <f>IF((BM$7&gt;IFERROR(MAX(IFERROR(INDEX(Tbl_Project_List[Start Date],MATCH($A133,Tbl_Project_List[Project Name],0),1)-1,0),IFERROR(INDEX($K$9:$K$158,MATCH($E133,$G$9:$G$158,0),1),0),IFERROR(INDEX($K$9:$K$158,MATCH($F133,$G$9:$G$158,0),1),0)),0)), IFERROR(MIN($D133-SUM($O133:BL133), INDEX(Tbl_Resource_List[Hours Available per Day], MATCH($C133,Tbl_Resource_List[Resource Name],0),1)-SUMIF($C$8:$C132,$C133,BM$8:BM132)),0),0)</f>
        <v>0</v>
      </c>
      <c r="BN133" s="93">
        <f>IF((BN$7&gt;IFERROR(MAX(IFERROR(INDEX(Tbl_Project_List[Start Date],MATCH($A133,Tbl_Project_List[Project Name],0),1)-1,0),IFERROR(INDEX($K$9:$K$158,MATCH($E133,$G$9:$G$158,0),1),0),IFERROR(INDEX($K$9:$K$158,MATCH($F133,$G$9:$G$158,0),1),0)),0)), IFERROR(MIN($D133-SUM($O133:BM133), INDEX(Tbl_Resource_List[Hours Available per Day], MATCH($C133,Tbl_Resource_List[Resource Name],0),1)-SUMIF($C$8:$C132,$C133,BN$8:BN132)),0),0)</f>
        <v>0</v>
      </c>
      <c r="BO133" s="93">
        <f>IF((BO$7&gt;IFERROR(MAX(IFERROR(INDEX(Tbl_Project_List[Start Date],MATCH($A133,Tbl_Project_List[Project Name],0),1)-1,0),IFERROR(INDEX($K$9:$K$158,MATCH($E133,$G$9:$G$158,0),1),0),IFERROR(INDEX($K$9:$K$158,MATCH($F133,$G$9:$G$158,0),1),0)),0)), IFERROR(MIN($D133-SUM($O133:BN133), INDEX(Tbl_Resource_List[Hours Available per Day], MATCH($C133,Tbl_Resource_List[Resource Name],0),1)-SUMIF($C$8:$C132,$C133,BO$8:BO132)),0),0)</f>
        <v>0</v>
      </c>
      <c r="BP133" s="93">
        <f>IF((BP$7&gt;IFERROR(MAX(IFERROR(INDEX(Tbl_Project_List[Start Date],MATCH($A133,Tbl_Project_List[Project Name],0),1)-1,0),IFERROR(INDEX($K$9:$K$158,MATCH($E133,$G$9:$G$158,0),1),0),IFERROR(INDEX($K$9:$K$158,MATCH($F133,$G$9:$G$158,0),1),0)),0)), IFERROR(MIN($D133-SUM($O133:BO133), INDEX(Tbl_Resource_List[Hours Available per Day], MATCH($C133,Tbl_Resource_List[Resource Name],0),1)-SUMIF($C$8:$C132,$C133,BP$8:BP132)),0),0)</f>
        <v>0</v>
      </c>
      <c r="BQ133" s="93">
        <f>IF((BQ$7&gt;IFERROR(MAX(IFERROR(INDEX(Tbl_Project_List[Start Date],MATCH($A133,Tbl_Project_List[Project Name],0),1)-1,0),IFERROR(INDEX($K$9:$K$158,MATCH($E133,$G$9:$G$158,0),1),0),IFERROR(INDEX($K$9:$K$158,MATCH($F133,$G$9:$G$158,0),1),0)),0)), IFERROR(MIN($D133-SUM($O133:BP133), INDEX(Tbl_Resource_List[Hours Available per Day], MATCH($C133,Tbl_Resource_List[Resource Name],0),1)-SUMIF($C$8:$C132,$C133,BQ$8:BQ132)),0),0)</f>
        <v>0</v>
      </c>
      <c r="BR133" s="93">
        <f>IF((BR$7&gt;IFERROR(MAX(IFERROR(INDEX(Tbl_Project_List[Start Date],MATCH($A133,Tbl_Project_List[Project Name],0),1)-1,0),IFERROR(INDEX($K$9:$K$158,MATCH($E133,$G$9:$G$158,0),1),0),IFERROR(INDEX($K$9:$K$158,MATCH($F133,$G$9:$G$158,0),1),0)),0)), IFERROR(MIN($D133-SUM($O133:BQ133), INDEX(Tbl_Resource_List[Hours Available per Day], MATCH($C133,Tbl_Resource_List[Resource Name],0),1)-SUMIF($C$8:$C132,$C133,BR$8:BR132)),0),0)</f>
        <v>0</v>
      </c>
      <c r="BS133" s="93">
        <f>IF((BS$7&gt;IFERROR(MAX(IFERROR(INDEX(Tbl_Project_List[Start Date],MATCH($A133,Tbl_Project_List[Project Name],0),1)-1,0),IFERROR(INDEX($K$9:$K$158,MATCH($E133,$G$9:$G$158,0),1),0),IFERROR(INDEX($K$9:$K$158,MATCH($F133,$G$9:$G$158,0),1),0)),0)), IFERROR(MIN($D133-SUM($O133:BR133), INDEX(Tbl_Resource_List[Hours Available per Day], MATCH($C133,Tbl_Resource_List[Resource Name],0),1)-SUMIF($C$8:$C132,$C133,BS$8:BS132)),0),0)</f>
        <v>0</v>
      </c>
      <c r="BT133" s="93">
        <f>IF((BT$7&gt;IFERROR(MAX(IFERROR(INDEX(Tbl_Project_List[Start Date],MATCH($A133,Tbl_Project_List[Project Name],0),1)-1,0),IFERROR(INDEX($K$9:$K$158,MATCH($E133,$G$9:$G$158,0),1),0),IFERROR(INDEX($K$9:$K$158,MATCH($F133,$G$9:$G$158,0),1),0)),0)), IFERROR(MIN($D133-SUM($O133:BS133), INDEX(Tbl_Resource_List[Hours Available per Day], MATCH($C133,Tbl_Resource_List[Resource Name],0),1)-SUMIF($C$8:$C132,$C133,BT$8:BT132)),0),0)</f>
        <v>0</v>
      </c>
      <c r="BU133" s="93">
        <f>IF((BU$7&gt;IFERROR(MAX(IFERROR(INDEX(Tbl_Project_List[Start Date],MATCH($A133,Tbl_Project_List[Project Name],0),1)-1,0),IFERROR(INDEX($K$9:$K$158,MATCH($E133,$G$9:$G$158,0),1),0),IFERROR(INDEX($K$9:$K$158,MATCH($F133,$G$9:$G$158,0),1),0)),0)), IFERROR(MIN($D133-SUM($O133:BT133), INDEX(Tbl_Resource_List[Hours Available per Day], MATCH($C133,Tbl_Resource_List[Resource Name],0),1)-SUMIF($C$8:$C132,$C133,BU$8:BU132)),0),0)</f>
        <v>0</v>
      </c>
      <c r="BV133" s="93">
        <f>IF((BV$7&gt;IFERROR(MAX(IFERROR(INDEX(Tbl_Project_List[Start Date],MATCH($A133,Tbl_Project_List[Project Name],0),1)-1,0),IFERROR(INDEX($K$9:$K$158,MATCH($E133,$G$9:$G$158,0),1),0),IFERROR(INDEX($K$9:$K$158,MATCH($F133,$G$9:$G$158,0),1),0)),0)), IFERROR(MIN($D133-SUM($O133:BU133), INDEX(Tbl_Resource_List[Hours Available per Day], MATCH($C133,Tbl_Resource_List[Resource Name],0),1)-SUMIF($C$8:$C132,$C133,BV$8:BV132)),0),0)</f>
        <v>0</v>
      </c>
      <c r="BW133" s="94">
        <f>IF((BW$7&gt;IFERROR(MAX(IFERROR(INDEX(Tbl_Project_List[Start Date],MATCH($A133,Tbl_Project_List[Project Name],0),1)-1,0),IFERROR(INDEX($K$9:$K$158,MATCH($E133,$G$9:$G$158,0),1),0),IFERROR(INDEX($K$9:$K$158,MATCH($F133,$G$9:$G$158,0),1),0)),0)), IFERROR(MIN($D133-SUM($O133:BV133), INDEX(Tbl_Resource_List[Hours Available per Day], MATCH($C133,Tbl_Resource_List[Resource Name],0),1)-SUMIF($C$8:$C132,$C133,BW$8:BW132)),0),0)</f>
        <v>0</v>
      </c>
      <c r="BX133" s="95"/>
      <c r="BY133" s="95"/>
      <c r="BZ133" s="95"/>
      <c r="CA133" s="95"/>
      <c r="CB133" s="95"/>
      <c r="CC133" s="95"/>
      <c r="CD133" s="95"/>
      <c r="CE133" s="95"/>
      <c r="CF133" s="95"/>
      <c r="CG133" s="95"/>
      <c r="CH133" s="95"/>
      <c r="CI133" s="95"/>
      <c r="CJ133" s="95"/>
      <c r="CK133" s="95"/>
      <c r="CL133" s="95"/>
      <c r="CM133" s="95"/>
      <c r="CN133" s="95"/>
      <c r="CO133" s="95"/>
      <c r="CP133" s="95"/>
      <c r="CQ133" s="95"/>
      <c r="CR133" s="95"/>
      <c r="CS133" s="95"/>
      <c r="CT133" s="95"/>
      <c r="CU133" s="95"/>
      <c r="CV133" s="95"/>
      <c r="CW133" s="95"/>
      <c r="CX133" s="95"/>
      <c r="CY133" s="95"/>
      <c r="CZ133" s="95"/>
      <c r="DA133" s="95"/>
    </row>
    <row r="134" spans="1:105" x14ac:dyDescent="0.25">
      <c r="A134" s="89" t="str">
        <f>IFERROR(IF(ROW(A133)-ROW($A$8)&gt;=COUNTA(Tbl_Task_List[Task Name]),"",INDEX(Tbl_Project_List[],MATCH(SMALL(Tbl_Project_List[[#Data],[Priority]],ROUND(SUMPRODUCT(1/COUNTIF($A$9:A133,$A$9:A133)),0)+((COUNTIF(Tbl_Task_List[[#Data],[Project Name]],A133)=COUNTIF($A$9:$A133,A133))*1)),Tbl_Project_List[[#Data],[Priority]],0),1)),"")</f>
        <v/>
      </c>
      <c r="B134" s="89" t="str">
        <f t="array" ref="B134">IFERROR(INDEX((Tbl_Task_List[[#Data],[Task Name]]), SMALL(IF(A134=(Tbl_Task_List[[#Data],[Project Name]]),ROW(Tbl_Task_List[[#Data],[Project Name]]),""),COUNTIF($A$9:$A134,A134))-ROW(Tbl_Task_List[[#Headers],[Task Name]]),1),"")</f>
        <v/>
      </c>
      <c r="C134" s="90" t="str">
        <f t="array" ref="C134">IFERROR(INDEX((Tbl_Task_List[[#Data],[Resource Name]]), SMALL(IF(A134=(Tbl_Task_List[[#Data],[Project Name]]),ROW(Tbl_Task_List[[#Data],[Project Name]]),""),COUNTIF($A$9:$A134,A134))-ROW(Tbl_Task_List[[#Headers],[Resource Name]]),1),"")</f>
        <v/>
      </c>
      <c r="D134" s="91" t="str">
        <f t="array" ref="D134">IFERROR(INDEX((Tbl_Task_List[[#Data],[Planned Duration (Hours)]]), SMALL(IF(A134=(Tbl_Task_List[[#Data],[Project Name]]),ROW(Tbl_Task_List[[#Data],[Project Name]]),""),COUNTIF($A$9:$A134,A134))-ROW(Tbl_Task_List[[#Headers],[Planned Duration (Hours)]]),1),"")</f>
        <v/>
      </c>
      <c r="E134" s="70" t="str">
        <f t="array" ref="E134">IFERROR(INDEX((Tbl_Task_List[[#Data],[Predecessor 1]]), SMALL(IF(A134=(Tbl_Task_List[[#Data],[Project Name]]),ROW(Tbl_Task_List[[#Data],[Project Name]]),""),COUNTIF($A$9:$A134,A134))-ROW(Tbl_Task_List[[#Headers],[Predecessor 1]]),1),"")</f>
        <v/>
      </c>
      <c r="F134" s="70" t="str">
        <f t="array" ref="F134">IFERROR(INDEX((Tbl_Task_List[[#Data],[Predecessor 2]]), SMALL(IF(A134=(Tbl_Task_List[[#Data],[Project Name]]),ROW(Tbl_Task_List[[#Data],[Project Name]]),""),COUNTIF($A$9:$A134,A134))-ROW(Tbl_Task_List[[#Headers],[Predecessor 2]]),1),"")</f>
        <v/>
      </c>
      <c r="G134" s="70" t="str">
        <f t="shared" si="12"/>
        <v xml:space="preserve"> </v>
      </c>
      <c r="H134" s="75" t="str">
        <f>IFERROR(MAX(INDEX(Tbl_Project_List[Start Date],MATCH($A134,Tbl_Project_List[Project Name],0),1), StartDate, IFERROR(WORKDAY(INDEX($K$9:$K$158,MATCH($E134,$G$9:$G$158,0),1),1,Holidays),0),IFERROR(WORKDAY( INDEX($K$9:$K$158,MATCH($F134,$G$9:$G$158,0),1),1,Holidays),0)),"")</f>
        <v/>
      </c>
      <c r="I134" s="92" t="str">
        <f t="shared" si="9"/>
        <v/>
      </c>
      <c r="J134" s="75" t="str">
        <f t="array" ref="J134">IF(ISNUMBER(D134),IFERROR(INDEX($A$7:$BW$7,1,SMALL(IF(P134:BW134&gt;0,COLUMN(P134:BW134),""),1)),WORKDAY($BW$7,2,Holidays)),"")</f>
        <v/>
      </c>
      <c r="K134" s="75" t="str">
        <f t="array" ref="K134">IF(ISNUMBER(D134),IF(SUM(P134:BW134)=D134,IFERROR(INDEX($A$7:$BW$7,1,LARGE(IF(P134:BW134&gt;0,COLUMN(P134:BW134),""),1)),""),WORKDAY($BW$7,1,Holidays)),"")</f>
        <v/>
      </c>
      <c r="L134" s="92" t="str">
        <f ca="1">IFERROR(COUNTIF(INDIRECT(ADDRESS(ROW($L134),MATCH($J134,$A$7:$BW$7,0),1,1,)):INDIRECT(ADDRESS(ROW($L134),MATCH(MIN($K134,$BW$7),$A$7:$BW$7,0),1,1,)),0),"")</f>
        <v/>
      </c>
      <c r="M134" s="92" t="str">
        <f t="shared" si="10"/>
        <v/>
      </c>
      <c r="N134" s="93" t="str">
        <f t="shared" si="11"/>
        <v/>
      </c>
      <c r="O134" s="86"/>
      <c r="P134" s="93">
        <f>IF((P$7&gt;IFERROR(MAX(IFERROR(INDEX(Tbl_Project_List[Start Date],MATCH($A134,Tbl_Project_List[Project Name],0),1)-1,0),IFERROR(INDEX($K$9:$K$158,MATCH($E134,$G$9:$G$158,0),1),0),IFERROR(INDEX($K$9:$K$158,MATCH($F134,$G$9:$G$158,0),1),0)),0)), IFERROR(MIN($D134-SUM($O134:O134), INDEX(Tbl_Resource_List[Hours Available per Day], MATCH($C134,Tbl_Resource_List[Resource Name],0),1)-SUMIF($C$8:$C133,$C134,P$8:P133)),0),0)</f>
        <v>0</v>
      </c>
      <c r="Q134" s="93">
        <f>IF((Q$7&gt;IFERROR(MAX(IFERROR(INDEX(Tbl_Project_List[Start Date],MATCH($A134,Tbl_Project_List[Project Name],0),1)-1,0),IFERROR(INDEX($K$9:$K$158,MATCH($E134,$G$9:$G$158,0),1),0),IFERROR(INDEX($K$9:$K$158,MATCH($F134,$G$9:$G$158,0),1),0)),0)), IFERROR(MIN($D134-SUM($O134:P134), INDEX(Tbl_Resource_List[Hours Available per Day], MATCH($C134,Tbl_Resource_List[Resource Name],0),1)-SUMIF($C$8:$C133,$C134,Q$8:Q133)),0),0)</f>
        <v>0</v>
      </c>
      <c r="R134" s="93">
        <f>IF((R$7&gt;IFERROR(MAX(IFERROR(INDEX(Tbl_Project_List[Start Date],MATCH($A134,Tbl_Project_List[Project Name],0),1)-1,0),IFERROR(INDEX($K$9:$K$158,MATCH($E134,$G$9:$G$158,0),1),0),IFERROR(INDEX($K$9:$K$158,MATCH($F134,$G$9:$G$158,0),1),0)),0)), IFERROR(MIN($D134-SUM($O134:Q134), INDEX(Tbl_Resource_List[Hours Available per Day], MATCH($C134,Tbl_Resource_List[Resource Name],0),1)-SUMIF($C$8:$C133,$C134,R$8:R133)),0),0)</f>
        <v>0</v>
      </c>
      <c r="S134" s="93">
        <f>IF((S$7&gt;IFERROR(MAX(IFERROR(INDEX(Tbl_Project_List[Start Date],MATCH($A134,Tbl_Project_List[Project Name],0),1)-1,0),IFERROR(INDEX($K$9:$K$158,MATCH($E134,$G$9:$G$158,0),1),0),IFERROR(INDEX($K$9:$K$158,MATCH($F134,$G$9:$G$158,0),1),0)),0)), IFERROR(MIN($D134-SUM($O134:R134), INDEX(Tbl_Resource_List[Hours Available per Day], MATCH($C134,Tbl_Resource_List[Resource Name],0),1)-SUMIF($C$8:$C133,$C134,S$8:S133)),0),0)</f>
        <v>0</v>
      </c>
      <c r="T134" s="93">
        <f>IF((T$7&gt;IFERROR(MAX(IFERROR(INDEX(Tbl_Project_List[Start Date],MATCH($A134,Tbl_Project_List[Project Name],0),1)-1,0),IFERROR(INDEX($K$9:$K$158,MATCH($E134,$G$9:$G$158,0),1),0),IFERROR(INDEX($K$9:$K$158,MATCH($F134,$G$9:$G$158,0),1),0)),0)), IFERROR(MIN($D134-SUM($O134:S134), INDEX(Tbl_Resource_List[Hours Available per Day], MATCH($C134,Tbl_Resource_List[Resource Name],0),1)-SUMIF($C$8:$C133,$C134,T$8:T133)),0),0)</f>
        <v>0</v>
      </c>
      <c r="U134" s="93">
        <f>IF((U$7&gt;IFERROR(MAX(IFERROR(INDEX(Tbl_Project_List[Start Date],MATCH($A134,Tbl_Project_List[Project Name],0),1)-1,0),IFERROR(INDEX($K$9:$K$158,MATCH($E134,$G$9:$G$158,0),1),0),IFERROR(INDEX($K$9:$K$158,MATCH($F134,$G$9:$G$158,0),1),0)),0)), IFERROR(MIN($D134-SUM($O134:T134), INDEX(Tbl_Resource_List[Hours Available per Day], MATCH($C134,Tbl_Resource_List[Resource Name],0),1)-SUMIF($C$8:$C133,$C134,U$8:U133)),0),0)</f>
        <v>0</v>
      </c>
      <c r="V134" s="93">
        <f>IF((V$7&gt;IFERROR(MAX(IFERROR(INDEX(Tbl_Project_List[Start Date],MATCH($A134,Tbl_Project_List[Project Name],0),1)-1,0),IFERROR(INDEX($K$9:$K$158,MATCH($E134,$G$9:$G$158,0),1),0),IFERROR(INDEX($K$9:$K$158,MATCH($F134,$G$9:$G$158,0),1),0)),0)), IFERROR(MIN($D134-SUM($O134:U134), INDEX(Tbl_Resource_List[Hours Available per Day], MATCH($C134,Tbl_Resource_List[Resource Name],0),1)-SUMIF($C$8:$C133,$C134,V$8:V133)),0),0)</f>
        <v>0</v>
      </c>
      <c r="W134" s="93">
        <f>IF((W$7&gt;IFERROR(MAX(IFERROR(INDEX(Tbl_Project_List[Start Date],MATCH($A134,Tbl_Project_List[Project Name],0),1)-1,0),IFERROR(INDEX($K$9:$K$158,MATCH($E134,$G$9:$G$158,0),1),0),IFERROR(INDEX($K$9:$K$158,MATCH($F134,$G$9:$G$158,0),1),0)),0)), IFERROR(MIN($D134-SUM($O134:V134), INDEX(Tbl_Resource_List[Hours Available per Day], MATCH($C134,Tbl_Resource_List[Resource Name],0),1)-SUMIF($C$8:$C133,$C134,W$8:W133)),0),0)</f>
        <v>0</v>
      </c>
      <c r="X134" s="93">
        <f>IF((X$7&gt;IFERROR(MAX(IFERROR(INDEX(Tbl_Project_List[Start Date],MATCH($A134,Tbl_Project_List[Project Name],0),1)-1,0),IFERROR(INDEX($K$9:$K$158,MATCH($E134,$G$9:$G$158,0),1),0),IFERROR(INDEX($K$9:$K$158,MATCH($F134,$G$9:$G$158,0),1),0)),0)), IFERROR(MIN($D134-SUM($O134:W134), INDEX(Tbl_Resource_List[Hours Available per Day], MATCH($C134,Tbl_Resource_List[Resource Name],0),1)-SUMIF($C$8:$C133,$C134,X$8:X133)),0),0)</f>
        <v>0</v>
      </c>
      <c r="Y134" s="93">
        <f>IF((Y$7&gt;IFERROR(MAX(IFERROR(INDEX(Tbl_Project_List[Start Date],MATCH($A134,Tbl_Project_List[Project Name],0),1)-1,0),IFERROR(INDEX($K$9:$K$158,MATCH($E134,$G$9:$G$158,0),1),0),IFERROR(INDEX($K$9:$K$158,MATCH($F134,$G$9:$G$158,0),1),0)),0)), IFERROR(MIN($D134-SUM($O134:X134), INDEX(Tbl_Resource_List[Hours Available per Day], MATCH($C134,Tbl_Resource_List[Resource Name],0),1)-SUMIF($C$8:$C133,$C134,Y$8:Y133)),0),0)</f>
        <v>0</v>
      </c>
      <c r="Z134" s="93">
        <f>IF((Z$7&gt;IFERROR(MAX(IFERROR(INDEX(Tbl_Project_List[Start Date],MATCH($A134,Tbl_Project_List[Project Name],0),1)-1,0),IFERROR(INDEX($K$9:$K$158,MATCH($E134,$G$9:$G$158,0),1),0),IFERROR(INDEX($K$9:$K$158,MATCH($F134,$G$9:$G$158,0),1),0)),0)), IFERROR(MIN($D134-SUM($O134:Y134), INDEX(Tbl_Resource_List[Hours Available per Day], MATCH($C134,Tbl_Resource_List[Resource Name],0),1)-SUMIF($C$8:$C133,$C134,Z$8:Z133)),0),0)</f>
        <v>0</v>
      </c>
      <c r="AA134" s="93">
        <f>IF((AA$7&gt;IFERROR(MAX(IFERROR(INDEX(Tbl_Project_List[Start Date],MATCH($A134,Tbl_Project_List[Project Name],0),1)-1,0),IFERROR(INDEX($K$9:$K$158,MATCH($E134,$G$9:$G$158,0),1),0),IFERROR(INDEX($K$9:$K$158,MATCH($F134,$G$9:$G$158,0),1),0)),0)), IFERROR(MIN($D134-SUM($O134:Z134), INDEX(Tbl_Resource_List[Hours Available per Day], MATCH($C134,Tbl_Resource_List[Resource Name],0),1)-SUMIF($C$8:$C133,$C134,AA$8:AA133)),0),0)</f>
        <v>0</v>
      </c>
      <c r="AB134" s="93">
        <f>IF((AB$7&gt;IFERROR(MAX(IFERROR(INDEX(Tbl_Project_List[Start Date],MATCH($A134,Tbl_Project_List[Project Name],0),1)-1,0),IFERROR(INDEX($K$9:$K$158,MATCH($E134,$G$9:$G$158,0),1),0),IFERROR(INDEX($K$9:$K$158,MATCH($F134,$G$9:$G$158,0),1),0)),0)), IFERROR(MIN($D134-SUM($O134:AA134), INDEX(Tbl_Resource_List[Hours Available per Day], MATCH($C134,Tbl_Resource_List[Resource Name],0),1)-SUMIF($C$8:$C133,$C134,AB$8:AB133)),0),0)</f>
        <v>0</v>
      </c>
      <c r="AC134" s="93">
        <f>IF((AC$7&gt;IFERROR(MAX(IFERROR(INDEX(Tbl_Project_List[Start Date],MATCH($A134,Tbl_Project_List[Project Name],0),1)-1,0),IFERROR(INDEX($K$9:$K$158,MATCH($E134,$G$9:$G$158,0),1),0),IFERROR(INDEX($K$9:$K$158,MATCH($F134,$G$9:$G$158,0),1),0)),0)), IFERROR(MIN($D134-SUM($O134:AB134), INDEX(Tbl_Resource_List[Hours Available per Day], MATCH($C134,Tbl_Resource_List[Resource Name],0),1)-SUMIF($C$8:$C133,$C134,AC$8:AC133)),0),0)</f>
        <v>0</v>
      </c>
      <c r="AD134" s="93">
        <f>IF((AD$7&gt;IFERROR(MAX(IFERROR(INDEX(Tbl_Project_List[Start Date],MATCH($A134,Tbl_Project_List[Project Name],0),1)-1,0),IFERROR(INDEX($K$9:$K$158,MATCH($E134,$G$9:$G$158,0),1),0),IFERROR(INDEX($K$9:$K$158,MATCH($F134,$G$9:$G$158,0),1),0)),0)), IFERROR(MIN($D134-SUM($O134:AC134), INDEX(Tbl_Resource_List[Hours Available per Day], MATCH($C134,Tbl_Resource_List[Resource Name],0),1)-SUMIF($C$8:$C133,$C134,AD$8:AD133)),0),0)</f>
        <v>0</v>
      </c>
      <c r="AE134" s="93">
        <f>IF((AE$7&gt;IFERROR(MAX(IFERROR(INDEX(Tbl_Project_List[Start Date],MATCH($A134,Tbl_Project_List[Project Name],0),1)-1,0),IFERROR(INDEX($K$9:$K$158,MATCH($E134,$G$9:$G$158,0),1),0),IFERROR(INDEX($K$9:$K$158,MATCH($F134,$G$9:$G$158,0),1),0)),0)), IFERROR(MIN($D134-SUM($O134:AD134), INDEX(Tbl_Resource_List[Hours Available per Day], MATCH($C134,Tbl_Resource_List[Resource Name],0),1)-SUMIF($C$8:$C133,$C134,AE$8:AE133)),0),0)</f>
        <v>0</v>
      </c>
      <c r="AF134" s="93">
        <f>IF((AF$7&gt;IFERROR(MAX(IFERROR(INDEX(Tbl_Project_List[Start Date],MATCH($A134,Tbl_Project_List[Project Name],0),1)-1,0),IFERROR(INDEX($K$9:$K$158,MATCH($E134,$G$9:$G$158,0),1),0),IFERROR(INDEX($K$9:$K$158,MATCH($F134,$G$9:$G$158,0),1),0)),0)), IFERROR(MIN($D134-SUM($O134:AE134), INDEX(Tbl_Resource_List[Hours Available per Day], MATCH($C134,Tbl_Resource_List[Resource Name],0),1)-SUMIF($C$8:$C133,$C134,AF$8:AF133)),0),0)</f>
        <v>0</v>
      </c>
      <c r="AG134" s="93">
        <f>IF((AG$7&gt;IFERROR(MAX(IFERROR(INDEX(Tbl_Project_List[Start Date],MATCH($A134,Tbl_Project_List[Project Name],0),1)-1,0),IFERROR(INDEX($K$9:$K$158,MATCH($E134,$G$9:$G$158,0),1),0),IFERROR(INDEX($K$9:$K$158,MATCH($F134,$G$9:$G$158,0),1),0)),0)), IFERROR(MIN($D134-SUM($O134:AF134), INDEX(Tbl_Resource_List[Hours Available per Day], MATCH($C134,Tbl_Resource_List[Resource Name],0),1)-SUMIF($C$8:$C133,$C134,AG$8:AG133)),0),0)</f>
        <v>0</v>
      </c>
      <c r="AH134" s="93">
        <f>IF((AH$7&gt;IFERROR(MAX(IFERROR(INDEX(Tbl_Project_List[Start Date],MATCH($A134,Tbl_Project_List[Project Name],0),1)-1,0),IFERROR(INDEX($K$9:$K$158,MATCH($E134,$G$9:$G$158,0),1),0),IFERROR(INDEX($K$9:$K$158,MATCH($F134,$G$9:$G$158,0),1),0)),0)), IFERROR(MIN($D134-SUM($O134:AG134), INDEX(Tbl_Resource_List[Hours Available per Day], MATCH($C134,Tbl_Resource_List[Resource Name],0),1)-SUMIF($C$8:$C133,$C134,AH$8:AH133)),0),0)</f>
        <v>0</v>
      </c>
      <c r="AI134" s="93">
        <f>IF((AI$7&gt;IFERROR(MAX(IFERROR(INDEX(Tbl_Project_List[Start Date],MATCH($A134,Tbl_Project_List[Project Name],0),1)-1,0),IFERROR(INDEX($K$9:$K$158,MATCH($E134,$G$9:$G$158,0),1),0),IFERROR(INDEX($K$9:$K$158,MATCH($F134,$G$9:$G$158,0),1),0)),0)), IFERROR(MIN($D134-SUM($O134:AH134), INDEX(Tbl_Resource_List[Hours Available per Day], MATCH($C134,Tbl_Resource_List[Resource Name],0),1)-SUMIF($C$8:$C133,$C134,AI$8:AI133)),0),0)</f>
        <v>0</v>
      </c>
      <c r="AJ134" s="93">
        <f>IF((AJ$7&gt;IFERROR(MAX(IFERROR(INDEX(Tbl_Project_List[Start Date],MATCH($A134,Tbl_Project_List[Project Name],0),1)-1,0),IFERROR(INDEX($K$9:$K$158,MATCH($E134,$G$9:$G$158,0),1),0),IFERROR(INDEX($K$9:$K$158,MATCH($F134,$G$9:$G$158,0),1),0)),0)), IFERROR(MIN($D134-SUM($O134:AI134), INDEX(Tbl_Resource_List[Hours Available per Day], MATCH($C134,Tbl_Resource_List[Resource Name],0),1)-SUMIF($C$8:$C133,$C134,AJ$8:AJ133)),0),0)</f>
        <v>0</v>
      </c>
      <c r="AK134" s="93">
        <f>IF((AK$7&gt;IFERROR(MAX(IFERROR(INDEX(Tbl_Project_List[Start Date],MATCH($A134,Tbl_Project_List[Project Name],0),1)-1,0),IFERROR(INDEX($K$9:$K$158,MATCH($E134,$G$9:$G$158,0),1),0),IFERROR(INDEX($K$9:$K$158,MATCH($F134,$G$9:$G$158,0),1),0)),0)), IFERROR(MIN($D134-SUM($O134:AJ134), INDEX(Tbl_Resource_List[Hours Available per Day], MATCH($C134,Tbl_Resource_List[Resource Name],0),1)-SUMIF($C$8:$C133,$C134,AK$8:AK133)),0),0)</f>
        <v>0</v>
      </c>
      <c r="AL134" s="93">
        <f>IF((AL$7&gt;IFERROR(MAX(IFERROR(INDEX(Tbl_Project_List[Start Date],MATCH($A134,Tbl_Project_List[Project Name],0),1)-1,0),IFERROR(INDEX($K$9:$K$158,MATCH($E134,$G$9:$G$158,0),1),0),IFERROR(INDEX($K$9:$K$158,MATCH($F134,$G$9:$G$158,0),1),0)),0)), IFERROR(MIN($D134-SUM($O134:AK134), INDEX(Tbl_Resource_List[Hours Available per Day], MATCH($C134,Tbl_Resource_List[Resource Name],0),1)-SUMIF($C$8:$C133,$C134,AL$8:AL133)),0),0)</f>
        <v>0</v>
      </c>
      <c r="AM134" s="93">
        <f>IF((AM$7&gt;IFERROR(MAX(IFERROR(INDEX(Tbl_Project_List[Start Date],MATCH($A134,Tbl_Project_List[Project Name],0),1)-1,0),IFERROR(INDEX($K$9:$K$158,MATCH($E134,$G$9:$G$158,0),1),0),IFERROR(INDEX($K$9:$K$158,MATCH($F134,$G$9:$G$158,0),1),0)),0)), IFERROR(MIN($D134-SUM($O134:AL134), INDEX(Tbl_Resource_List[Hours Available per Day], MATCH($C134,Tbl_Resource_List[Resource Name],0),1)-SUMIF($C$8:$C133,$C134,AM$8:AM133)),0),0)</f>
        <v>0</v>
      </c>
      <c r="AN134" s="93">
        <f>IF((AN$7&gt;IFERROR(MAX(IFERROR(INDEX(Tbl_Project_List[Start Date],MATCH($A134,Tbl_Project_List[Project Name],0),1)-1,0),IFERROR(INDEX($K$9:$K$158,MATCH($E134,$G$9:$G$158,0),1),0),IFERROR(INDEX($K$9:$K$158,MATCH($F134,$G$9:$G$158,0),1),0)),0)), IFERROR(MIN($D134-SUM($O134:AM134), INDEX(Tbl_Resource_List[Hours Available per Day], MATCH($C134,Tbl_Resource_List[Resource Name],0),1)-SUMIF($C$8:$C133,$C134,AN$8:AN133)),0),0)</f>
        <v>0</v>
      </c>
      <c r="AO134" s="93">
        <f>IF((AO$7&gt;IFERROR(MAX(IFERROR(INDEX(Tbl_Project_List[Start Date],MATCH($A134,Tbl_Project_List[Project Name],0),1)-1,0),IFERROR(INDEX($K$9:$K$158,MATCH($E134,$G$9:$G$158,0),1),0),IFERROR(INDEX($K$9:$K$158,MATCH($F134,$G$9:$G$158,0),1),0)),0)), IFERROR(MIN($D134-SUM($O134:AN134), INDEX(Tbl_Resource_List[Hours Available per Day], MATCH($C134,Tbl_Resource_List[Resource Name],0),1)-SUMIF($C$8:$C133,$C134,AO$8:AO133)),0),0)</f>
        <v>0</v>
      </c>
      <c r="AP134" s="93">
        <f>IF((AP$7&gt;IFERROR(MAX(IFERROR(INDEX(Tbl_Project_List[Start Date],MATCH($A134,Tbl_Project_List[Project Name],0),1)-1,0),IFERROR(INDEX($K$9:$K$158,MATCH($E134,$G$9:$G$158,0),1),0),IFERROR(INDEX($K$9:$K$158,MATCH($F134,$G$9:$G$158,0),1),0)),0)), IFERROR(MIN($D134-SUM($O134:AO134), INDEX(Tbl_Resource_List[Hours Available per Day], MATCH($C134,Tbl_Resource_List[Resource Name],0),1)-SUMIF($C$8:$C133,$C134,AP$8:AP133)),0),0)</f>
        <v>0</v>
      </c>
      <c r="AQ134" s="93">
        <f>IF((AQ$7&gt;IFERROR(MAX(IFERROR(INDEX(Tbl_Project_List[Start Date],MATCH($A134,Tbl_Project_List[Project Name],0),1)-1,0),IFERROR(INDEX($K$9:$K$158,MATCH($E134,$G$9:$G$158,0),1),0),IFERROR(INDEX($K$9:$K$158,MATCH($F134,$G$9:$G$158,0),1),0)),0)), IFERROR(MIN($D134-SUM($O134:AP134), INDEX(Tbl_Resource_List[Hours Available per Day], MATCH($C134,Tbl_Resource_List[Resource Name],0),1)-SUMIF($C$8:$C133,$C134,AQ$8:AQ133)),0),0)</f>
        <v>0</v>
      </c>
      <c r="AR134" s="93">
        <f>IF((AR$7&gt;IFERROR(MAX(IFERROR(INDEX(Tbl_Project_List[Start Date],MATCH($A134,Tbl_Project_List[Project Name],0),1)-1,0),IFERROR(INDEX($K$9:$K$158,MATCH($E134,$G$9:$G$158,0),1),0),IFERROR(INDEX($K$9:$K$158,MATCH($F134,$G$9:$G$158,0),1),0)),0)), IFERROR(MIN($D134-SUM($O134:AQ134), INDEX(Tbl_Resource_List[Hours Available per Day], MATCH($C134,Tbl_Resource_List[Resource Name],0),1)-SUMIF($C$8:$C133,$C134,AR$8:AR133)),0),0)</f>
        <v>0</v>
      </c>
      <c r="AS134" s="93">
        <f>IF((AS$7&gt;IFERROR(MAX(IFERROR(INDEX(Tbl_Project_List[Start Date],MATCH($A134,Tbl_Project_List[Project Name],0),1)-1,0),IFERROR(INDEX($K$9:$K$158,MATCH($E134,$G$9:$G$158,0),1),0),IFERROR(INDEX($K$9:$K$158,MATCH($F134,$G$9:$G$158,0),1),0)),0)), IFERROR(MIN($D134-SUM($O134:AR134), INDEX(Tbl_Resource_List[Hours Available per Day], MATCH($C134,Tbl_Resource_List[Resource Name],0),1)-SUMIF($C$8:$C133,$C134,AS$8:AS133)),0),0)</f>
        <v>0</v>
      </c>
      <c r="AT134" s="93">
        <f>IF((AT$7&gt;IFERROR(MAX(IFERROR(INDEX(Tbl_Project_List[Start Date],MATCH($A134,Tbl_Project_List[Project Name],0),1)-1,0),IFERROR(INDEX($K$9:$K$158,MATCH($E134,$G$9:$G$158,0),1),0),IFERROR(INDEX($K$9:$K$158,MATCH($F134,$G$9:$G$158,0),1),0)),0)), IFERROR(MIN($D134-SUM($O134:AS134), INDEX(Tbl_Resource_List[Hours Available per Day], MATCH($C134,Tbl_Resource_List[Resource Name],0),1)-SUMIF($C$8:$C133,$C134,AT$8:AT133)),0),0)</f>
        <v>0</v>
      </c>
      <c r="AU134" s="93">
        <f>IF((AU$7&gt;IFERROR(MAX(IFERROR(INDEX(Tbl_Project_List[Start Date],MATCH($A134,Tbl_Project_List[Project Name],0),1)-1,0),IFERROR(INDEX($K$9:$K$158,MATCH($E134,$G$9:$G$158,0),1),0),IFERROR(INDEX($K$9:$K$158,MATCH($F134,$G$9:$G$158,0),1),0)),0)), IFERROR(MIN($D134-SUM($O134:AT134), INDEX(Tbl_Resource_List[Hours Available per Day], MATCH($C134,Tbl_Resource_List[Resource Name],0),1)-SUMIF($C$8:$C133,$C134,AU$8:AU133)),0),0)</f>
        <v>0</v>
      </c>
      <c r="AV134" s="93">
        <f>IF((AV$7&gt;IFERROR(MAX(IFERROR(INDEX(Tbl_Project_List[Start Date],MATCH($A134,Tbl_Project_List[Project Name],0),1)-1,0),IFERROR(INDEX($K$9:$K$158,MATCH($E134,$G$9:$G$158,0),1),0),IFERROR(INDEX($K$9:$K$158,MATCH($F134,$G$9:$G$158,0),1),0)),0)), IFERROR(MIN($D134-SUM($O134:AU134), INDEX(Tbl_Resource_List[Hours Available per Day], MATCH($C134,Tbl_Resource_List[Resource Name],0),1)-SUMIF($C$8:$C133,$C134,AV$8:AV133)),0),0)</f>
        <v>0</v>
      </c>
      <c r="AW134" s="93">
        <f>IF((AW$7&gt;IFERROR(MAX(IFERROR(INDEX(Tbl_Project_List[Start Date],MATCH($A134,Tbl_Project_List[Project Name],0),1)-1,0),IFERROR(INDEX($K$9:$K$158,MATCH($E134,$G$9:$G$158,0),1),0),IFERROR(INDEX($K$9:$K$158,MATCH($F134,$G$9:$G$158,0),1),0)),0)), IFERROR(MIN($D134-SUM($O134:AV134), INDEX(Tbl_Resource_List[Hours Available per Day], MATCH($C134,Tbl_Resource_List[Resource Name],0),1)-SUMIF($C$8:$C133,$C134,AW$8:AW133)),0),0)</f>
        <v>0</v>
      </c>
      <c r="AX134" s="93">
        <f>IF((AX$7&gt;IFERROR(MAX(IFERROR(INDEX(Tbl_Project_List[Start Date],MATCH($A134,Tbl_Project_List[Project Name],0),1)-1,0),IFERROR(INDEX($K$9:$K$158,MATCH($E134,$G$9:$G$158,0),1),0),IFERROR(INDEX($K$9:$K$158,MATCH($F134,$G$9:$G$158,0),1),0)),0)), IFERROR(MIN($D134-SUM($O134:AW134), INDEX(Tbl_Resource_List[Hours Available per Day], MATCH($C134,Tbl_Resource_List[Resource Name],0),1)-SUMIF($C$8:$C133,$C134,AX$8:AX133)),0),0)</f>
        <v>0</v>
      </c>
      <c r="AY134" s="93">
        <f>IF((AY$7&gt;IFERROR(MAX(IFERROR(INDEX(Tbl_Project_List[Start Date],MATCH($A134,Tbl_Project_List[Project Name],0),1)-1,0),IFERROR(INDEX($K$9:$K$158,MATCH($E134,$G$9:$G$158,0),1),0),IFERROR(INDEX($K$9:$K$158,MATCH($F134,$G$9:$G$158,0),1),0)),0)), IFERROR(MIN($D134-SUM($O134:AX134), INDEX(Tbl_Resource_List[Hours Available per Day], MATCH($C134,Tbl_Resource_List[Resource Name],0),1)-SUMIF($C$8:$C133,$C134,AY$8:AY133)),0),0)</f>
        <v>0</v>
      </c>
      <c r="AZ134" s="93">
        <f>IF((AZ$7&gt;IFERROR(MAX(IFERROR(INDEX(Tbl_Project_List[Start Date],MATCH($A134,Tbl_Project_List[Project Name],0),1)-1,0),IFERROR(INDEX($K$9:$K$158,MATCH($E134,$G$9:$G$158,0),1),0),IFERROR(INDEX($K$9:$K$158,MATCH($F134,$G$9:$G$158,0),1),0)),0)), IFERROR(MIN($D134-SUM($O134:AY134), INDEX(Tbl_Resource_List[Hours Available per Day], MATCH($C134,Tbl_Resource_List[Resource Name],0),1)-SUMIF($C$8:$C133,$C134,AZ$8:AZ133)),0),0)</f>
        <v>0</v>
      </c>
      <c r="BA134" s="93">
        <f>IF((BA$7&gt;IFERROR(MAX(IFERROR(INDEX(Tbl_Project_List[Start Date],MATCH($A134,Tbl_Project_List[Project Name],0),1)-1,0),IFERROR(INDEX($K$9:$K$158,MATCH($E134,$G$9:$G$158,0),1),0),IFERROR(INDEX($K$9:$K$158,MATCH($F134,$G$9:$G$158,0),1),0)),0)), IFERROR(MIN($D134-SUM($O134:AZ134), INDEX(Tbl_Resource_List[Hours Available per Day], MATCH($C134,Tbl_Resource_List[Resource Name],0),1)-SUMIF($C$8:$C133,$C134,BA$8:BA133)),0),0)</f>
        <v>0</v>
      </c>
      <c r="BB134" s="93">
        <f>IF((BB$7&gt;IFERROR(MAX(IFERROR(INDEX(Tbl_Project_List[Start Date],MATCH($A134,Tbl_Project_List[Project Name],0),1)-1,0),IFERROR(INDEX($K$9:$K$158,MATCH($E134,$G$9:$G$158,0),1),0),IFERROR(INDEX($K$9:$K$158,MATCH($F134,$G$9:$G$158,0),1),0)),0)), IFERROR(MIN($D134-SUM($O134:BA134), INDEX(Tbl_Resource_List[Hours Available per Day], MATCH($C134,Tbl_Resource_List[Resource Name],0),1)-SUMIF($C$8:$C133,$C134,BB$8:BB133)),0),0)</f>
        <v>0</v>
      </c>
      <c r="BC134" s="93">
        <f>IF((BC$7&gt;IFERROR(MAX(IFERROR(INDEX(Tbl_Project_List[Start Date],MATCH($A134,Tbl_Project_List[Project Name],0),1)-1,0),IFERROR(INDEX($K$9:$K$158,MATCH($E134,$G$9:$G$158,0),1),0),IFERROR(INDEX($K$9:$K$158,MATCH($F134,$G$9:$G$158,0),1),0)),0)), IFERROR(MIN($D134-SUM($O134:BB134), INDEX(Tbl_Resource_List[Hours Available per Day], MATCH($C134,Tbl_Resource_List[Resource Name],0),1)-SUMIF($C$8:$C133,$C134,BC$8:BC133)),0),0)</f>
        <v>0</v>
      </c>
      <c r="BD134" s="93">
        <f>IF((BD$7&gt;IFERROR(MAX(IFERROR(INDEX(Tbl_Project_List[Start Date],MATCH($A134,Tbl_Project_List[Project Name],0),1)-1,0),IFERROR(INDEX($K$9:$K$158,MATCH($E134,$G$9:$G$158,0),1),0),IFERROR(INDEX($K$9:$K$158,MATCH($F134,$G$9:$G$158,0),1),0)),0)), IFERROR(MIN($D134-SUM($O134:BC134), INDEX(Tbl_Resource_List[Hours Available per Day], MATCH($C134,Tbl_Resource_List[Resource Name],0),1)-SUMIF($C$8:$C133,$C134,BD$8:BD133)),0),0)</f>
        <v>0</v>
      </c>
      <c r="BE134" s="93">
        <f>IF((BE$7&gt;IFERROR(MAX(IFERROR(INDEX(Tbl_Project_List[Start Date],MATCH($A134,Tbl_Project_List[Project Name],0),1)-1,0),IFERROR(INDEX($K$9:$K$158,MATCH($E134,$G$9:$G$158,0),1),0),IFERROR(INDEX($K$9:$K$158,MATCH($F134,$G$9:$G$158,0),1),0)),0)), IFERROR(MIN($D134-SUM($O134:BD134), INDEX(Tbl_Resource_List[Hours Available per Day], MATCH($C134,Tbl_Resource_List[Resource Name],0),1)-SUMIF($C$8:$C133,$C134,BE$8:BE133)),0),0)</f>
        <v>0</v>
      </c>
      <c r="BF134" s="93">
        <f>IF((BF$7&gt;IFERROR(MAX(IFERROR(INDEX(Tbl_Project_List[Start Date],MATCH($A134,Tbl_Project_List[Project Name],0),1)-1,0),IFERROR(INDEX($K$9:$K$158,MATCH($E134,$G$9:$G$158,0),1),0),IFERROR(INDEX($K$9:$K$158,MATCH($F134,$G$9:$G$158,0),1),0)),0)), IFERROR(MIN($D134-SUM($O134:BE134), INDEX(Tbl_Resource_List[Hours Available per Day], MATCH($C134,Tbl_Resource_List[Resource Name],0),1)-SUMIF($C$8:$C133,$C134,BF$8:BF133)),0),0)</f>
        <v>0</v>
      </c>
      <c r="BG134" s="93">
        <f>IF((BG$7&gt;IFERROR(MAX(IFERROR(INDEX(Tbl_Project_List[Start Date],MATCH($A134,Tbl_Project_List[Project Name],0),1)-1,0),IFERROR(INDEX($K$9:$K$158,MATCH($E134,$G$9:$G$158,0),1),0),IFERROR(INDEX($K$9:$K$158,MATCH($F134,$G$9:$G$158,0),1),0)),0)), IFERROR(MIN($D134-SUM($O134:BF134), INDEX(Tbl_Resource_List[Hours Available per Day], MATCH($C134,Tbl_Resource_List[Resource Name],0),1)-SUMIF($C$8:$C133,$C134,BG$8:BG133)),0),0)</f>
        <v>0</v>
      </c>
      <c r="BH134" s="93">
        <f>IF((BH$7&gt;IFERROR(MAX(IFERROR(INDEX(Tbl_Project_List[Start Date],MATCH($A134,Tbl_Project_List[Project Name],0),1)-1,0),IFERROR(INDEX($K$9:$K$158,MATCH($E134,$G$9:$G$158,0),1),0),IFERROR(INDEX($K$9:$K$158,MATCH($F134,$G$9:$G$158,0),1),0)),0)), IFERROR(MIN($D134-SUM($O134:BG134), INDEX(Tbl_Resource_List[Hours Available per Day], MATCH($C134,Tbl_Resource_List[Resource Name],0),1)-SUMIF($C$8:$C133,$C134,BH$8:BH133)),0),0)</f>
        <v>0</v>
      </c>
      <c r="BI134" s="93">
        <f>IF((BI$7&gt;IFERROR(MAX(IFERROR(INDEX(Tbl_Project_List[Start Date],MATCH($A134,Tbl_Project_List[Project Name],0),1)-1,0),IFERROR(INDEX($K$9:$K$158,MATCH($E134,$G$9:$G$158,0),1),0),IFERROR(INDEX($K$9:$K$158,MATCH($F134,$G$9:$G$158,0),1),0)),0)), IFERROR(MIN($D134-SUM($O134:BH134), INDEX(Tbl_Resource_List[Hours Available per Day], MATCH($C134,Tbl_Resource_List[Resource Name],0),1)-SUMIF($C$8:$C133,$C134,BI$8:BI133)),0),0)</f>
        <v>0</v>
      </c>
      <c r="BJ134" s="93">
        <f>IF((BJ$7&gt;IFERROR(MAX(IFERROR(INDEX(Tbl_Project_List[Start Date],MATCH($A134,Tbl_Project_List[Project Name],0),1)-1,0),IFERROR(INDEX($K$9:$K$158,MATCH($E134,$G$9:$G$158,0),1),0),IFERROR(INDEX($K$9:$K$158,MATCH($F134,$G$9:$G$158,0),1),0)),0)), IFERROR(MIN($D134-SUM($O134:BI134), INDEX(Tbl_Resource_List[Hours Available per Day], MATCH($C134,Tbl_Resource_List[Resource Name],0),1)-SUMIF($C$8:$C133,$C134,BJ$8:BJ133)),0),0)</f>
        <v>0</v>
      </c>
      <c r="BK134" s="93">
        <f>IF((BK$7&gt;IFERROR(MAX(IFERROR(INDEX(Tbl_Project_List[Start Date],MATCH($A134,Tbl_Project_List[Project Name],0),1)-1,0),IFERROR(INDEX($K$9:$K$158,MATCH($E134,$G$9:$G$158,0),1),0),IFERROR(INDEX($K$9:$K$158,MATCH($F134,$G$9:$G$158,0),1),0)),0)), IFERROR(MIN($D134-SUM($O134:BJ134), INDEX(Tbl_Resource_List[Hours Available per Day], MATCH($C134,Tbl_Resource_List[Resource Name],0),1)-SUMIF($C$8:$C133,$C134,BK$8:BK133)),0),0)</f>
        <v>0</v>
      </c>
      <c r="BL134" s="93">
        <f>IF((BL$7&gt;IFERROR(MAX(IFERROR(INDEX(Tbl_Project_List[Start Date],MATCH($A134,Tbl_Project_List[Project Name],0),1)-1,0),IFERROR(INDEX($K$9:$K$158,MATCH($E134,$G$9:$G$158,0),1),0),IFERROR(INDEX($K$9:$K$158,MATCH($F134,$G$9:$G$158,0),1),0)),0)), IFERROR(MIN($D134-SUM($O134:BK134), INDEX(Tbl_Resource_List[Hours Available per Day], MATCH($C134,Tbl_Resource_List[Resource Name],0),1)-SUMIF($C$8:$C133,$C134,BL$8:BL133)),0),0)</f>
        <v>0</v>
      </c>
      <c r="BM134" s="93">
        <f>IF((BM$7&gt;IFERROR(MAX(IFERROR(INDEX(Tbl_Project_List[Start Date],MATCH($A134,Tbl_Project_List[Project Name],0),1)-1,0),IFERROR(INDEX($K$9:$K$158,MATCH($E134,$G$9:$G$158,0),1),0),IFERROR(INDEX($K$9:$K$158,MATCH($F134,$G$9:$G$158,0),1),0)),0)), IFERROR(MIN($D134-SUM($O134:BL134), INDEX(Tbl_Resource_List[Hours Available per Day], MATCH($C134,Tbl_Resource_List[Resource Name],0),1)-SUMIF($C$8:$C133,$C134,BM$8:BM133)),0),0)</f>
        <v>0</v>
      </c>
      <c r="BN134" s="93">
        <f>IF((BN$7&gt;IFERROR(MAX(IFERROR(INDEX(Tbl_Project_List[Start Date],MATCH($A134,Tbl_Project_List[Project Name],0),1)-1,0),IFERROR(INDEX($K$9:$K$158,MATCH($E134,$G$9:$G$158,0),1),0),IFERROR(INDEX($K$9:$K$158,MATCH($F134,$G$9:$G$158,0),1),0)),0)), IFERROR(MIN($D134-SUM($O134:BM134), INDEX(Tbl_Resource_List[Hours Available per Day], MATCH($C134,Tbl_Resource_List[Resource Name],0),1)-SUMIF($C$8:$C133,$C134,BN$8:BN133)),0),0)</f>
        <v>0</v>
      </c>
      <c r="BO134" s="93">
        <f>IF((BO$7&gt;IFERROR(MAX(IFERROR(INDEX(Tbl_Project_List[Start Date],MATCH($A134,Tbl_Project_List[Project Name],0),1)-1,0),IFERROR(INDEX($K$9:$K$158,MATCH($E134,$G$9:$G$158,0),1),0),IFERROR(INDEX($K$9:$K$158,MATCH($F134,$G$9:$G$158,0),1),0)),0)), IFERROR(MIN($D134-SUM($O134:BN134), INDEX(Tbl_Resource_List[Hours Available per Day], MATCH($C134,Tbl_Resource_List[Resource Name],0),1)-SUMIF($C$8:$C133,$C134,BO$8:BO133)),0),0)</f>
        <v>0</v>
      </c>
      <c r="BP134" s="93">
        <f>IF((BP$7&gt;IFERROR(MAX(IFERROR(INDEX(Tbl_Project_List[Start Date],MATCH($A134,Tbl_Project_List[Project Name],0),1)-1,0),IFERROR(INDEX($K$9:$K$158,MATCH($E134,$G$9:$G$158,0),1),0),IFERROR(INDEX($K$9:$K$158,MATCH($F134,$G$9:$G$158,0),1),0)),0)), IFERROR(MIN($D134-SUM($O134:BO134), INDEX(Tbl_Resource_List[Hours Available per Day], MATCH($C134,Tbl_Resource_List[Resource Name],0),1)-SUMIF($C$8:$C133,$C134,BP$8:BP133)),0),0)</f>
        <v>0</v>
      </c>
      <c r="BQ134" s="93">
        <f>IF((BQ$7&gt;IFERROR(MAX(IFERROR(INDEX(Tbl_Project_List[Start Date],MATCH($A134,Tbl_Project_List[Project Name],0),1)-1,0),IFERROR(INDEX($K$9:$K$158,MATCH($E134,$G$9:$G$158,0),1),0),IFERROR(INDEX($K$9:$K$158,MATCH($F134,$G$9:$G$158,0),1),0)),0)), IFERROR(MIN($D134-SUM($O134:BP134), INDEX(Tbl_Resource_List[Hours Available per Day], MATCH($C134,Tbl_Resource_List[Resource Name],0),1)-SUMIF($C$8:$C133,$C134,BQ$8:BQ133)),0),0)</f>
        <v>0</v>
      </c>
      <c r="BR134" s="93">
        <f>IF((BR$7&gt;IFERROR(MAX(IFERROR(INDEX(Tbl_Project_List[Start Date],MATCH($A134,Tbl_Project_List[Project Name],0),1)-1,0),IFERROR(INDEX($K$9:$K$158,MATCH($E134,$G$9:$G$158,0),1),0),IFERROR(INDEX($K$9:$K$158,MATCH($F134,$G$9:$G$158,0),1),0)),0)), IFERROR(MIN($D134-SUM($O134:BQ134), INDEX(Tbl_Resource_List[Hours Available per Day], MATCH($C134,Tbl_Resource_List[Resource Name],0),1)-SUMIF($C$8:$C133,$C134,BR$8:BR133)),0),0)</f>
        <v>0</v>
      </c>
      <c r="BS134" s="93">
        <f>IF((BS$7&gt;IFERROR(MAX(IFERROR(INDEX(Tbl_Project_List[Start Date],MATCH($A134,Tbl_Project_List[Project Name],0),1)-1,0),IFERROR(INDEX($K$9:$K$158,MATCH($E134,$G$9:$G$158,0),1),0),IFERROR(INDEX($K$9:$K$158,MATCH($F134,$G$9:$G$158,0),1),0)),0)), IFERROR(MIN($D134-SUM($O134:BR134), INDEX(Tbl_Resource_List[Hours Available per Day], MATCH($C134,Tbl_Resource_List[Resource Name],0),1)-SUMIF($C$8:$C133,$C134,BS$8:BS133)),0),0)</f>
        <v>0</v>
      </c>
      <c r="BT134" s="93">
        <f>IF((BT$7&gt;IFERROR(MAX(IFERROR(INDEX(Tbl_Project_List[Start Date],MATCH($A134,Tbl_Project_List[Project Name],0),1)-1,0),IFERROR(INDEX($K$9:$K$158,MATCH($E134,$G$9:$G$158,0),1),0),IFERROR(INDEX($K$9:$K$158,MATCH($F134,$G$9:$G$158,0),1),0)),0)), IFERROR(MIN($D134-SUM($O134:BS134), INDEX(Tbl_Resource_List[Hours Available per Day], MATCH($C134,Tbl_Resource_List[Resource Name],0),1)-SUMIF($C$8:$C133,$C134,BT$8:BT133)),0),0)</f>
        <v>0</v>
      </c>
      <c r="BU134" s="93">
        <f>IF((BU$7&gt;IFERROR(MAX(IFERROR(INDEX(Tbl_Project_List[Start Date],MATCH($A134,Tbl_Project_List[Project Name],0),1)-1,0),IFERROR(INDEX($K$9:$K$158,MATCH($E134,$G$9:$G$158,0),1),0),IFERROR(INDEX($K$9:$K$158,MATCH($F134,$G$9:$G$158,0),1),0)),0)), IFERROR(MIN($D134-SUM($O134:BT134), INDEX(Tbl_Resource_List[Hours Available per Day], MATCH($C134,Tbl_Resource_List[Resource Name],0),1)-SUMIF($C$8:$C133,$C134,BU$8:BU133)),0),0)</f>
        <v>0</v>
      </c>
      <c r="BV134" s="93">
        <f>IF((BV$7&gt;IFERROR(MAX(IFERROR(INDEX(Tbl_Project_List[Start Date],MATCH($A134,Tbl_Project_List[Project Name],0),1)-1,0),IFERROR(INDEX($K$9:$K$158,MATCH($E134,$G$9:$G$158,0),1),0),IFERROR(INDEX($K$9:$K$158,MATCH($F134,$G$9:$G$158,0),1),0)),0)), IFERROR(MIN($D134-SUM($O134:BU134), INDEX(Tbl_Resource_List[Hours Available per Day], MATCH($C134,Tbl_Resource_List[Resource Name],0),1)-SUMIF($C$8:$C133,$C134,BV$8:BV133)),0),0)</f>
        <v>0</v>
      </c>
      <c r="BW134" s="94">
        <f>IF((BW$7&gt;IFERROR(MAX(IFERROR(INDEX(Tbl_Project_List[Start Date],MATCH($A134,Tbl_Project_List[Project Name],0),1)-1,0),IFERROR(INDEX($K$9:$K$158,MATCH($E134,$G$9:$G$158,0),1),0),IFERROR(INDEX($K$9:$K$158,MATCH($F134,$G$9:$G$158,0),1),0)),0)), IFERROR(MIN($D134-SUM($O134:BV134), INDEX(Tbl_Resource_List[Hours Available per Day], MATCH($C134,Tbl_Resource_List[Resource Name],0),1)-SUMIF($C$8:$C133,$C134,BW$8:BW133)),0),0)</f>
        <v>0</v>
      </c>
      <c r="BX134" s="95"/>
      <c r="BY134" s="95"/>
      <c r="BZ134" s="95"/>
      <c r="CA134" s="95"/>
      <c r="CB134" s="95"/>
      <c r="CC134" s="95"/>
      <c r="CD134" s="95"/>
      <c r="CE134" s="95"/>
      <c r="CF134" s="95"/>
      <c r="CG134" s="95"/>
      <c r="CH134" s="95"/>
      <c r="CI134" s="95"/>
      <c r="CJ134" s="95"/>
      <c r="CK134" s="95"/>
      <c r="CL134" s="95"/>
      <c r="CM134" s="95"/>
      <c r="CN134" s="95"/>
      <c r="CO134" s="95"/>
      <c r="CP134" s="95"/>
      <c r="CQ134" s="95"/>
      <c r="CR134" s="95"/>
      <c r="CS134" s="95"/>
      <c r="CT134" s="95"/>
      <c r="CU134" s="95"/>
      <c r="CV134" s="95"/>
      <c r="CW134" s="95"/>
      <c r="CX134" s="95"/>
      <c r="CY134" s="95"/>
      <c r="CZ134" s="95"/>
      <c r="DA134" s="95"/>
    </row>
    <row r="135" spans="1:105" x14ac:dyDescent="0.25">
      <c r="A135" s="89" t="str">
        <f>IFERROR(IF(ROW(A134)-ROW($A$8)&gt;=COUNTA(Tbl_Task_List[Task Name]),"",INDEX(Tbl_Project_List[],MATCH(SMALL(Tbl_Project_List[[#Data],[Priority]],ROUND(SUMPRODUCT(1/COUNTIF($A$9:A134,$A$9:A134)),0)+((COUNTIF(Tbl_Task_List[[#Data],[Project Name]],A134)=COUNTIF($A$9:$A134,A134))*1)),Tbl_Project_List[[#Data],[Priority]],0),1)),"")</f>
        <v/>
      </c>
      <c r="B135" s="89" t="str">
        <f t="array" ref="B135">IFERROR(INDEX((Tbl_Task_List[[#Data],[Task Name]]), SMALL(IF(A135=(Tbl_Task_List[[#Data],[Project Name]]),ROW(Tbl_Task_List[[#Data],[Project Name]]),""),COUNTIF($A$9:$A135,A135))-ROW(Tbl_Task_List[[#Headers],[Task Name]]),1),"")</f>
        <v/>
      </c>
      <c r="C135" s="90" t="str">
        <f t="array" ref="C135">IFERROR(INDEX((Tbl_Task_List[[#Data],[Resource Name]]), SMALL(IF(A135=(Tbl_Task_List[[#Data],[Project Name]]),ROW(Tbl_Task_List[[#Data],[Project Name]]),""),COUNTIF($A$9:$A135,A135))-ROW(Tbl_Task_List[[#Headers],[Resource Name]]),1),"")</f>
        <v/>
      </c>
      <c r="D135" s="91" t="str">
        <f t="array" ref="D135">IFERROR(INDEX((Tbl_Task_List[[#Data],[Planned Duration (Hours)]]), SMALL(IF(A135=(Tbl_Task_List[[#Data],[Project Name]]),ROW(Tbl_Task_List[[#Data],[Project Name]]),""),COUNTIF($A$9:$A135,A135))-ROW(Tbl_Task_List[[#Headers],[Planned Duration (Hours)]]),1),"")</f>
        <v/>
      </c>
      <c r="E135" s="70" t="str">
        <f t="array" ref="E135">IFERROR(INDEX((Tbl_Task_List[[#Data],[Predecessor 1]]), SMALL(IF(A135=(Tbl_Task_List[[#Data],[Project Name]]),ROW(Tbl_Task_List[[#Data],[Project Name]]),""),COUNTIF($A$9:$A135,A135))-ROW(Tbl_Task_List[[#Headers],[Predecessor 1]]),1),"")</f>
        <v/>
      </c>
      <c r="F135" s="70" t="str">
        <f t="array" ref="F135">IFERROR(INDEX((Tbl_Task_List[[#Data],[Predecessor 2]]), SMALL(IF(A135=(Tbl_Task_List[[#Data],[Project Name]]),ROW(Tbl_Task_List[[#Data],[Project Name]]),""),COUNTIF($A$9:$A135,A135))-ROW(Tbl_Task_List[[#Headers],[Predecessor 2]]),1),"")</f>
        <v/>
      </c>
      <c r="G135" s="70" t="str">
        <f t="shared" si="12"/>
        <v xml:space="preserve"> </v>
      </c>
      <c r="H135" s="75" t="str">
        <f>IFERROR(MAX(INDEX(Tbl_Project_List[Start Date],MATCH($A135,Tbl_Project_List[Project Name],0),1), StartDate, IFERROR(WORKDAY(INDEX($K$9:$K$158,MATCH($E135,$G$9:$G$158,0),1),1,Holidays),0),IFERROR(WORKDAY( INDEX($K$9:$K$158,MATCH($F135,$G$9:$G$158,0),1),1,Holidays),0)),"")</f>
        <v/>
      </c>
      <c r="I135" s="92" t="str">
        <f t="shared" si="9"/>
        <v/>
      </c>
      <c r="J135" s="75" t="str">
        <f t="array" ref="J135">IF(ISNUMBER(D135),IFERROR(INDEX($A$7:$BW$7,1,SMALL(IF(P135:BW135&gt;0,COLUMN(P135:BW135),""),1)),WORKDAY($BW$7,2,Holidays)),"")</f>
        <v/>
      </c>
      <c r="K135" s="75" t="str">
        <f t="array" ref="K135">IF(ISNUMBER(D135),IF(SUM(P135:BW135)=D135,IFERROR(INDEX($A$7:$BW$7,1,LARGE(IF(P135:BW135&gt;0,COLUMN(P135:BW135),""),1)),""),WORKDAY($BW$7,1,Holidays)),"")</f>
        <v/>
      </c>
      <c r="L135" s="92" t="str">
        <f ca="1">IFERROR(COUNTIF(INDIRECT(ADDRESS(ROW($L135),MATCH($J135,$A$7:$BW$7,0),1,1,)):INDIRECT(ADDRESS(ROW($L135),MATCH(MIN($K135,$BW$7),$A$7:$BW$7,0),1,1,)),0),"")</f>
        <v/>
      </c>
      <c r="M135" s="92" t="str">
        <f t="shared" si="10"/>
        <v/>
      </c>
      <c r="N135" s="93" t="str">
        <f t="shared" si="11"/>
        <v/>
      </c>
      <c r="O135" s="86"/>
      <c r="P135" s="93">
        <f>IF((P$7&gt;IFERROR(MAX(IFERROR(INDEX(Tbl_Project_List[Start Date],MATCH($A135,Tbl_Project_List[Project Name],0),1)-1,0),IFERROR(INDEX($K$9:$K$158,MATCH($E135,$G$9:$G$158,0),1),0),IFERROR(INDEX($K$9:$K$158,MATCH($F135,$G$9:$G$158,0),1),0)),0)), IFERROR(MIN($D135-SUM($O135:O135), INDEX(Tbl_Resource_List[Hours Available per Day], MATCH($C135,Tbl_Resource_List[Resource Name],0),1)-SUMIF($C$8:$C134,$C135,P$8:P134)),0),0)</f>
        <v>0</v>
      </c>
      <c r="Q135" s="93">
        <f>IF((Q$7&gt;IFERROR(MAX(IFERROR(INDEX(Tbl_Project_List[Start Date],MATCH($A135,Tbl_Project_List[Project Name],0),1)-1,0),IFERROR(INDEX($K$9:$K$158,MATCH($E135,$G$9:$G$158,0),1),0),IFERROR(INDEX($K$9:$K$158,MATCH($F135,$G$9:$G$158,0),1),0)),0)), IFERROR(MIN($D135-SUM($O135:P135), INDEX(Tbl_Resource_List[Hours Available per Day], MATCH($C135,Tbl_Resource_List[Resource Name],0),1)-SUMIF($C$8:$C134,$C135,Q$8:Q134)),0),0)</f>
        <v>0</v>
      </c>
      <c r="R135" s="93">
        <f>IF((R$7&gt;IFERROR(MAX(IFERROR(INDEX(Tbl_Project_List[Start Date],MATCH($A135,Tbl_Project_List[Project Name],0),1)-1,0),IFERROR(INDEX($K$9:$K$158,MATCH($E135,$G$9:$G$158,0),1),0),IFERROR(INDEX($K$9:$K$158,MATCH($F135,$G$9:$G$158,0),1),0)),0)), IFERROR(MIN($D135-SUM($O135:Q135), INDEX(Tbl_Resource_List[Hours Available per Day], MATCH($C135,Tbl_Resource_List[Resource Name],0),1)-SUMIF($C$8:$C134,$C135,R$8:R134)),0),0)</f>
        <v>0</v>
      </c>
      <c r="S135" s="93">
        <f>IF((S$7&gt;IFERROR(MAX(IFERROR(INDEX(Tbl_Project_List[Start Date],MATCH($A135,Tbl_Project_List[Project Name],0),1)-1,0),IFERROR(INDEX($K$9:$K$158,MATCH($E135,$G$9:$G$158,0),1),0),IFERROR(INDEX($K$9:$K$158,MATCH($F135,$G$9:$G$158,0),1),0)),0)), IFERROR(MIN($D135-SUM($O135:R135), INDEX(Tbl_Resource_List[Hours Available per Day], MATCH($C135,Tbl_Resource_List[Resource Name],0),1)-SUMIF($C$8:$C134,$C135,S$8:S134)),0),0)</f>
        <v>0</v>
      </c>
      <c r="T135" s="93">
        <f>IF((T$7&gt;IFERROR(MAX(IFERROR(INDEX(Tbl_Project_List[Start Date],MATCH($A135,Tbl_Project_List[Project Name],0),1)-1,0),IFERROR(INDEX($K$9:$K$158,MATCH($E135,$G$9:$G$158,0),1),0),IFERROR(INDEX($K$9:$K$158,MATCH($F135,$G$9:$G$158,0),1),0)),0)), IFERROR(MIN($D135-SUM($O135:S135), INDEX(Tbl_Resource_List[Hours Available per Day], MATCH($C135,Tbl_Resource_List[Resource Name],0),1)-SUMIF($C$8:$C134,$C135,T$8:T134)),0),0)</f>
        <v>0</v>
      </c>
      <c r="U135" s="93">
        <f>IF((U$7&gt;IFERROR(MAX(IFERROR(INDEX(Tbl_Project_List[Start Date],MATCH($A135,Tbl_Project_List[Project Name],0),1)-1,0),IFERROR(INDEX($K$9:$K$158,MATCH($E135,$G$9:$G$158,0),1),0),IFERROR(INDEX($K$9:$K$158,MATCH($F135,$G$9:$G$158,0),1),0)),0)), IFERROR(MIN($D135-SUM($O135:T135), INDEX(Tbl_Resource_List[Hours Available per Day], MATCH($C135,Tbl_Resource_List[Resource Name],0),1)-SUMIF($C$8:$C134,$C135,U$8:U134)),0),0)</f>
        <v>0</v>
      </c>
      <c r="V135" s="93">
        <f>IF((V$7&gt;IFERROR(MAX(IFERROR(INDEX(Tbl_Project_List[Start Date],MATCH($A135,Tbl_Project_List[Project Name],0),1)-1,0),IFERROR(INDEX($K$9:$K$158,MATCH($E135,$G$9:$G$158,0),1),0),IFERROR(INDEX($K$9:$K$158,MATCH($F135,$G$9:$G$158,0),1),0)),0)), IFERROR(MIN($D135-SUM($O135:U135), INDEX(Tbl_Resource_List[Hours Available per Day], MATCH($C135,Tbl_Resource_List[Resource Name],0),1)-SUMIF($C$8:$C134,$C135,V$8:V134)),0),0)</f>
        <v>0</v>
      </c>
      <c r="W135" s="93">
        <f>IF((W$7&gt;IFERROR(MAX(IFERROR(INDEX(Tbl_Project_List[Start Date],MATCH($A135,Tbl_Project_List[Project Name],0),1)-1,0),IFERROR(INDEX($K$9:$K$158,MATCH($E135,$G$9:$G$158,0),1),0),IFERROR(INDEX($K$9:$K$158,MATCH($F135,$G$9:$G$158,0),1),0)),0)), IFERROR(MIN($D135-SUM($O135:V135), INDEX(Tbl_Resource_List[Hours Available per Day], MATCH($C135,Tbl_Resource_List[Resource Name],0),1)-SUMIF($C$8:$C134,$C135,W$8:W134)),0),0)</f>
        <v>0</v>
      </c>
      <c r="X135" s="93">
        <f>IF((X$7&gt;IFERROR(MAX(IFERROR(INDEX(Tbl_Project_List[Start Date],MATCH($A135,Tbl_Project_List[Project Name],0),1)-1,0),IFERROR(INDEX($K$9:$K$158,MATCH($E135,$G$9:$G$158,0),1),0),IFERROR(INDEX($K$9:$K$158,MATCH($F135,$G$9:$G$158,0),1),0)),0)), IFERROR(MIN($D135-SUM($O135:W135), INDEX(Tbl_Resource_List[Hours Available per Day], MATCH($C135,Tbl_Resource_List[Resource Name],0),1)-SUMIF($C$8:$C134,$C135,X$8:X134)),0),0)</f>
        <v>0</v>
      </c>
      <c r="Y135" s="93">
        <f>IF((Y$7&gt;IFERROR(MAX(IFERROR(INDEX(Tbl_Project_List[Start Date],MATCH($A135,Tbl_Project_List[Project Name],0),1)-1,0),IFERROR(INDEX($K$9:$K$158,MATCH($E135,$G$9:$G$158,0),1),0),IFERROR(INDEX($K$9:$K$158,MATCH($F135,$G$9:$G$158,0),1),0)),0)), IFERROR(MIN($D135-SUM($O135:X135), INDEX(Tbl_Resource_List[Hours Available per Day], MATCH($C135,Tbl_Resource_List[Resource Name],0),1)-SUMIF($C$8:$C134,$C135,Y$8:Y134)),0),0)</f>
        <v>0</v>
      </c>
      <c r="Z135" s="93">
        <f>IF((Z$7&gt;IFERROR(MAX(IFERROR(INDEX(Tbl_Project_List[Start Date],MATCH($A135,Tbl_Project_List[Project Name],0),1)-1,0),IFERROR(INDEX($K$9:$K$158,MATCH($E135,$G$9:$G$158,0),1),0),IFERROR(INDEX($K$9:$K$158,MATCH($F135,$G$9:$G$158,0),1),0)),0)), IFERROR(MIN($D135-SUM($O135:Y135), INDEX(Tbl_Resource_List[Hours Available per Day], MATCH($C135,Tbl_Resource_List[Resource Name],0),1)-SUMIF($C$8:$C134,$C135,Z$8:Z134)),0),0)</f>
        <v>0</v>
      </c>
      <c r="AA135" s="93">
        <f>IF((AA$7&gt;IFERROR(MAX(IFERROR(INDEX(Tbl_Project_List[Start Date],MATCH($A135,Tbl_Project_List[Project Name],0),1)-1,0),IFERROR(INDEX($K$9:$K$158,MATCH($E135,$G$9:$G$158,0),1),0),IFERROR(INDEX($K$9:$K$158,MATCH($F135,$G$9:$G$158,0),1),0)),0)), IFERROR(MIN($D135-SUM($O135:Z135), INDEX(Tbl_Resource_List[Hours Available per Day], MATCH($C135,Tbl_Resource_List[Resource Name],0),1)-SUMIF($C$8:$C134,$C135,AA$8:AA134)),0),0)</f>
        <v>0</v>
      </c>
      <c r="AB135" s="93">
        <f>IF((AB$7&gt;IFERROR(MAX(IFERROR(INDEX(Tbl_Project_List[Start Date],MATCH($A135,Tbl_Project_List[Project Name],0),1)-1,0),IFERROR(INDEX($K$9:$K$158,MATCH($E135,$G$9:$G$158,0),1),0),IFERROR(INDEX($K$9:$K$158,MATCH($F135,$G$9:$G$158,0),1),0)),0)), IFERROR(MIN($D135-SUM($O135:AA135), INDEX(Tbl_Resource_List[Hours Available per Day], MATCH($C135,Tbl_Resource_List[Resource Name],0),1)-SUMIF($C$8:$C134,$C135,AB$8:AB134)),0),0)</f>
        <v>0</v>
      </c>
      <c r="AC135" s="93">
        <f>IF((AC$7&gt;IFERROR(MAX(IFERROR(INDEX(Tbl_Project_List[Start Date],MATCH($A135,Tbl_Project_List[Project Name],0),1)-1,0),IFERROR(INDEX($K$9:$K$158,MATCH($E135,$G$9:$G$158,0),1),0),IFERROR(INDEX($K$9:$K$158,MATCH($F135,$G$9:$G$158,0),1),0)),0)), IFERROR(MIN($D135-SUM($O135:AB135), INDEX(Tbl_Resource_List[Hours Available per Day], MATCH($C135,Tbl_Resource_List[Resource Name],0),1)-SUMIF($C$8:$C134,$C135,AC$8:AC134)),0),0)</f>
        <v>0</v>
      </c>
      <c r="AD135" s="93">
        <f>IF((AD$7&gt;IFERROR(MAX(IFERROR(INDEX(Tbl_Project_List[Start Date],MATCH($A135,Tbl_Project_List[Project Name],0),1)-1,0),IFERROR(INDEX($K$9:$K$158,MATCH($E135,$G$9:$G$158,0),1),0),IFERROR(INDEX($K$9:$K$158,MATCH($F135,$G$9:$G$158,0),1),0)),0)), IFERROR(MIN($D135-SUM($O135:AC135), INDEX(Tbl_Resource_List[Hours Available per Day], MATCH($C135,Tbl_Resource_List[Resource Name],0),1)-SUMIF($C$8:$C134,$C135,AD$8:AD134)),0),0)</f>
        <v>0</v>
      </c>
      <c r="AE135" s="93">
        <f>IF((AE$7&gt;IFERROR(MAX(IFERROR(INDEX(Tbl_Project_List[Start Date],MATCH($A135,Tbl_Project_List[Project Name],0),1)-1,0),IFERROR(INDEX($K$9:$K$158,MATCH($E135,$G$9:$G$158,0),1),0),IFERROR(INDEX($K$9:$K$158,MATCH($F135,$G$9:$G$158,0),1),0)),0)), IFERROR(MIN($D135-SUM($O135:AD135), INDEX(Tbl_Resource_List[Hours Available per Day], MATCH($C135,Tbl_Resource_List[Resource Name],0),1)-SUMIF($C$8:$C134,$C135,AE$8:AE134)),0),0)</f>
        <v>0</v>
      </c>
      <c r="AF135" s="93">
        <f>IF((AF$7&gt;IFERROR(MAX(IFERROR(INDEX(Tbl_Project_List[Start Date],MATCH($A135,Tbl_Project_List[Project Name],0),1)-1,0),IFERROR(INDEX($K$9:$K$158,MATCH($E135,$G$9:$G$158,0),1),0),IFERROR(INDEX($K$9:$K$158,MATCH($F135,$G$9:$G$158,0),1),0)),0)), IFERROR(MIN($D135-SUM($O135:AE135), INDEX(Tbl_Resource_List[Hours Available per Day], MATCH($C135,Tbl_Resource_List[Resource Name],0),1)-SUMIF($C$8:$C134,$C135,AF$8:AF134)),0),0)</f>
        <v>0</v>
      </c>
      <c r="AG135" s="93">
        <f>IF((AG$7&gt;IFERROR(MAX(IFERROR(INDEX(Tbl_Project_List[Start Date],MATCH($A135,Tbl_Project_List[Project Name],0),1)-1,0),IFERROR(INDEX($K$9:$K$158,MATCH($E135,$G$9:$G$158,0),1),0),IFERROR(INDEX($K$9:$K$158,MATCH($F135,$G$9:$G$158,0),1),0)),0)), IFERROR(MIN($D135-SUM($O135:AF135), INDEX(Tbl_Resource_List[Hours Available per Day], MATCH($C135,Tbl_Resource_List[Resource Name],0),1)-SUMIF($C$8:$C134,$C135,AG$8:AG134)),0),0)</f>
        <v>0</v>
      </c>
      <c r="AH135" s="93">
        <f>IF((AH$7&gt;IFERROR(MAX(IFERROR(INDEX(Tbl_Project_List[Start Date],MATCH($A135,Tbl_Project_List[Project Name],0),1)-1,0),IFERROR(INDEX($K$9:$K$158,MATCH($E135,$G$9:$G$158,0),1),0),IFERROR(INDEX($K$9:$K$158,MATCH($F135,$G$9:$G$158,0),1),0)),0)), IFERROR(MIN($D135-SUM($O135:AG135), INDEX(Tbl_Resource_List[Hours Available per Day], MATCH($C135,Tbl_Resource_List[Resource Name],0),1)-SUMIF($C$8:$C134,$C135,AH$8:AH134)),0),0)</f>
        <v>0</v>
      </c>
      <c r="AI135" s="93">
        <f>IF((AI$7&gt;IFERROR(MAX(IFERROR(INDEX(Tbl_Project_List[Start Date],MATCH($A135,Tbl_Project_List[Project Name],0),1)-1,0),IFERROR(INDEX($K$9:$K$158,MATCH($E135,$G$9:$G$158,0),1),0),IFERROR(INDEX($K$9:$K$158,MATCH($F135,$G$9:$G$158,0),1),0)),0)), IFERROR(MIN($D135-SUM($O135:AH135), INDEX(Tbl_Resource_List[Hours Available per Day], MATCH($C135,Tbl_Resource_List[Resource Name],0),1)-SUMIF($C$8:$C134,$C135,AI$8:AI134)),0),0)</f>
        <v>0</v>
      </c>
      <c r="AJ135" s="93">
        <f>IF((AJ$7&gt;IFERROR(MAX(IFERROR(INDEX(Tbl_Project_List[Start Date],MATCH($A135,Tbl_Project_List[Project Name],0),1)-1,0),IFERROR(INDEX($K$9:$K$158,MATCH($E135,$G$9:$G$158,0),1),0),IFERROR(INDEX($K$9:$K$158,MATCH($F135,$G$9:$G$158,0),1),0)),0)), IFERROR(MIN($D135-SUM($O135:AI135), INDEX(Tbl_Resource_List[Hours Available per Day], MATCH($C135,Tbl_Resource_List[Resource Name],0),1)-SUMIF($C$8:$C134,$C135,AJ$8:AJ134)),0),0)</f>
        <v>0</v>
      </c>
      <c r="AK135" s="93">
        <f>IF((AK$7&gt;IFERROR(MAX(IFERROR(INDEX(Tbl_Project_List[Start Date],MATCH($A135,Tbl_Project_List[Project Name],0),1)-1,0),IFERROR(INDEX($K$9:$K$158,MATCH($E135,$G$9:$G$158,0),1),0),IFERROR(INDEX($K$9:$K$158,MATCH($F135,$G$9:$G$158,0),1),0)),0)), IFERROR(MIN($D135-SUM($O135:AJ135), INDEX(Tbl_Resource_List[Hours Available per Day], MATCH($C135,Tbl_Resource_List[Resource Name],0),1)-SUMIF($C$8:$C134,$C135,AK$8:AK134)),0),0)</f>
        <v>0</v>
      </c>
      <c r="AL135" s="93">
        <f>IF((AL$7&gt;IFERROR(MAX(IFERROR(INDEX(Tbl_Project_List[Start Date],MATCH($A135,Tbl_Project_List[Project Name],0),1)-1,0),IFERROR(INDEX($K$9:$K$158,MATCH($E135,$G$9:$G$158,0),1),0),IFERROR(INDEX($K$9:$K$158,MATCH($F135,$G$9:$G$158,0),1),0)),0)), IFERROR(MIN($D135-SUM($O135:AK135), INDEX(Tbl_Resource_List[Hours Available per Day], MATCH($C135,Tbl_Resource_List[Resource Name],0),1)-SUMIF($C$8:$C134,$C135,AL$8:AL134)),0),0)</f>
        <v>0</v>
      </c>
      <c r="AM135" s="93">
        <f>IF((AM$7&gt;IFERROR(MAX(IFERROR(INDEX(Tbl_Project_List[Start Date],MATCH($A135,Tbl_Project_List[Project Name],0),1)-1,0),IFERROR(INDEX($K$9:$K$158,MATCH($E135,$G$9:$G$158,0),1),0),IFERROR(INDEX($K$9:$K$158,MATCH($F135,$G$9:$G$158,0),1),0)),0)), IFERROR(MIN($D135-SUM($O135:AL135), INDEX(Tbl_Resource_List[Hours Available per Day], MATCH($C135,Tbl_Resource_List[Resource Name],0),1)-SUMIF($C$8:$C134,$C135,AM$8:AM134)),0),0)</f>
        <v>0</v>
      </c>
      <c r="AN135" s="93">
        <f>IF((AN$7&gt;IFERROR(MAX(IFERROR(INDEX(Tbl_Project_List[Start Date],MATCH($A135,Tbl_Project_List[Project Name],0),1)-1,0),IFERROR(INDEX($K$9:$K$158,MATCH($E135,$G$9:$G$158,0),1),0),IFERROR(INDEX($K$9:$K$158,MATCH($F135,$G$9:$G$158,0),1),0)),0)), IFERROR(MIN($D135-SUM($O135:AM135), INDEX(Tbl_Resource_List[Hours Available per Day], MATCH($C135,Tbl_Resource_List[Resource Name],0),1)-SUMIF($C$8:$C134,$C135,AN$8:AN134)),0),0)</f>
        <v>0</v>
      </c>
      <c r="AO135" s="93">
        <f>IF((AO$7&gt;IFERROR(MAX(IFERROR(INDEX(Tbl_Project_List[Start Date],MATCH($A135,Tbl_Project_List[Project Name],0),1)-1,0),IFERROR(INDEX($K$9:$K$158,MATCH($E135,$G$9:$G$158,0),1),0),IFERROR(INDEX($K$9:$K$158,MATCH($F135,$G$9:$G$158,0),1),0)),0)), IFERROR(MIN($D135-SUM($O135:AN135), INDEX(Tbl_Resource_List[Hours Available per Day], MATCH($C135,Tbl_Resource_List[Resource Name],0),1)-SUMIF($C$8:$C134,$C135,AO$8:AO134)),0),0)</f>
        <v>0</v>
      </c>
      <c r="AP135" s="93">
        <f>IF((AP$7&gt;IFERROR(MAX(IFERROR(INDEX(Tbl_Project_List[Start Date],MATCH($A135,Tbl_Project_List[Project Name],0),1)-1,0),IFERROR(INDEX($K$9:$K$158,MATCH($E135,$G$9:$G$158,0),1),0),IFERROR(INDEX($K$9:$K$158,MATCH($F135,$G$9:$G$158,0),1),0)),0)), IFERROR(MIN($D135-SUM($O135:AO135), INDEX(Tbl_Resource_List[Hours Available per Day], MATCH($C135,Tbl_Resource_List[Resource Name],0),1)-SUMIF($C$8:$C134,$C135,AP$8:AP134)),0),0)</f>
        <v>0</v>
      </c>
      <c r="AQ135" s="93">
        <f>IF((AQ$7&gt;IFERROR(MAX(IFERROR(INDEX(Tbl_Project_List[Start Date],MATCH($A135,Tbl_Project_List[Project Name],0),1)-1,0),IFERROR(INDEX($K$9:$K$158,MATCH($E135,$G$9:$G$158,0),1),0),IFERROR(INDEX($K$9:$K$158,MATCH($F135,$G$9:$G$158,0),1),0)),0)), IFERROR(MIN($D135-SUM($O135:AP135), INDEX(Tbl_Resource_List[Hours Available per Day], MATCH($C135,Tbl_Resource_List[Resource Name],0),1)-SUMIF($C$8:$C134,$C135,AQ$8:AQ134)),0),0)</f>
        <v>0</v>
      </c>
      <c r="AR135" s="93">
        <f>IF((AR$7&gt;IFERROR(MAX(IFERROR(INDEX(Tbl_Project_List[Start Date],MATCH($A135,Tbl_Project_List[Project Name],0),1)-1,0),IFERROR(INDEX($K$9:$K$158,MATCH($E135,$G$9:$G$158,0),1),0),IFERROR(INDEX($K$9:$K$158,MATCH($F135,$G$9:$G$158,0),1),0)),0)), IFERROR(MIN($D135-SUM($O135:AQ135), INDEX(Tbl_Resource_List[Hours Available per Day], MATCH($C135,Tbl_Resource_List[Resource Name],0),1)-SUMIF($C$8:$C134,$C135,AR$8:AR134)),0),0)</f>
        <v>0</v>
      </c>
      <c r="AS135" s="93">
        <f>IF((AS$7&gt;IFERROR(MAX(IFERROR(INDEX(Tbl_Project_List[Start Date],MATCH($A135,Tbl_Project_List[Project Name],0),1)-1,0),IFERROR(INDEX($K$9:$K$158,MATCH($E135,$G$9:$G$158,0),1),0),IFERROR(INDEX($K$9:$K$158,MATCH($F135,$G$9:$G$158,0),1),0)),0)), IFERROR(MIN($D135-SUM($O135:AR135), INDEX(Tbl_Resource_List[Hours Available per Day], MATCH($C135,Tbl_Resource_List[Resource Name],0),1)-SUMIF($C$8:$C134,$C135,AS$8:AS134)),0),0)</f>
        <v>0</v>
      </c>
      <c r="AT135" s="93">
        <f>IF((AT$7&gt;IFERROR(MAX(IFERROR(INDEX(Tbl_Project_List[Start Date],MATCH($A135,Tbl_Project_List[Project Name],0),1)-1,0),IFERROR(INDEX($K$9:$K$158,MATCH($E135,$G$9:$G$158,0),1),0),IFERROR(INDEX($K$9:$K$158,MATCH($F135,$G$9:$G$158,0),1),0)),0)), IFERROR(MIN($D135-SUM($O135:AS135), INDEX(Tbl_Resource_List[Hours Available per Day], MATCH($C135,Tbl_Resource_List[Resource Name],0),1)-SUMIF($C$8:$C134,$C135,AT$8:AT134)),0),0)</f>
        <v>0</v>
      </c>
      <c r="AU135" s="93">
        <f>IF((AU$7&gt;IFERROR(MAX(IFERROR(INDEX(Tbl_Project_List[Start Date],MATCH($A135,Tbl_Project_List[Project Name],0),1)-1,0),IFERROR(INDEX($K$9:$K$158,MATCH($E135,$G$9:$G$158,0),1),0),IFERROR(INDEX($K$9:$K$158,MATCH($F135,$G$9:$G$158,0),1),0)),0)), IFERROR(MIN($D135-SUM($O135:AT135), INDEX(Tbl_Resource_List[Hours Available per Day], MATCH($C135,Tbl_Resource_List[Resource Name],0),1)-SUMIF($C$8:$C134,$C135,AU$8:AU134)),0),0)</f>
        <v>0</v>
      </c>
      <c r="AV135" s="93">
        <f>IF((AV$7&gt;IFERROR(MAX(IFERROR(INDEX(Tbl_Project_List[Start Date],MATCH($A135,Tbl_Project_List[Project Name],0),1)-1,0),IFERROR(INDEX($K$9:$K$158,MATCH($E135,$G$9:$G$158,0),1),0),IFERROR(INDEX($K$9:$K$158,MATCH($F135,$G$9:$G$158,0),1),0)),0)), IFERROR(MIN($D135-SUM($O135:AU135), INDEX(Tbl_Resource_List[Hours Available per Day], MATCH($C135,Tbl_Resource_List[Resource Name],0),1)-SUMIF($C$8:$C134,$C135,AV$8:AV134)),0),0)</f>
        <v>0</v>
      </c>
      <c r="AW135" s="93">
        <f>IF((AW$7&gt;IFERROR(MAX(IFERROR(INDEX(Tbl_Project_List[Start Date],MATCH($A135,Tbl_Project_List[Project Name],0),1)-1,0),IFERROR(INDEX($K$9:$K$158,MATCH($E135,$G$9:$G$158,0),1),0),IFERROR(INDEX($K$9:$K$158,MATCH($F135,$G$9:$G$158,0),1),0)),0)), IFERROR(MIN($D135-SUM($O135:AV135), INDEX(Tbl_Resource_List[Hours Available per Day], MATCH($C135,Tbl_Resource_List[Resource Name],0),1)-SUMIF($C$8:$C134,$C135,AW$8:AW134)),0),0)</f>
        <v>0</v>
      </c>
      <c r="AX135" s="93">
        <f>IF((AX$7&gt;IFERROR(MAX(IFERROR(INDEX(Tbl_Project_List[Start Date],MATCH($A135,Tbl_Project_List[Project Name],0),1)-1,0),IFERROR(INDEX($K$9:$K$158,MATCH($E135,$G$9:$G$158,0),1),0),IFERROR(INDEX($K$9:$K$158,MATCH($F135,$G$9:$G$158,0),1),0)),0)), IFERROR(MIN($D135-SUM($O135:AW135), INDEX(Tbl_Resource_List[Hours Available per Day], MATCH($C135,Tbl_Resource_List[Resource Name],0),1)-SUMIF($C$8:$C134,$C135,AX$8:AX134)),0),0)</f>
        <v>0</v>
      </c>
      <c r="AY135" s="93">
        <f>IF((AY$7&gt;IFERROR(MAX(IFERROR(INDEX(Tbl_Project_List[Start Date],MATCH($A135,Tbl_Project_List[Project Name],0),1)-1,0),IFERROR(INDEX($K$9:$K$158,MATCH($E135,$G$9:$G$158,0),1),0),IFERROR(INDEX($K$9:$K$158,MATCH($F135,$G$9:$G$158,0),1),0)),0)), IFERROR(MIN($D135-SUM($O135:AX135), INDEX(Tbl_Resource_List[Hours Available per Day], MATCH($C135,Tbl_Resource_List[Resource Name],0),1)-SUMIF($C$8:$C134,$C135,AY$8:AY134)),0),0)</f>
        <v>0</v>
      </c>
      <c r="AZ135" s="93">
        <f>IF((AZ$7&gt;IFERROR(MAX(IFERROR(INDEX(Tbl_Project_List[Start Date],MATCH($A135,Tbl_Project_List[Project Name],0),1)-1,0),IFERROR(INDEX($K$9:$K$158,MATCH($E135,$G$9:$G$158,0),1),0),IFERROR(INDEX($K$9:$K$158,MATCH($F135,$G$9:$G$158,0),1),0)),0)), IFERROR(MIN($D135-SUM($O135:AY135), INDEX(Tbl_Resource_List[Hours Available per Day], MATCH($C135,Tbl_Resource_List[Resource Name],0),1)-SUMIF($C$8:$C134,$C135,AZ$8:AZ134)),0),0)</f>
        <v>0</v>
      </c>
      <c r="BA135" s="93">
        <f>IF((BA$7&gt;IFERROR(MAX(IFERROR(INDEX(Tbl_Project_List[Start Date],MATCH($A135,Tbl_Project_List[Project Name],0),1)-1,0),IFERROR(INDEX($K$9:$K$158,MATCH($E135,$G$9:$G$158,0),1),0),IFERROR(INDEX($K$9:$K$158,MATCH($F135,$G$9:$G$158,0),1),0)),0)), IFERROR(MIN($D135-SUM($O135:AZ135), INDEX(Tbl_Resource_List[Hours Available per Day], MATCH($C135,Tbl_Resource_List[Resource Name],0),1)-SUMIF($C$8:$C134,$C135,BA$8:BA134)),0),0)</f>
        <v>0</v>
      </c>
      <c r="BB135" s="93">
        <f>IF((BB$7&gt;IFERROR(MAX(IFERROR(INDEX(Tbl_Project_List[Start Date],MATCH($A135,Tbl_Project_List[Project Name],0),1)-1,0),IFERROR(INDEX($K$9:$K$158,MATCH($E135,$G$9:$G$158,0),1),0),IFERROR(INDEX($K$9:$K$158,MATCH($F135,$G$9:$G$158,0),1),0)),0)), IFERROR(MIN($D135-SUM($O135:BA135), INDEX(Tbl_Resource_List[Hours Available per Day], MATCH($C135,Tbl_Resource_List[Resource Name],0),1)-SUMIF($C$8:$C134,$C135,BB$8:BB134)),0),0)</f>
        <v>0</v>
      </c>
      <c r="BC135" s="93">
        <f>IF((BC$7&gt;IFERROR(MAX(IFERROR(INDEX(Tbl_Project_List[Start Date],MATCH($A135,Tbl_Project_List[Project Name],0),1)-1,0),IFERROR(INDEX($K$9:$K$158,MATCH($E135,$G$9:$G$158,0),1),0),IFERROR(INDEX($K$9:$K$158,MATCH($F135,$G$9:$G$158,0),1),0)),0)), IFERROR(MIN($D135-SUM($O135:BB135), INDEX(Tbl_Resource_List[Hours Available per Day], MATCH($C135,Tbl_Resource_List[Resource Name],0),1)-SUMIF($C$8:$C134,$C135,BC$8:BC134)),0),0)</f>
        <v>0</v>
      </c>
      <c r="BD135" s="93">
        <f>IF((BD$7&gt;IFERROR(MAX(IFERROR(INDEX(Tbl_Project_List[Start Date],MATCH($A135,Tbl_Project_List[Project Name],0),1)-1,0),IFERROR(INDEX($K$9:$K$158,MATCH($E135,$G$9:$G$158,0),1),0),IFERROR(INDEX($K$9:$K$158,MATCH($F135,$G$9:$G$158,0),1),0)),0)), IFERROR(MIN($D135-SUM($O135:BC135), INDEX(Tbl_Resource_List[Hours Available per Day], MATCH($C135,Tbl_Resource_List[Resource Name],0),1)-SUMIF($C$8:$C134,$C135,BD$8:BD134)),0),0)</f>
        <v>0</v>
      </c>
      <c r="BE135" s="93">
        <f>IF((BE$7&gt;IFERROR(MAX(IFERROR(INDEX(Tbl_Project_List[Start Date],MATCH($A135,Tbl_Project_List[Project Name],0),1)-1,0),IFERROR(INDEX($K$9:$K$158,MATCH($E135,$G$9:$G$158,0),1),0),IFERROR(INDEX($K$9:$K$158,MATCH($F135,$G$9:$G$158,0),1),0)),0)), IFERROR(MIN($D135-SUM($O135:BD135), INDEX(Tbl_Resource_List[Hours Available per Day], MATCH($C135,Tbl_Resource_List[Resource Name],0),1)-SUMIF($C$8:$C134,$C135,BE$8:BE134)),0),0)</f>
        <v>0</v>
      </c>
      <c r="BF135" s="93">
        <f>IF((BF$7&gt;IFERROR(MAX(IFERROR(INDEX(Tbl_Project_List[Start Date],MATCH($A135,Tbl_Project_List[Project Name],0),1)-1,0),IFERROR(INDEX($K$9:$K$158,MATCH($E135,$G$9:$G$158,0),1),0),IFERROR(INDEX($K$9:$K$158,MATCH($F135,$G$9:$G$158,0),1),0)),0)), IFERROR(MIN($D135-SUM($O135:BE135), INDEX(Tbl_Resource_List[Hours Available per Day], MATCH($C135,Tbl_Resource_List[Resource Name],0),1)-SUMIF($C$8:$C134,$C135,BF$8:BF134)),0),0)</f>
        <v>0</v>
      </c>
      <c r="BG135" s="93">
        <f>IF((BG$7&gt;IFERROR(MAX(IFERROR(INDEX(Tbl_Project_List[Start Date],MATCH($A135,Tbl_Project_List[Project Name],0),1)-1,0),IFERROR(INDEX($K$9:$K$158,MATCH($E135,$G$9:$G$158,0),1),0),IFERROR(INDEX($K$9:$K$158,MATCH($F135,$G$9:$G$158,0),1),0)),0)), IFERROR(MIN($D135-SUM($O135:BF135), INDEX(Tbl_Resource_List[Hours Available per Day], MATCH($C135,Tbl_Resource_List[Resource Name],0),1)-SUMIF($C$8:$C134,$C135,BG$8:BG134)),0),0)</f>
        <v>0</v>
      </c>
      <c r="BH135" s="93">
        <f>IF((BH$7&gt;IFERROR(MAX(IFERROR(INDEX(Tbl_Project_List[Start Date],MATCH($A135,Tbl_Project_List[Project Name],0),1)-1,0),IFERROR(INDEX($K$9:$K$158,MATCH($E135,$G$9:$G$158,0),1),0),IFERROR(INDEX($K$9:$K$158,MATCH($F135,$G$9:$G$158,0),1),0)),0)), IFERROR(MIN($D135-SUM($O135:BG135), INDEX(Tbl_Resource_List[Hours Available per Day], MATCH($C135,Tbl_Resource_List[Resource Name],0),1)-SUMIF($C$8:$C134,$C135,BH$8:BH134)),0),0)</f>
        <v>0</v>
      </c>
      <c r="BI135" s="93">
        <f>IF((BI$7&gt;IFERROR(MAX(IFERROR(INDEX(Tbl_Project_List[Start Date],MATCH($A135,Tbl_Project_List[Project Name],0),1)-1,0),IFERROR(INDEX($K$9:$K$158,MATCH($E135,$G$9:$G$158,0),1),0),IFERROR(INDEX($K$9:$K$158,MATCH($F135,$G$9:$G$158,0),1),0)),0)), IFERROR(MIN($D135-SUM($O135:BH135), INDEX(Tbl_Resource_List[Hours Available per Day], MATCH($C135,Tbl_Resource_List[Resource Name],0),1)-SUMIF($C$8:$C134,$C135,BI$8:BI134)),0),0)</f>
        <v>0</v>
      </c>
      <c r="BJ135" s="93">
        <f>IF((BJ$7&gt;IFERROR(MAX(IFERROR(INDEX(Tbl_Project_List[Start Date],MATCH($A135,Tbl_Project_List[Project Name],0),1)-1,0),IFERROR(INDEX($K$9:$K$158,MATCH($E135,$G$9:$G$158,0),1),0),IFERROR(INDEX($K$9:$K$158,MATCH($F135,$G$9:$G$158,0),1),0)),0)), IFERROR(MIN($D135-SUM($O135:BI135), INDEX(Tbl_Resource_List[Hours Available per Day], MATCH($C135,Tbl_Resource_List[Resource Name],0),1)-SUMIF($C$8:$C134,$C135,BJ$8:BJ134)),0),0)</f>
        <v>0</v>
      </c>
      <c r="BK135" s="93">
        <f>IF((BK$7&gt;IFERROR(MAX(IFERROR(INDEX(Tbl_Project_List[Start Date],MATCH($A135,Tbl_Project_List[Project Name],0),1)-1,0),IFERROR(INDEX($K$9:$K$158,MATCH($E135,$G$9:$G$158,0),1),0),IFERROR(INDEX($K$9:$K$158,MATCH($F135,$G$9:$G$158,0),1),0)),0)), IFERROR(MIN($D135-SUM($O135:BJ135), INDEX(Tbl_Resource_List[Hours Available per Day], MATCH($C135,Tbl_Resource_List[Resource Name],0),1)-SUMIF($C$8:$C134,$C135,BK$8:BK134)),0),0)</f>
        <v>0</v>
      </c>
      <c r="BL135" s="93">
        <f>IF((BL$7&gt;IFERROR(MAX(IFERROR(INDEX(Tbl_Project_List[Start Date],MATCH($A135,Tbl_Project_List[Project Name],0),1)-1,0),IFERROR(INDEX($K$9:$K$158,MATCH($E135,$G$9:$G$158,0),1),0),IFERROR(INDEX($K$9:$K$158,MATCH($F135,$G$9:$G$158,0),1),0)),0)), IFERROR(MIN($D135-SUM($O135:BK135), INDEX(Tbl_Resource_List[Hours Available per Day], MATCH($C135,Tbl_Resource_List[Resource Name],0),1)-SUMIF($C$8:$C134,$C135,BL$8:BL134)),0),0)</f>
        <v>0</v>
      </c>
      <c r="BM135" s="93">
        <f>IF((BM$7&gt;IFERROR(MAX(IFERROR(INDEX(Tbl_Project_List[Start Date],MATCH($A135,Tbl_Project_List[Project Name],0),1)-1,0),IFERROR(INDEX($K$9:$K$158,MATCH($E135,$G$9:$G$158,0),1),0),IFERROR(INDEX($K$9:$K$158,MATCH($F135,$G$9:$G$158,0),1),0)),0)), IFERROR(MIN($D135-SUM($O135:BL135), INDEX(Tbl_Resource_List[Hours Available per Day], MATCH($C135,Tbl_Resource_List[Resource Name],0),1)-SUMIF($C$8:$C134,$C135,BM$8:BM134)),0),0)</f>
        <v>0</v>
      </c>
      <c r="BN135" s="93">
        <f>IF((BN$7&gt;IFERROR(MAX(IFERROR(INDEX(Tbl_Project_List[Start Date],MATCH($A135,Tbl_Project_List[Project Name],0),1)-1,0),IFERROR(INDEX($K$9:$K$158,MATCH($E135,$G$9:$G$158,0),1),0),IFERROR(INDEX($K$9:$K$158,MATCH($F135,$G$9:$G$158,0),1),0)),0)), IFERROR(MIN($D135-SUM($O135:BM135), INDEX(Tbl_Resource_List[Hours Available per Day], MATCH($C135,Tbl_Resource_List[Resource Name],0),1)-SUMIF($C$8:$C134,$C135,BN$8:BN134)),0),0)</f>
        <v>0</v>
      </c>
      <c r="BO135" s="93">
        <f>IF((BO$7&gt;IFERROR(MAX(IFERROR(INDEX(Tbl_Project_List[Start Date],MATCH($A135,Tbl_Project_List[Project Name],0),1)-1,0),IFERROR(INDEX($K$9:$K$158,MATCH($E135,$G$9:$G$158,0),1),0),IFERROR(INDEX($K$9:$K$158,MATCH($F135,$G$9:$G$158,0),1),0)),0)), IFERROR(MIN($D135-SUM($O135:BN135), INDEX(Tbl_Resource_List[Hours Available per Day], MATCH($C135,Tbl_Resource_List[Resource Name],0),1)-SUMIF($C$8:$C134,$C135,BO$8:BO134)),0),0)</f>
        <v>0</v>
      </c>
      <c r="BP135" s="93">
        <f>IF((BP$7&gt;IFERROR(MAX(IFERROR(INDEX(Tbl_Project_List[Start Date],MATCH($A135,Tbl_Project_List[Project Name],0),1)-1,0),IFERROR(INDEX($K$9:$K$158,MATCH($E135,$G$9:$G$158,0),1),0),IFERROR(INDEX($K$9:$K$158,MATCH($F135,$G$9:$G$158,0),1),0)),0)), IFERROR(MIN($D135-SUM($O135:BO135), INDEX(Tbl_Resource_List[Hours Available per Day], MATCH($C135,Tbl_Resource_List[Resource Name],0),1)-SUMIF($C$8:$C134,$C135,BP$8:BP134)),0),0)</f>
        <v>0</v>
      </c>
      <c r="BQ135" s="93">
        <f>IF((BQ$7&gt;IFERROR(MAX(IFERROR(INDEX(Tbl_Project_List[Start Date],MATCH($A135,Tbl_Project_List[Project Name],0),1)-1,0),IFERROR(INDEX($K$9:$K$158,MATCH($E135,$G$9:$G$158,0),1),0),IFERROR(INDEX($K$9:$K$158,MATCH($F135,$G$9:$G$158,0),1),0)),0)), IFERROR(MIN($D135-SUM($O135:BP135), INDEX(Tbl_Resource_List[Hours Available per Day], MATCH($C135,Tbl_Resource_List[Resource Name],0),1)-SUMIF($C$8:$C134,$C135,BQ$8:BQ134)),0),0)</f>
        <v>0</v>
      </c>
      <c r="BR135" s="93">
        <f>IF((BR$7&gt;IFERROR(MAX(IFERROR(INDEX(Tbl_Project_List[Start Date],MATCH($A135,Tbl_Project_List[Project Name],0),1)-1,0),IFERROR(INDEX($K$9:$K$158,MATCH($E135,$G$9:$G$158,0),1),0),IFERROR(INDEX($K$9:$K$158,MATCH($F135,$G$9:$G$158,0),1),0)),0)), IFERROR(MIN($D135-SUM($O135:BQ135), INDEX(Tbl_Resource_List[Hours Available per Day], MATCH($C135,Tbl_Resource_List[Resource Name],0),1)-SUMIF($C$8:$C134,$C135,BR$8:BR134)),0),0)</f>
        <v>0</v>
      </c>
      <c r="BS135" s="93">
        <f>IF((BS$7&gt;IFERROR(MAX(IFERROR(INDEX(Tbl_Project_List[Start Date],MATCH($A135,Tbl_Project_List[Project Name],0),1)-1,0),IFERROR(INDEX($K$9:$K$158,MATCH($E135,$G$9:$G$158,0),1),0),IFERROR(INDEX($K$9:$K$158,MATCH($F135,$G$9:$G$158,0),1),0)),0)), IFERROR(MIN($D135-SUM($O135:BR135), INDEX(Tbl_Resource_List[Hours Available per Day], MATCH($C135,Tbl_Resource_List[Resource Name],0),1)-SUMIF($C$8:$C134,$C135,BS$8:BS134)),0),0)</f>
        <v>0</v>
      </c>
      <c r="BT135" s="93">
        <f>IF((BT$7&gt;IFERROR(MAX(IFERROR(INDEX(Tbl_Project_List[Start Date],MATCH($A135,Tbl_Project_List[Project Name],0),1)-1,0),IFERROR(INDEX($K$9:$K$158,MATCH($E135,$G$9:$G$158,0),1),0),IFERROR(INDEX($K$9:$K$158,MATCH($F135,$G$9:$G$158,0),1),0)),0)), IFERROR(MIN($D135-SUM($O135:BS135), INDEX(Tbl_Resource_List[Hours Available per Day], MATCH($C135,Tbl_Resource_List[Resource Name],0),1)-SUMIF($C$8:$C134,$C135,BT$8:BT134)),0),0)</f>
        <v>0</v>
      </c>
      <c r="BU135" s="93">
        <f>IF((BU$7&gt;IFERROR(MAX(IFERROR(INDEX(Tbl_Project_List[Start Date],MATCH($A135,Tbl_Project_List[Project Name],0),1)-1,0),IFERROR(INDEX($K$9:$K$158,MATCH($E135,$G$9:$G$158,0),1),0),IFERROR(INDEX($K$9:$K$158,MATCH($F135,$G$9:$G$158,0),1),0)),0)), IFERROR(MIN($D135-SUM($O135:BT135), INDEX(Tbl_Resource_List[Hours Available per Day], MATCH($C135,Tbl_Resource_List[Resource Name],0),1)-SUMIF($C$8:$C134,$C135,BU$8:BU134)),0),0)</f>
        <v>0</v>
      </c>
      <c r="BV135" s="93">
        <f>IF((BV$7&gt;IFERROR(MAX(IFERROR(INDEX(Tbl_Project_List[Start Date],MATCH($A135,Tbl_Project_List[Project Name],0),1)-1,0),IFERROR(INDEX($K$9:$K$158,MATCH($E135,$G$9:$G$158,0),1),0),IFERROR(INDEX($K$9:$K$158,MATCH($F135,$G$9:$G$158,0),1),0)),0)), IFERROR(MIN($D135-SUM($O135:BU135), INDEX(Tbl_Resource_List[Hours Available per Day], MATCH($C135,Tbl_Resource_List[Resource Name],0),1)-SUMIF($C$8:$C134,$C135,BV$8:BV134)),0),0)</f>
        <v>0</v>
      </c>
      <c r="BW135" s="94">
        <f>IF((BW$7&gt;IFERROR(MAX(IFERROR(INDEX(Tbl_Project_List[Start Date],MATCH($A135,Tbl_Project_List[Project Name],0),1)-1,0),IFERROR(INDEX($K$9:$K$158,MATCH($E135,$G$9:$G$158,0),1),0),IFERROR(INDEX($K$9:$K$158,MATCH($F135,$G$9:$G$158,0),1),0)),0)), IFERROR(MIN($D135-SUM($O135:BV135), INDEX(Tbl_Resource_List[Hours Available per Day], MATCH($C135,Tbl_Resource_List[Resource Name],0),1)-SUMIF($C$8:$C134,$C135,BW$8:BW134)),0),0)</f>
        <v>0</v>
      </c>
      <c r="BX135" s="95"/>
      <c r="BY135" s="95"/>
      <c r="BZ135" s="95"/>
      <c r="CA135" s="95"/>
      <c r="CB135" s="95"/>
      <c r="CC135" s="95"/>
      <c r="CD135" s="95"/>
      <c r="CE135" s="95"/>
      <c r="CF135" s="95"/>
      <c r="CG135" s="95"/>
      <c r="CH135" s="95"/>
      <c r="CI135" s="95"/>
      <c r="CJ135" s="95"/>
      <c r="CK135" s="95"/>
      <c r="CL135" s="95"/>
      <c r="CM135" s="95"/>
      <c r="CN135" s="95"/>
      <c r="CO135" s="95"/>
      <c r="CP135" s="95"/>
      <c r="CQ135" s="95"/>
      <c r="CR135" s="95"/>
      <c r="CS135" s="95"/>
      <c r="CT135" s="95"/>
      <c r="CU135" s="95"/>
      <c r="CV135" s="95"/>
      <c r="CW135" s="95"/>
      <c r="CX135" s="95"/>
      <c r="CY135" s="95"/>
      <c r="CZ135" s="95"/>
      <c r="DA135" s="95"/>
    </row>
    <row r="136" spans="1:105" x14ac:dyDescent="0.25">
      <c r="A136" s="89" t="str">
        <f>IFERROR(IF(ROW(A135)-ROW($A$8)&gt;=COUNTA(Tbl_Task_List[Task Name]),"",INDEX(Tbl_Project_List[],MATCH(SMALL(Tbl_Project_List[[#Data],[Priority]],ROUND(SUMPRODUCT(1/COUNTIF($A$9:A135,$A$9:A135)),0)+((COUNTIF(Tbl_Task_List[[#Data],[Project Name]],A135)=COUNTIF($A$9:$A135,A135))*1)),Tbl_Project_List[[#Data],[Priority]],0),1)),"")</f>
        <v/>
      </c>
      <c r="B136" s="89" t="str">
        <f t="array" ref="B136">IFERROR(INDEX((Tbl_Task_List[[#Data],[Task Name]]), SMALL(IF(A136=(Tbl_Task_List[[#Data],[Project Name]]),ROW(Tbl_Task_List[[#Data],[Project Name]]),""),COUNTIF($A$9:$A136,A136))-ROW(Tbl_Task_List[[#Headers],[Task Name]]),1),"")</f>
        <v/>
      </c>
      <c r="C136" s="90" t="str">
        <f t="array" ref="C136">IFERROR(INDEX((Tbl_Task_List[[#Data],[Resource Name]]), SMALL(IF(A136=(Tbl_Task_List[[#Data],[Project Name]]),ROW(Tbl_Task_List[[#Data],[Project Name]]),""),COUNTIF($A$9:$A136,A136))-ROW(Tbl_Task_List[[#Headers],[Resource Name]]),1),"")</f>
        <v/>
      </c>
      <c r="D136" s="91" t="str">
        <f t="array" ref="D136">IFERROR(INDEX((Tbl_Task_List[[#Data],[Planned Duration (Hours)]]), SMALL(IF(A136=(Tbl_Task_List[[#Data],[Project Name]]),ROW(Tbl_Task_List[[#Data],[Project Name]]),""),COUNTIF($A$9:$A136,A136))-ROW(Tbl_Task_List[[#Headers],[Planned Duration (Hours)]]),1),"")</f>
        <v/>
      </c>
      <c r="E136" s="70" t="str">
        <f t="array" ref="E136">IFERROR(INDEX((Tbl_Task_List[[#Data],[Predecessor 1]]), SMALL(IF(A136=(Tbl_Task_List[[#Data],[Project Name]]),ROW(Tbl_Task_List[[#Data],[Project Name]]),""),COUNTIF($A$9:$A136,A136))-ROW(Tbl_Task_List[[#Headers],[Predecessor 1]]),1),"")</f>
        <v/>
      </c>
      <c r="F136" s="70" t="str">
        <f t="array" ref="F136">IFERROR(INDEX((Tbl_Task_List[[#Data],[Predecessor 2]]), SMALL(IF(A136=(Tbl_Task_List[[#Data],[Project Name]]),ROW(Tbl_Task_List[[#Data],[Project Name]]),""),COUNTIF($A$9:$A136,A136))-ROW(Tbl_Task_List[[#Headers],[Predecessor 2]]),1),"")</f>
        <v/>
      </c>
      <c r="G136" s="70" t="str">
        <f t="shared" si="12"/>
        <v xml:space="preserve"> </v>
      </c>
      <c r="H136" s="75" t="str">
        <f>IFERROR(MAX(INDEX(Tbl_Project_List[Start Date],MATCH($A136,Tbl_Project_List[Project Name],0),1), StartDate, IFERROR(WORKDAY(INDEX($K$9:$K$158,MATCH($E136,$G$9:$G$158,0),1),1,Holidays),0),IFERROR(WORKDAY( INDEX($K$9:$K$158,MATCH($F136,$G$9:$G$158,0),1),1,Holidays),0)),"")</f>
        <v/>
      </c>
      <c r="I136" s="92" t="str">
        <f t="shared" si="9"/>
        <v/>
      </c>
      <c r="J136" s="75" t="str">
        <f t="array" ref="J136">IF(ISNUMBER(D136),IFERROR(INDEX($A$7:$BW$7,1,SMALL(IF(P136:BW136&gt;0,COLUMN(P136:BW136),""),1)),WORKDAY($BW$7,2,Holidays)),"")</f>
        <v/>
      </c>
      <c r="K136" s="75" t="str">
        <f t="array" ref="K136">IF(ISNUMBER(D136),IF(SUM(P136:BW136)=D136,IFERROR(INDEX($A$7:$BW$7,1,LARGE(IF(P136:BW136&gt;0,COLUMN(P136:BW136),""),1)),""),WORKDAY($BW$7,1,Holidays)),"")</f>
        <v/>
      </c>
      <c r="L136" s="92" t="str">
        <f ca="1">IFERROR(COUNTIF(INDIRECT(ADDRESS(ROW($L136),MATCH($J136,$A$7:$BW$7,0),1,1,)):INDIRECT(ADDRESS(ROW($L136),MATCH(MIN($K136,$BW$7),$A$7:$BW$7,0),1,1,)),0),"")</f>
        <v/>
      </c>
      <c r="M136" s="92" t="str">
        <f t="shared" si="10"/>
        <v/>
      </c>
      <c r="N136" s="93" t="str">
        <f t="shared" si="11"/>
        <v/>
      </c>
      <c r="O136" s="86"/>
      <c r="P136" s="93">
        <f>IF((P$7&gt;IFERROR(MAX(IFERROR(INDEX(Tbl_Project_List[Start Date],MATCH($A136,Tbl_Project_List[Project Name],0),1)-1,0),IFERROR(INDEX($K$9:$K$158,MATCH($E136,$G$9:$G$158,0),1),0),IFERROR(INDEX($K$9:$K$158,MATCH($F136,$G$9:$G$158,0),1),0)),0)), IFERROR(MIN($D136-SUM($O136:O136), INDEX(Tbl_Resource_List[Hours Available per Day], MATCH($C136,Tbl_Resource_List[Resource Name],0),1)-SUMIF($C$8:$C135,$C136,P$8:P135)),0),0)</f>
        <v>0</v>
      </c>
      <c r="Q136" s="93">
        <f>IF((Q$7&gt;IFERROR(MAX(IFERROR(INDEX(Tbl_Project_List[Start Date],MATCH($A136,Tbl_Project_List[Project Name],0),1)-1,0),IFERROR(INDEX($K$9:$K$158,MATCH($E136,$G$9:$G$158,0),1),0),IFERROR(INDEX($K$9:$K$158,MATCH($F136,$G$9:$G$158,0),1),0)),0)), IFERROR(MIN($D136-SUM($O136:P136), INDEX(Tbl_Resource_List[Hours Available per Day], MATCH($C136,Tbl_Resource_List[Resource Name],0),1)-SUMIF($C$8:$C135,$C136,Q$8:Q135)),0),0)</f>
        <v>0</v>
      </c>
      <c r="R136" s="93">
        <f>IF((R$7&gt;IFERROR(MAX(IFERROR(INDEX(Tbl_Project_List[Start Date],MATCH($A136,Tbl_Project_List[Project Name],0),1)-1,0),IFERROR(INDEX($K$9:$K$158,MATCH($E136,$G$9:$G$158,0),1),0),IFERROR(INDEX($K$9:$K$158,MATCH($F136,$G$9:$G$158,0),1),0)),0)), IFERROR(MIN($D136-SUM($O136:Q136), INDEX(Tbl_Resource_List[Hours Available per Day], MATCH($C136,Tbl_Resource_List[Resource Name],0),1)-SUMIF($C$8:$C135,$C136,R$8:R135)),0),0)</f>
        <v>0</v>
      </c>
      <c r="S136" s="93">
        <f>IF((S$7&gt;IFERROR(MAX(IFERROR(INDEX(Tbl_Project_List[Start Date],MATCH($A136,Tbl_Project_List[Project Name],0),1)-1,0),IFERROR(INDEX($K$9:$K$158,MATCH($E136,$G$9:$G$158,0),1),0),IFERROR(INDEX($K$9:$K$158,MATCH($F136,$G$9:$G$158,0),1),0)),0)), IFERROR(MIN($D136-SUM($O136:R136), INDEX(Tbl_Resource_List[Hours Available per Day], MATCH($C136,Tbl_Resource_List[Resource Name],0),1)-SUMIF($C$8:$C135,$C136,S$8:S135)),0),0)</f>
        <v>0</v>
      </c>
      <c r="T136" s="93">
        <f>IF((T$7&gt;IFERROR(MAX(IFERROR(INDEX(Tbl_Project_List[Start Date],MATCH($A136,Tbl_Project_List[Project Name],0),1)-1,0),IFERROR(INDEX($K$9:$K$158,MATCH($E136,$G$9:$G$158,0),1),0),IFERROR(INDEX($K$9:$K$158,MATCH($F136,$G$9:$G$158,0),1),0)),0)), IFERROR(MIN($D136-SUM($O136:S136), INDEX(Tbl_Resource_List[Hours Available per Day], MATCH($C136,Tbl_Resource_List[Resource Name],0),1)-SUMIF($C$8:$C135,$C136,T$8:T135)),0),0)</f>
        <v>0</v>
      </c>
      <c r="U136" s="93">
        <f>IF((U$7&gt;IFERROR(MAX(IFERROR(INDEX(Tbl_Project_List[Start Date],MATCH($A136,Tbl_Project_List[Project Name],0),1)-1,0),IFERROR(INDEX($K$9:$K$158,MATCH($E136,$G$9:$G$158,0),1),0),IFERROR(INDEX($K$9:$K$158,MATCH($F136,$G$9:$G$158,0),1),0)),0)), IFERROR(MIN($D136-SUM($O136:T136), INDEX(Tbl_Resource_List[Hours Available per Day], MATCH($C136,Tbl_Resource_List[Resource Name],0),1)-SUMIF($C$8:$C135,$C136,U$8:U135)),0),0)</f>
        <v>0</v>
      </c>
      <c r="V136" s="93">
        <f>IF((V$7&gt;IFERROR(MAX(IFERROR(INDEX(Tbl_Project_List[Start Date],MATCH($A136,Tbl_Project_List[Project Name],0),1)-1,0),IFERROR(INDEX($K$9:$K$158,MATCH($E136,$G$9:$G$158,0),1),0),IFERROR(INDEX($K$9:$K$158,MATCH($F136,$G$9:$G$158,0),1),0)),0)), IFERROR(MIN($D136-SUM($O136:U136), INDEX(Tbl_Resource_List[Hours Available per Day], MATCH($C136,Tbl_Resource_List[Resource Name],0),1)-SUMIF($C$8:$C135,$C136,V$8:V135)),0),0)</f>
        <v>0</v>
      </c>
      <c r="W136" s="93">
        <f>IF((W$7&gt;IFERROR(MAX(IFERROR(INDEX(Tbl_Project_List[Start Date],MATCH($A136,Tbl_Project_List[Project Name],0),1)-1,0),IFERROR(INDEX($K$9:$K$158,MATCH($E136,$G$9:$G$158,0),1),0),IFERROR(INDEX($K$9:$K$158,MATCH($F136,$G$9:$G$158,0),1),0)),0)), IFERROR(MIN($D136-SUM($O136:V136), INDEX(Tbl_Resource_List[Hours Available per Day], MATCH($C136,Tbl_Resource_List[Resource Name],0),1)-SUMIF($C$8:$C135,$C136,W$8:W135)),0),0)</f>
        <v>0</v>
      </c>
      <c r="X136" s="93">
        <f>IF((X$7&gt;IFERROR(MAX(IFERROR(INDEX(Tbl_Project_List[Start Date],MATCH($A136,Tbl_Project_List[Project Name],0),1)-1,0),IFERROR(INDEX($K$9:$K$158,MATCH($E136,$G$9:$G$158,0),1),0),IFERROR(INDEX($K$9:$K$158,MATCH($F136,$G$9:$G$158,0),1),0)),0)), IFERROR(MIN($D136-SUM($O136:W136), INDEX(Tbl_Resource_List[Hours Available per Day], MATCH($C136,Tbl_Resource_List[Resource Name],0),1)-SUMIF($C$8:$C135,$C136,X$8:X135)),0),0)</f>
        <v>0</v>
      </c>
      <c r="Y136" s="93">
        <f>IF((Y$7&gt;IFERROR(MAX(IFERROR(INDEX(Tbl_Project_List[Start Date],MATCH($A136,Tbl_Project_List[Project Name],0),1)-1,0),IFERROR(INDEX($K$9:$K$158,MATCH($E136,$G$9:$G$158,0),1),0),IFERROR(INDEX($K$9:$K$158,MATCH($F136,$G$9:$G$158,0),1),0)),0)), IFERROR(MIN($D136-SUM($O136:X136), INDEX(Tbl_Resource_List[Hours Available per Day], MATCH($C136,Tbl_Resource_List[Resource Name],0),1)-SUMIF($C$8:$C135,$C136,Y$8:Y135)),0),0)</f>
        <v>0</v>
      </c>
      <c r="Z136" s="93">
        <f>IF((Z$7&gt;IFERROR(MAX(IFERROR(INDEX(Tbl_Project_List[Start Date],MATCH($A136,Tbl_Project_List[Project Name],0),1)-1,0),IFERROR(INDEX($K$9:$K$158,MATCH($E136,$G$9:$G$158,0),1),0),IFERROR(INDEX($K$9:$K$158,MATCH($F136,$G$9:$G$158,0),1),0)),0)), IFERROR(MIN($D136-SUM($O136:Y136), INDEX(Tbl_Resource_List[Hours Available per Day], MATCH($C136,Tbl_Resource_List[Resource Name],0),1)-SUMIF($C$8:$C135,$C136,Z$8:Z135)),0),0)</f>
        <v>0</v>
      </c>
      <c r="AA136" s="93">
        <f>IF((AA$7&gt;IFERROR(MAX(IFERROR(INDEX(Tbl_Project_List[Start Date],MATCH($A136,Tbl_Project_List[Project Name],0),1)-1,0),IFERROR(INDEX($K$9:$K$158,MATCH($E136,$G$9:$G$158,0),1),0),IFERROR(INDEX($K$9:$K$158,MATCH($F136,$G$9:$G$158,0),1),0)),0)), IFERROR(MIN($D136-SUM($O136:Z136), INDEX(Tbl_Resource_List[Hours Available per Day], MATCH($C136,Tbl_Resource_List[Resource Name],0),1)-SUMIF($C$8:$C135,$C136,AA$8:AA135)),0),0)</f>
        <v>0</v>
      </c>
      <c r="AB136" s="93">
        <f>IF((AB$7&gt;IFERROR(MAX(IFERROR(INDEX(Tbl_Project_List[Start Date],MATCH($A136,Tbl_Project_List[Project Name],0),1)-1,0),IFERROR(INDEX($K$9:$K$158,MATCH($E136,$G$9:$G$158,0),1),0),IFERROR(INDEX($K$9:$K$158,MATCH($F136,$G$9:$G$158,0),1),0)),0)), IFERROR(MIN($D136-SUM($O136:AA136), INDEX(Tbl_Resource_List[Hours Available per Day], MATCH($C136,Tbl_Resource_List[Resource Name],0),1)-SUMIF($C$8:$C135,$C136,AB$8:AB135)),0),0)</f>
        <v>0</v>
      </c>
      <c r="AC136" s="93">
        <f>IF((AC$7&gt;IFERROR(MAX(IFERROR(INDEX(Tbl_Project_List[Start Date],MATCH($A136,Tbl_Project_List[Project Name],0),1)-1,0),IFERROR(INDEX($K$9:$K$158,MATCH($E136,$G$9:$G$158,0),1),0),IFERROR(INDEX($K$9:$K$158,MATCH($F136,$G$9:$G$158,0),1),0)),0)), IFERROR(MIN($D136-SUM($O136:AB136), INDEX(Tbl_Resource_List[Hours Available per Day], MATCH($C136,Tbl_Resource_List[Resource Name],0),1)-SUMIF($C$8:$C135,$C136,AC$8:AC135)),0),0)</f>
        <v>0</v>
      </c>
      <c r="AD136" s="93">
        <f>IF((AD$7&gt;IFERROR(MAX(IFERROR(INDEX(Tbl_Project_List[Start Date],MATCH($A136,Tbl_Project_List[Project Name],0),1)-1,0),IFERROR(INDEX($K$9:$K$158,MATCH($E136,$G$9:$G$158,0),1),0),IFERROR(INDEX($K$9:$K$158,MATCH($F136,$G$9:$G$158,0),1),0)),0)), IFERROR(MIN($D136-SUM($O136:AC136), INDEX(Tbl_Resource_List[Hours Available per Day], MATCH($C136,Tbl_Resource_List[Resource Name],0),1)-SUMIF($C$8:$C135,$C136,AD$8:AD135)),0),0)</f>
        <v>0</v>
      </c>
      <c r="AE136" s="93">
        <f>IF((AE$7&gt;IFERROR(MAX(IFERROR(INDEX(Tbl_Project_List[Start Date],MATCH($A136,Tbl_Project_List[Project Name],0),1)-1,0),IFERROR(INDEX($K$9:$K$158,MATCH($E136,$G$9:$G$158,0),1),0),IFERROR(INDEX($K$9:$K$158,MATCH($F136,$G$9:$G$158,0),1),0)),0)), IFERROR(MIN($D136-SUM($O136:AD136), INDEX(Tbl_Resource_List[Hours Available per Day], MATCH($C136,Tbl_Resource_List[Resource Name],0),1)-SUMIF($C$8:$C135,$C136,AE$8:AE135)),0),0)</f>
        <v>0</v>
      </c>
      <c r="AF136" s="93">
        <f>IF((AF$7&gt;IFERROR(MAX(IFERROR(INDEX(Tbl_Project_List[Start Date],MATCH($A136,Tbl_Project_List[Project Name],0),1)-1,0),IFERROR(INDEX($K$9:$K$158,MATCH($E136,$G$9:$G$158,0),1),0),IFERROR(INDEX($K$9:$K$158,MATCH($F136,$G$9:$G$158,0),1),0)),0)), IFERROR(MIN($D136-SUM($O136:AE136), INDEX(Tbl_Resource_List[Hours Available per Day], MATCH($C136,Tbl_Resource_List[Resource Name],0),1)-SUMIF($C$8:$C135,$C136,AF$8:AF135)),0),0)</f>
        <v>0</v>
      </c>
      <c r="AG136" s="93">
        <f>IF((AG$7&gt;IFERROR(MAX(IFERROR(INDEX(Tbl_Project_List[Start Date],MATCH($A136,Tbl_Project_List[Project Name],0),1)-1,0),IFERROR(INDEX($K$9:$K$158,MATCH($E136,$G$9:$G$158,0),1),0),IFERROR(INDEX($K$9:$K$158,MATCH($F136,$G$9:$G$158,0),1),0)),0)), IFERROR(MIN($D136-SUM($O136:AF136), INDEX(Tbl_Resource_List[Hours Available per Day], MATCH($C136,Tbl_Resource_List[Resource Name],0),1)-SUMIF($C$8:$C135,$C136,AG$8:AG135)),0),0)</f>
        <v>0</v>
      </c>
      <c r="AH136" s="93">
        <f>IF((AH$7&gt;IFERROR(MAX(IFERROR(INDEX(Tbl_Project_List[Start Date],MATCH($A136,Tbl_Project_List[Project Name],0),1)-1,0),IFERROR(INDEX($K$9:$K$158,MATCH($E136,$G$9:$G$158,0),1),0),IFERROR(INDEX($K$9:$K$158,MATCH($F136,$G$9:$G$158,0),1),0)),0)), IFERROR(MIN($D136-SUM($O136:AG136), INDEX(Tbl_Resource_List[Hours Available per Day], MATCH($C136,Tbl_Resource_List[Resource Name],0),1)-SUMIF($C$8:$C135,$C136,AH$8:AH135)),0),0)</f>
        <v>0</v>
      </c>
      <c r="AI136" s="93">
        <f>IF((AI$7&gt;IFERROR(MAX(IFERROR(INDEX(Tbl_Project_List[Start Date],MATCH($A136,Tbl_Project_List[Project Name],0),1)-1,0),IFERROR(INDEX($K$9:$K$158,MATCH($E136,$G$9:$G$158,0),1),0),IFERROR(INDEX($K$9:$K$158,MATCH($F136,$G$9:$G$158,0),1),0)),0)), IFERROR(MIN($D136-SUM($O136:AH136), INDEX(Tbl_Resource_List[Hours Available per Day], MATCH($C136,Tbl_Resource_List[Resource Name],0),1)-SUMIF($C$8:$C135,$C136,AI$8:AI135)),0),0)</f>
        <v>0</v>
      </c>
      <c r="AJ136" s="93">
        <f>IF((AJ$7&gt;IFERROR(MAX(IFERROR(INDEX(Tbl_Project_List[Start Date],MATCH($A136,Tbl_Project_List[Project Name],0),1)-1,0),IFERROR(INDEX($K$9:$K$158,MATCH($E136,$G$9:$G$158,0),1),0),IFERROR(INDEX($K$9:$K$158,MATCH($F136,$G$9:$G$158,0),1),0)),0)), IFERROR(MIN($D136-SUM($O136:AI136), INDEX(Tbl_Resource_List[Hours Available per Day], MATCH($C136,Tbl_Resource_List[Resource Name],0),1)-SUMIF($C$8:$C135,$C136,AJ$8:AJ135)),0),0)</f>
        <v>0</v>
      </c>
      <c r="AK136" s="93">
        <f>IF((AK$7&gt;IFERROR(MAX(IFERROR(INDEX(Tbl_Project_List[Start Date],MATCH($A136,Tbl_Project_List[Project Name],0),1)-1,0),IFERROR(INDEX($K$9:$K$158,MATCH($E136,$G$9:$G$158,0),1),0),IFERROR(INDEX($K$9:$K$158,MATCH($F136,$G$9:$G$158,0),1),0)),0)), IFERROR(MIN($D136-SUM($O136:AJ136), INDEX(Tbl_Resource_List[Hours Available per Day], MATCH($C136,Tbl_Resource_List[Resource Name],0),1)-SUMIF($C$8:$C135,$C136,AK$8:AK135)),0),0)</f>
        <v>0</v>
      </c>
      <c r="AL136" s="93">
        <f>IF((AL$7&gt;IFERROR(MAX(IFERROR(INDEX(Tbl_Project_List[Start Date],MATCH($A136,Tbl_Project_List[Project Name],0),1)-1,0),IFERROR(INDEX($K$9:$K$158,MATCH($E136,$G$9:$G$158,0),1),0),IFERROR(INDEX($K$9:$K$158,MATCH($F136,$G$9:$G$158,0),1),0)),0)), IFERROR(MIN($D136-SUM($O136:AK136), INDEX(Tbl_Resource_List[Hours Available per Day], MATCH($C136,Tbl_Resource_List[Resource Name],0),1)-SUMIF($C$8:$C135,$C136,AL$8:AL135)),0),0)</f>
        <v>0</v>
      </c>
      <c r="AM136" s="93">
        <f>IF((AM$7&gt;IFERROR(MAX(IFERROR(INDEX(Tbl_Project_List[Start Date],MATCH($A136,Tbl_Project_List[Project Name],0),1)-1,0),IFERROR(INDEX($K$9:$K$158,MATCH($E136,$G$9:$G$158,0),1),0),IFERROR(INDEX($K$9:$K$158,MATCH($F136,$G$9:$G$158,0),1),0)),0)), IFERROR(MIN($D136-SUM($O136:AL136), INDEX(Tbl_Resource_List[Hours Available per Day], MATCH($C136,Tbl_Resource_List[Resource Name],0),1)-SUMIF($C$8:$C135,$C136,AM$8:AM135)),0),0)</f>
        <v>0</v>
      </c>
      <c r="AN136" s="93">
        <f>IF((AN$7&gt;IFERROR(MAX(IFERROR(INDEX(Tbl_Project_List[Start Date],MATCH($A136,Tbl_Project_List[Project Name],0),1)-1,0),IFERROR(INDEX($K$9:$K$158,MATCH($E136,$G$9:$G$158,0),1),0),IFERROR(INDEX($K$9:$K$158,MATCH($F136,$G$9:$G$158,0),1),0)),0)), IFERROR(MIN($D136-SUM($O136:AM136), INDEX(Tbl_Resource_List[Hours Available per Day], MATCH($C136,Tbl_Resource_List[Resource Name],0),1)-SUMIF($C$8:$C135,$C136,AN$8:AN135)),0),0)</f>
        <v>0</v>
      </c>
      <c r="AO136" s="93">
        <f>IF((AO$7&gt;IFERROR(MAX(IFERROR(INDEX(Tbl_Project_List[Start Date],MATCH($A136,Tbl_Project_List[Project Name],0),1)-1,0),IFERROR(INDEX($K$9:$K$158,MATCH($E136,$G$9:$G$158,0),1),0),IFERROR(INDEX($K$9:$K$158,MATCH($F136,$G$9:$G$158,0),1),0)),0)), IFERROR(MIN($D136-SUM($O136:AN136), INDEX(Tbl_Resource_List[Hours Available per Day], MATCH($C136,Tbl_Resource_List[Resource Name],0),1)-SUMIF($C$8:$C135,$C136,AO$8:AO135)),0),0)</f>
        <v>0</v>
      </c>
      <c r="AP136" s="93">
        <f>IF((AP$7&gt;IFERROR(MAX(IFERROR(INDEX(Tbl_Project_List[Start Date],MATCH($A136,Tbl_Project_List[Project Name],0),1)-1,0),IFERROR(INDEX($K$9:$K$158,MATCH($E136,$G$9:$G$158,0),1),0),IFERROR(INDEX($K$9:$K$158,MATCH($F136,$G$9:$G$158,0),1),0)),0)), IFERROR(MIN($D136-SUM($O136:AO136), INDEX(Tbl_Resource_List[Hours Available per Day], MATCH($C136,Tbl_Resource_List[Resource Name],0),1)-SUMIF($C$8:$C135,$C136,AP$8:AP135)),0),0)</f>
        <v>0</v>
      </c>
      <c r="AQ136" s="93">
        <f>IF((AQ$7&gt;IFERROR(MAX(IFERROR(INDEX(Tbl_Project_List[Start Date],MATCH($A136,Tbl_Project_List[Project Name],0),1)-1,0),IFERROR(INDEX($K$9:$K$158,MATCH($E136,$G$9:$G$158,0),1),0),IFERROR(INDEX($K$9:$K$158,MATCH($F136,$G$9:$G$158,0),1),0)),0)), IFERROR(MIN($D136-SUM($O136:AP136), INDEX(Tbl_Resource_List[Hours Available per Day], MATCH($C136,Tbl_Resource_List[Resource Name],0),1)-SUMIF($C$8:$C135,$C136,AQ$8:AQ135)),0),0)</f>
        <v>0</v>
      </c>
      <c r="AR136" s="93">
        <f>IF((AR$7&gt;IFERROR(MAX(IFERROR(INDEX(Tbl_Project_List[Start Date],MATCH($A136,Tbl_Project_List[Project Name],0),1)-1,0),IFERROR(INDEX($K$9:$K$158,MATCH($E136,$G$9:$G$158,0),1),0),IFERROR(INDEX($K$9:$K$158,MATCH($F136,$G$9:$G$158,0),1),0)),0)), IFERROR(MIN($D136-SUM($O136:AQ136), INDEX(Tbl_Resource_List[Hours Available per Day], MATCH($C136,Tbl_Resource_List[Resource Name],0),1)-SUMIF($C$8:$C135,$C136,AR$8:AR135)),0),0)</f>
        <v>0</v>
      </c>
      <c r="AS136" s="93">
        <f>IF((AS$7&gt;IFERROR(MAX(IFERROR(INDEX(Tbl_Project_List[Start Date],MATCH($A136,Tbl_Project_List[Project Name],0),1)-1,0),IFERROR(INDEX($K$9:$K$158,MATCH($E136,$G$9:$G$158,0),1),0),IFERROR(INDEX($K$9:$K$158,MATCH($F136,$G$9:$G$158,0),1),0)),0)), IFERROR(MIN($D136-SUM($O136:AR136), INDEX(Tbl_Resource_List[Hours Available per Day], MATCH($C136,Tbl_Resource_List[Resource Name],0),1)-SUMIF($C$8:$C135,$C136,AS$8:AS135)),0),0)</f>
        <v>0</v>
      </c>
      <c r="AT136" s="93">
        <f>IF((AT$7&gt;IFERROR(MAX(IFERROR(INDEX(Tbl_Project_List[Start Date],MATCH($A136,Tbl_Project_List[Project Name],0),1)-1,0),IFERROR(INDEX($K$9:$K$158,MATCH($E136,$G$9:$G$158,0),1),0),IFERROR(INDEX($K$9:$K$158,MATCH($F136,$G$9:$G$158,0),1),0)),0)), IFERROR(MIN($D136-SUM($O136:AS136), INDEX(Tbl_Resource_List[Hours Available per Day], MATCH($C136,Tbl_Resource_List[Resource Name],0),1)-SUMIF($C$8:$C135,$C136,AT$8:AT135)),0),0)</f>
        <v>0</v>
      </c>
      <c r="AU136" s="93">
        <f>IF((AU$7&gt;IFERROR(MAX(IFERROR(INDEX(Tbl_Project_List[Start Date],MATCH($A136,Tbl_Project_List[Project Name],0),1)-1,0),IFERROR(INDEX($K$9:$K$158,MATCH($E136,$G$9:$G$158,0),1),0),IFERROR(INDEX($K$9:$K$158,MATCH($F136,$G$9:$G$158,0),1),0)),0)), IFERROR(MIN($D136-SUM($O136:AT136), INDEX(Tbl_Resource_List[Hours Available per Day], MATCH($C136,Tbl_Resource_List[Resource Name],0),1)-SUMIF($C$8:$C135,$C136,AU$8:AU135)),0),0)</f>
        <v>0</v>
      </c>
      <c r="AV136" s="93">
        <f>IF((AV$7&gt;IFERROR(MAX(IFERROR(INDEX(Tbl_Project_List[Start Date],MATCH($A136,Tbl_Project_List[Project Name],0),1)-1,0),IFERROR(INDEX($K$9:$K$158,MATCH($E136,$G$9:$G$158,0),1),0),IFERROR(INDEX($K$9:$K$158,MATCH($F136,$G$9:$G$158,0),1),0)),0)), IFERROR(MIN($D136-SUM($O136:AU136), INDEX(Tbl_Resource_List[Hours Available per Day], MATCH($C136,Tbl_Resource_List[Resource Name],0),1)-SUMIF($C$8:$C135,$C136,AV$8:AV135)),0),0)</f>
        <v>0</v>
      </c>
      <c r="AW136" s="93">
        <f>IF((AW$7&gt;IFERROR(MAX(IFERROR(INDEX(Tbl_Project_List[Start Date],MATCH($A136,Tbl_Project_List[Project Name],0),1)-1,0),IFERROR(INDEX($K$9:$K$158,MATCH($E136,$G$9:$G$158,0),1),0),IFERROR(INDEX($K$9:$K$158,MATCH($F136,$G$9:$G$158,0),1),0)),0)), IFERROR(MIN($D136-SUM($O136:AV136), INDEX(Tbl_Resource_List[Hours Available per Day], MATCH($C136,Tbl_Resource_List[Resource Name],0),1)-SUMIF($C$8:$C135,$C136,AW$8:AW135)),0),0)</f>
        <v>0</v>
      </c>
      <c r="AX136" s="93">
        <f>IF((AX$7&gt;IFERROR(MAX(IFERROR(INDEX(Tbl_Project_List[Start Date],MATCH($A136,Tbl_Project_List[Project Name],0),1)-1,0),IFERROR(INDEX($K$9:$K$158,MATCH($E136,$G$9:$G$158,0),1),0),IFERROR(INDEX($K$9:$K$158,MATCH($F136,$G$9:$G$158,0),1),0)),0)), IFERROR(MIN($D136-SUM($O136:AW136), INDEX(Tbl_Resource_List[Hours Available per Day], MATCH($C136,Tbl_Resource_List[Resource Name],0),1)-SUMIF($C$8:$C135,$C136,AX$8:AX135)),0),0)</f>
        <v>0</v>
      </c>
      <c r="AY136" s="93">
        <f>IF((AY$7&gt;IFERROR(MAX(IFERROR(INDEX(Tbl_Project_List[Start Date],MATCH($A136,Tbl_Project_List[Project Name],0),1)-1,0),IFERROR(INDEX($K$9:$K$158,MATCH($E136,$G$9:$G$158,0),1),0),IFERROR(INDEX($K$9:$K$158,MATCH($F136,$G$9:$G$158,0),1),0)),0)), IFERROR(MIN($D136-SUM($O136:AX136), INDEX(Tbl_Resource_List[Hours Available per Day], MATCH($C136,Tbl_Resource_List[Resource Name],0),1)-SUMIF($C$8:$C135,$C136,AY$8:AY135)),0),0)</f>
        <v>0</v>
      </c>
      <c r="AZ136" s="93">
        <f>IF((AZ$7&gt;IFERROR(MAX(IFERROR(INDEX(Tbl_Project_List[Start Date],MATCH($A136,Tbl_Project_List[Project Name],0),1)-1,0),IFERROR(INDEX($K$9:$K$158,MATCH($E136,$G$9:$G$158,0),1),0),IFERROR(INDEX($K$9:$K$158,MATCH($F136,$G$9:$G$158,0),1),0)),0)), IFERROR(MIN($D136-SUM($O136:AY136), INDEX(Tbl_Resource_List[Hours Available per Day], MATCH($C136,Tbl_Resource_List[Resource Name],0),1)-SUMIF($C$8:$C135,$C136,AZ$8:AZ135)),0),0)</f>
        <v>0</v>
      </c>
      <c r="BA136" s="93">
        <f>IF((BA$7&gt;IFERROR(MAX(IFERROR(INDEX(Tbl_Project_List[Start Date],MATCH($A136,Tbl_Project_List[Project Name],0),1)-1,0),IFERROR(INDEX($K$9:$K$158,MATCH($E136,$G$9:$G$158,0),1),0),IFERROR(INDEX($K$9:$K$158,MATCH($F136,$G$9:$G$158,0),1),0)),0)), IFERROR(MIN($D136-SUM($O136:AZ136), INDEX(Tbl_Resource_List[Hours Available per Day], MATCH($C136,Tbl_Resource_List[Resource Name],0),1)-SUMIF($C$8:$C135,$C136,BA$8:BA135)),0),0)</f>
        <v>0</v>
      </c>
      <c r="BB136" s="93">
        <f>IF((BB$7&gt;IFERROR(MAX(IFERROR(INDEX(Tbl_Project_List[Start Date],MATCH($A136,Tbl_Project_List[Project Name],0),1)-1,0),IFERROR(INDEX($K$9:$K$158,MATCH($E136,$G$9:$G$158,0),1),0),IFERROR(INDEX($K$9:$K$158,MATCH($F136,$G$9:$G$158,0),1),0)),0)), IFERROR(MIN($D136-SUM($O136:BA136), INDEX(Tbl_Resource_List[Hours Available per Day], MATCH($C136,Tbl_Resource_List[Resource Name],0),1)-SUMIF($C$8:$C135,$C136,BB$8:BB135)),0),0)</f>
        <v>0</v>
      </c>
      <c r="BC136" s="93">
        <f>IF((BC$7&gt;IFERROR(MAX(IFERROR(INDEX(Tbl_Project_List[Start Date],MATCH($A136,Tbl_Project_List[Project Name],0),1)-1,0),IFERROR(INDEX($K$9:$K$158,MATCH($E136,$G$9:$G$158,0),1),0),IFERROR(INDEX($K$9:$K$158,MATCH($F136,$G$9:$G$158,0),1),0)),0)), IFERROR(MIN($D136-SUM($O136:BB136), INDEX(Tbl_Resource_List[Hours Available per Day], MATCH($C136,Tbl_Resource_List[Resource Name],0),1)-SUMIF($C$8:$C135,$C136,BC$8:BC135)),0),0)</f>
        <v>0</v>
      </c>
      <c r="BD136" s="93">
        <f>IF((BD$7&gt;IFERROR(MAX(IFERROR(INDEX(Tbl_Project_List[Start Date],MATCH($A136,Tbl_Project_List[Project Name],0),1)-1,0),IFERROR(INDEX($K$9:$K$158,MATCH($E136,$G$9:$G$158,0),1),0),IFERROR(INDEX($K$9:$K$158,MATCH($F136,$G$9:$G$158,0),1),0)),0)), IFERROR(MIN($D136-SUM($O136:BC136), INDEX(Tbl_Resource_List[Hours Available per Day], MATCH($C136,Tbl_Resource_List[Resource Name],0),1)-SUMIF($C$8:$C135,$C136,BD$8:BD135)),0),0)</f>
        <v>0</v>
      </c>
      <c r="BE136" s="93">
        <f>IF((BE$7&gt;IFERROR(MAX(IFERROR(INDEX(Tbl_Project_List[Start Date],MATCH($A136,Tbl_Project_List[Project Name],0),1)-1,0),IFERROR(INDEX($K$9:$K$158,MATCH($E136,$G$9:$G$158,0),1),0),IFERROR(INDEX($K$9:$K$158,MATCH($F136,$G$9:$G$158,0),1),0)),0)), IFERROR(MIN($D136-SUM($O136:BD136), INDEX(Tbl_Resource_List[Hours Available per Day], MATCH($C136,Tbl_Resource_List[Resource Name],0),1)-SUMIF($C$8:$C135,$C136,BE$8:BE135)),0),0)</f>
        <v>0</v>
      </c>
      <c r="BF136" s="93">
        <f>IF((BF$7&gt;IFERROR(MAX(IFERROR(INDEX(Tbl_Project_List[Start Date],MATCH($A136,Tbl_Project_List[Project Name],0),1)-1,0),IFERROR(INDEX($K$9:$K$158,MATCH($E136,$G$9:$G$158,0),1),0),IFERROR(INDEX($K$9:$K$158,MATCH($F136,$G$9:$G$158,0),1),0)),0)), IFERROR(MIN($D136-SUM($O136:BE136), INDEX(Tbl_Resource_List[Hours Available per Day], MATCH($C136,Tbl_Resource_List[Resource Name],0),1)-SUMIF($C$8:$C135,$C136,BF$8:BF135)),0),0)</f>
        <v>0</v>
      </c>
      <c r="BG136" s="93">
        <f>IF((BG$7&gt;IFERROR(MAX(IFERROR(INDEX(Tbl_Project_List[Start Date],MATCH($A136,Tbl_Project_List[Project Name],0),1)-1,0),IFERROR(INDEX($K$9:$K$158,MATCH($E136,$G$9:$G$158,0),1),0),IFERROR(INDEX($K$9:$K$158,MATCH($F136,$G$9:$G$158,0),1),0)),0)), IFERROR(MIN($D136-SUM($O136:BF136), INDEX(Tbl_Resource_List[Hours Available per Day], MATCH($C136,Tbl_Resource_List[Resource Name],0),1)-SUMIF($C$8:$C135,$C136,BG$8:BG135)),0),0)</f>
        <v>0</v>
      </c>
      <c r="BH136" s="93">
        <f>IF((BH$7&gt;IFERROR(MAX(IFERROR(INDEX(Tbl_Project_List[Start Date],MATCH($A136,Tbl_Project_List[Project Name],0),1)-1,0),IFERROR(INDEX($K$9:$K$158,MATCH($E136,$G$9:$G$158,0),1),0),IFERROR(INDEX($K$9:$K$158,MATCH($F136,$G$9:$G$158,0),1),0)),0)), IFERROR(MIN($D136-SUM($O136:BG136), INDEX(Tbl_Resource_List[Hours Available per Day], MATCH($C136,Tbl_Resource_List[Resource Name],0),1)-SUMIF($C$8:$C135,$C136,BH$8:BH135)),0),0)</f>
        <v>0</v>
      </c>
      <c r="BI136" s="93">
        <f>IF((BI$7&gt;IFERROR(MAX(IFERROR(INDEX(Tbl_Project_List[Start Date],MATCH($A136,Tbl_Project_List[Project Name],0),1)-1,0),IFERROR(INDEX($K$9:$K$158,MATCH($E136,$G$9:$G$158,0),1),0),IFERROR(INDEX($K$9:$K$158,MATCH($F136,$G$9:$G$158,0),1),0)),0)), IFERROR(MIN($D136-SUM($O136:BH136), INDEX(Tbl_Resource_List[Hours Available per Day], MATCH($C136,Tbl_Resource_List[Resource Name],0),1)-SUMIF($C$8:$C135,$C136,BI$8:BI135)),0),0)</f>
        <v>0</v>
      </c>
      <c r="BJ136" s="93">
        <f>IF((BJ$7&gt;IFERROR(MAX(IFERROR(INDEX(Tbl_Project_List[Start Date],MATCH($A136,Tbl_Project_List[Project Name],0),1)-1,0),IFERROR(INDEX($K$9:$K$158,MATCH($E136,$G$9:$G$158,0),1),0),IFERROR(INDEX($K$9:$K$158,MATCH($F136,$G$9:$G$158,0),1),0)),0)), IFERROR(MIN($D136-SUM($O136:BI136), INDEX(Tbl_Resource_List[Hours Available per Day], MATCH($C136,Tbl_Resource_List[Resource Name],0),1)-SUMIF($C$8:$C135,$C136,BJ$8:BJ135)),0),0)</f>
        <v>0</v>
      </c>
      <c r="BK136" s="93">
        <f>IF((BK$7&gt;IFERROR(MAX(IFERROR(INDEX(Tbl_Project_List[Start Date],MATCH($A136,Tbl_Project_List[Project Name],0),1)-1,0),IFERROR(INDEX($K$9:$K$158,MATCH($E136,$G$9:$G$158,0),1),0),IFERROR(INDEX($K$9:$K$158,MATCH($F136,$G$9:$G$158,0),1),0)),0)), IFERROR(MIN($D136-SUM($O136:BJ136), INDEX(Tbl_Resource_List[Hours Available per Day], MATCH($C136,Tbl_Resource_List[Resource Name],0),1)-SUMIF($C$8:$C135,$C136,BK$8:BK135)),0),0)</f>
        <v>0</v>
      </c>
      <c r="BL136" s="93">
        <f>IF((BL$7&gt;IFERROR(MAX(IFERROR(INDEX(Tbl_Project_List[Start Date],MATCH($A136,Tbl_Project_List[Project Name],0),1)-1,0),IFERROR(INDEX($K$9:$K$158,MATCH($E136,$G$9:$G$158,0),1),0),IFERROR(INDEX($K$9:$K$158,MATCH($F136,$G$9:$G$158,0),1),0)),0)), IFERROR(MIN($D136-SUM($O136:BK136), INDEX(Tbl_Resource_List[Hours Available per Day], MATCH($C136,Tbl_Resource_List[Resource Name],0),1)-SUMIF($C$8:$C135,$C136,BL$8:BL135)),0),0)</f>
        <v>0</v>
      </c>
      <c r="BM136" s="93">
        <f>IF((BM$7&gt;IFERROR(MAX(IFERROR(INDEX(Tbl_Project_List[Start Date],MATCH($A136,Tbl_Project_List[Project Name],0),1)-1,0),IFERROR(INDEX($K$9:$K$158,MATCH($E136,$G$9:$G$158,0),1),0),IFERROR(INDEX($K$9:$K$158,MATCH($F136,$G$9:$G$158,0),1),0)),0)), IFERROR(MIN($D136-SUM($O136:BL136), INDEX(Tbl_Resource_List[Hours Available per Day], MATCH($C136,Tbl_Resource_List[Resource Name],0),1)-SUMIF($C$8:$C135,$C136,BM$8:BM135)),0),0)</f>
        <v>0</v>
      </c>
      <c r="BN136" s="93">
        <f>IF((BN$7&gt;IFERROR(MAX(IFERROR(INDEX(Tbl_Project_List[Start Date],MATCH($A136,Tbl_Project_List[Project Name],0),1)-1,0),IFERROR(INDEX($K$9:$K$158,MATCH($E136,$G$9:$G$158,0),1),0),IFERROR(INDEX($K$9:$K$158,MATCH($F136,$G$9:$G$158,0),1),0)),0)), IFERROR(MIN($D136-SUM($O136:BM136), INDEX(Tbl_Resource_List[Hours Available per Day], MATCH($C136,Tbl_Resource_List[Resource Name],0),1)-SUMIF($C$8:$C135,$C136,BN$8:BN135)),0),0)</f>
        <v>0</v>
      </c>
      <c r="BO136" s="93">
        <f>IF((BO$7&gt;IFERROR(MAX(IFERROR(INDEX(Tbl_Project_List[Start Date],MATCH($A136,Tbl_Project_List[Project Name],0),1)-1,0),IFERROR(INDEX($K$9:$K$158,MATCH($E136,$G$9:$G$158,0),1),0),IFERROR(INDEX($K$9:$K$158,MATCH($F136,$G$9:$G$158,0),1),0)),0)), IFERROR(MIN($D136-SUM($O136:BN136), INDEX(Tbl_Resource_List[Hours Available per Day], MATCH($C136,Tbl_Resource_List[Resource Name],0),1)-SUMIF($C$8:$C135,$C136,BO$8:BO135)),0),0)</f>
        <v>0</v>
      </c>
      <c r="BP136" s="93">
        <f>IF((BP$7&gt;IFERROR(MAX(IFERROR(INDEX(Tbl_Project_List[Start Date],MATCH($A136,Tbl_Project_List[Project Name],0),1)-1,0),IFERROR(INDEX($K$9:$K$158,MATCH($E136,$G$9:$G$158,0),1),0),IFERROR(INDEX($K$9:$K$158,MATCH($F136,$G$9:$G$158,0),1),0)),0)), IFERROR(MIN($D136-SUM($O136:BO136), INDEX(Tbl_Resource_List[Hours Available per Day], MATCH($C136,Tbl_Resource_List[Resource Name],0),1)-SUMIF($C$8:$C135,$C136,BP$8:BP135)),0),0)</f>
        <v>0</v>
      </c>
      <c r="BQ136" s="93">
        <f>IF((BQ$7&gt;IFERROR(MAX(IFERROR(INDEX(Tbl_Project_List[Start Date],MATCH($A136,Tbl_Project_List[Project Name],0),1)-1,0),IFERROR(INDEX($K$9:$K$158,MATCH($E136,$G$9:$G$158,0),1),0),IFERROR(INDEX($K$9:$K$158,MATCH($F136,$G$9:$G$158,0),1),0)),0)), IFERROR(MIN($D136-SUM($O136:BP136), INDEX(Tbl_Resource_List[Hours Available per Day], MATCH($C136,Tbl_Resource_List[Resource Name],0),1)-SUMIF($C$8:$C135,$C136,BQ$8:BQ135)),0),0)</f>
        <v>0</v>
      </c>
      <c r="BR136" s="93">
        <f>IF((BR$7&gt;IFERROR(MAX(IFERROR(INDEX(Tbl_Project_List[Start Date],MATCH($A136,Tbl_Project_List[Project Name],0),1)-1,0),IFERROR(INDEX($K$9:$K$158,MATCH($E136,$G$9:$G$158,0),1),0),IFERROR(INDEX($K$9:$K$158,MATCH($F136,$G$9:$G$158,0),1),0)),0)), IFERROR(MIN($D136-SUM($O136:BQ136), INDEX(Tbl_Resource_List[Hours Available per Day], MATCH($C136,Tbl_Resource_List[Resource Name],0),1)-SUMIF($C$8:$C135,$C136,BR$8:BR135)),0),0)</f>
        <v>0</v>
      </c>
      <c r="BS136" s="93">
        <f>IF((BS$7&gt;IFERROR(MAX(IFERROR(INDEX(Tbl_Project_List[Start Date],MATCH($A136,Tbl_Project_List[Project Name],0),1)-1,0),IFERROR(INDEX($K$9:$K$158,MATCH($E136,$G$9:$G$158,0),1),0),IFERROR(INDEX($K$9:$K$158,MATCH($F136,$G$9:$G$158,0),1),0)),0)), IFERROR(MIN($D136-SUM($O136:BR136), INDEX(Tbl_Resource_List[Hours Available per Day], MATCH($C136,Tbl_Resource_List[Resource Name],0),1)-SUMIF($C$8:$C135,$C136,BS$8:BS135)),0),0)</f>
        <v>0</v>
      </c>
      <c r="BT136" s="93">
        <f>IF((BT$7&gt;IFERROR(MAX(IFERROR(INDEX(Tbl_Project_List[Start Date],MATCH($A136,Tbl_Project_List[Project Name],0),1)-1,0),IFERROR(INDEX($K$9:$K$158,MATCH($E136,$G$9:$G$158,0),1),0),IFERROR(INDEX($K$9:$K$158,MATCH($F136,$G$9:$G$158,0),1),0)),0)), IFERROR(MIN($D136-SUM($O136:BS136), INDEX(Tbl_Resource_List[Hours Available per Day], MATCH($C136,Tbl_Resource_List[Resource Name],0),1)-SUMIF($C$8:$C135,$C136,BT$8:BT135)),0),0)</f>
        <v>0</v>
      </c>
      <c r="BU136" s="93">
        <f>IF((BU$7&gt;IFERROR(MAX(IFERROR(INDEX(Tbl_Project_List[Start Date],MATCH($A136,Tbl_Project_List[Project Name],0),1)-1,0),IFERROR(INDEX($K$9:$K$158,MATCH($E136,$G$9:$G$158,0),1),0),IFERROR(INDEX($K$9:$K$158,MATCH($F136,$G$9:$G$158,0),1),0)),0)), IFERROR(MIN($D136-SUM($O136:BT136), INDEX(Tbl_Resource_List[Hours Available per Day], MATCH($C136,Tbl_Resource_List[Resource Name],0),1)-SUMIF($C$8:$C135,$C136,BU$8:BU135)),0),0)</f>
        <v>0</v>
      </c>
      <c r="BV136" s="93">
        <f>IF((BV$7&gt;IFERROR(MAX(IFERROR(INDEX(Tbl_Project_List[Start Date],MATCH($A136,Tbl_Project_List[Project Name],0),1)-1,0),IFERROR(INDEX($K$9:$K$158,MATCH($E136,$G$9:$G$158,0),1),0),IFERROR(INDEX($K$9:$K$158,MATCH($F136,$G$9:$G$158,0),1),0)),0)), IFERROR(MIN($D136-SUM($O136:BU136), INDEX(Tbl_Resource_List[Hours Available per Day], MATCH($C136,Tbl_Resource_List[Resource Name],0),1)-SUMIF($C$8:$C135,$C136,BV$8:BV135)),0),0)</f>
        <v>0</v>
      </c>
      <c r="BW136" s="94">
        <f>IF((BW$7&gt;IFERROR(MAX(IFERROR(INDEX(Tbl_Project_List[Start Date],MATCH($A136,Tbl_Project_List[Project Name],0),1)-1,0),IFERROR(INDEX($K$9:$K$158,MATCH($E136,$G$9:$G$158,0),1),0),IFERROR(INDEX($K$9:$K$158,MATCH($F136,$G$9:$G$158,0),1),0)),0)), IFERROR(MIN($D136-SUM($O136:BV136), INDEX(Tbl_Resource_List[Hours Available per Day], MATCH($C136,Tbl_Resource_List[Resource Name],0),1)-SUMIF($C$8:$C135,$C136,BW$8:BW135)),0),0)</f>
        <v>0</v>
      </c>
      <c r="BX136" s="95"/>
      <c r="BY136" s="95"/>
      <c r="BZ136" s="95"/>
      <c r="CA136" s="95"/>
      <c r="CB136" s="95"/>
      <c r="CC136" s="95"/>
      <c r="CD136" s="95"/>
      <c r="CE136" s="95"/>
      <c r="CF136" s="95"/>
      <c r="CG136" s="95"/>
      <c r="CH136" s="95"/>
      <c r="CI136" s="95"/>
      <c r="CJ136" s="95"/>
      <c r="CK136" s="95"/>
      <c r="CL136" s="95"/>
      <c r="CM136" s="95"/>
      <c r="CN136" s="95"/>
      <c r="CO136" s="95"/>
      <c r="CP136" s="95"/>
      <c r="CQ136" s="95"/>
      <c r="CR136" s="95"/>
      <c r="CS136" s="95"/>
      <c r="CT136" s="95"/>
      <c r="CU136" s="95"/>
      <c r="CV136" s="95"/>
      <c r="CW136" s="95"/>
      <c r="CX136" s="95"/>
      <c r="CY136" s="95"/>
      <c r="CZ136" s="95"/>
      <c r="DA136" s="95"/>
    </row>
    <row r="137" spans="1:105" x14ac:dyDescent="0.25">
      <c r="A137" s="89" t="str">
        <f>IFERROR(IF(ROW(A136)-ROW($A$8)&gt;=COUNTA(Tbl_Task_List[Task Name]),"",INDEX(Tbl_Project_List[],MATCH(SMALL(Tbl_Project_List[[#Data],[Priority]],ROUND(SUMPRODUCT(1/COUNTIF($A$9:A136,$A$9:A136)),0)+((COUNTIF(Tbl_Task_List[[#Data],[Project Name]],A136)=COUNTIF($A$9:$A136,A136))*1)),Tbl_Project_List[[#Data],[Priority]],0),1)),"")</f>
        <v/>
      </c>
      <c r="B137" s="89" t="str">
        <f t="array" ref="B137">IFERROR(INDEX((Tbl_Task_List[[#Data],[Task Name]]), SMALL(IF(A137=(Tbl_Task_List[[#Data],[Project Name]]),ROW(Tbl_Task_List[[#Data],[Project Name]]),""),COUNTIF($A$9:$A137,A137))-ROW(Tbl_Task_List[[#Headers],[Task Name]]),1),"")</f>
        <v/>
      </c>
      <c r="C137" s="90" t="str">
        <f t="array" ref="C137">IFERROR(INDEX((Tbl_Task_List[[#Data],[Resource Name]]), SMALL(IF(A137=(Tbl_Task_List[[#Data],[Project Name]]),ROW(Tbl_Task_List[[#Data],[Project Name]]),""),COUNTIF($A$9:$A137,A137))-ROW(Tbl_Task_List[[#Headers],[Resource Name]]),1),"")</f>
        <v/>
      </c>
      <c r="D137" s="91" t="str">
        <f t="array" ref="D137">IFERROR(INDEX((Tbl_Task_List[[#Data],[Planned Duration (Hours)]]), SMALL(IF(A137=(Tbl_Task_List[[#Data],[Project Name]]),ROW(Tbl_Task_List[[#Data],[Project Name]]),""),COUNTIF($A$9:$A137,A137))-ROW(Tbl_Task_List[[#Headers],[Planned Duration (Hours)]]),1),"")</f>
        <v/>
      </c>
      <c r="E137" s="70" t="str">
        <f t="array" ref="E137">IFERROR(INDEX((Tbl_Task_List[[#Data],[Predecessor 1]]), SMALL(IF(A137=(Tbl_Task_List[[#Data],[Project Name]]),ROW(Tbl_Task_List[[#Data],[Project Name]]),""),COUNTIF($A$9:$A137,A137))-ROW(Tbl_Task_List[[#Headers],[Predecessor 1]]),1),"")</f>
        <v/>
      </c>
      <c r="F137" s="70" t="str">
        <f t="array" ref="F137">IFERROR(INDEX((Tbl_Task_List[[#Data],[Predecessor 2]]), SMALL(IF(A137=(Tbl_Task_List[[#Data],[Project Name]]),ROW(Tbl_Task_List[[#Data],[Project Name]]),""),COUNTIF($A$9:$A137,A137))-ROW(Tbl_Task_List[[#Headers],[Predecessor 2]]),1),"")</f>
        <v/>
      </c>
      <c r="G137" s="70" t="str">
        <f t="shared" ref="G137:G158" si="13">CONCATENATE(A137," ",B137)</f>
        <v xml:space="preserve"> </v>
      </c>
      <c r="H137" s="75" t="str">
        <f>IFERROR(MAX(INDEX(Tbl_Project_List[Start Date],MATCH($A137,Tbl_Project_List[Project Name],0),1), StartDate, IFERROR(WORKDAY(INDEX($K$9:$K$158,MATCH($E137,$G$9:$G$158,0),1),1,Holidays),0),IFERROR(WORKDAY( INDEX($K$9:$K$158,MATCH($F137,$G$9:$G$158,0),1),1,Holidays),0)),"")</f>
        <v/>
      </c>
      <c r="I137" s="92" t="str">
        <f t="shared" si="9"/>
        <v/>
      </c>
      <c r="J137" s="75" t="str">
        <f t="array" ref="J137">IF(ISNUMBER(D137),IFERROR(INDEX($A$7:$BW$7,1,SMALL(IF(P137:BW137&gt;0,COLUMN(P137:BW137),""),1)),WORKDAY($BW$7,2,Holidays)),"")</f>
        <v/>
      </c>
      <c r="K137" s="75" t="str">
        <f t="array" ref="K137">IF(ISNUMBER(D137),IF(SUM(P137:BW137)=D137,IFERROR(INDEX($A$7:$BW$7,1,LARGE(IF(P137:BW137&gt;0,COLUMN(P137:BW137),""),1)),""),WORKDAY($BW$7,1,Holidays)),"")</f>
        <v/>
      </c>
      <c r="L137" s="92" t="str">
        <f ca="1">IFERROR(COUNTIF(INDIRECT(ADDRESS(ROW($L137),MATCH($J137,$A$7:$BW$7,0),1,1,)):INDIRECT(ADDRESS(ROW($L137),MATCH(MIN($K137,$BW$7),$A$7:$BW$7,0),1,1,)),0),"")</f>
        <v/>
      </c>
      <c r="M137" s="92" t="str">
        <f t="shared" si="10"/>
        <v/>
      </c>
      <c r="N137" s="93" t="str">
        <f t="shared" si="11"/>
        <v/>
      </c>
      <c r="O137" s="86"/>
      <c r="P137" s="93">
        <f>IF((P$7&gt;IFERROR(MAX(IFERROR(INDEX(Tbl_Project_List[Start Date],MATCH($A137,Tbl_Project_List[Project Name],0),1)-1,0),IFERROR(INDEX($K$9:$K$158,MATCH($E137,$G$9:$G$158,0),1),0),IFERROR(INDEX($K$9:$K$158,MATCH($F137,$G$9:$G$158,0),1),0)),0)), IFERROR(MIN($D137-SUM($O137:O137), INDEX(Tbl_Resource_List[Hours Available per Day], MATCH($C137,Tbl_Resource_List[Resource Name],0),1)-SUMIF($C$8:$C136,$C137,P$8:P136)),0),0)</f>
        <v>0</v>
      </c>
      <c r="Q137" s="93">
        <f>IF((Q$7&gt;IFERROR(MAX(IFERROR(INDEX(Tbl_Project_List[Start Date],MATCH($A137,Tbl_Project_List[Project Name],0),1)-1,0),IFERROR(INDEX($K$9:$K$158,MATCH($E137,$G$9:$G$158,0),1),0),IFERROR(INDEX($K$9:$K$158,MATCH($F137,$G$9:$G$158,0),1),0)),0)), IFERROR(MIN($D137-SUM($O137:P137), INDEX(Tbl_Resource_List[Hours Available per Day], MATCH($C137,Tbl_Resource_List[Resource Name],0),1)-SUMIF($C$8:$C136,$C137,Q$8:Q136)),0),0)</f>
        <v>0</v>
      </c>
      <c r="R137" s="93">
        <f>IF((R$7&gt;IFERROR(MAX(IFERROR(INDEX(Tbl_Project_List[Start Date],MATCH($A137,Tbl_Project_List[Project Name],0),1)-1,0),IFERROR(INDEX($K$9:$K$158,MATCH($E137,$G$9:$G$158,0),1),0),IFERROR(INDEX($K$9:$K$158,MATCH($F137,$G$9:$G$158,0),1),0)),0)), IFERROR(MIN($D137-SUM($O137:Q137), INDEX(Tbl_Resource_List[Hours Available per Day], MATCH($C137,Tbl_Resource_List[Resource Name],0),1)-SUMIF($C$8:$C136,$C137,R$8:R136)),0),0)</f>
        <v>0</v>
      </c>
      <c r="S137" s="93">
        <f>IF((S$7&gt;IFERROR(MAX(IFERROR(INDEX(Tbl_Project_List[Start Date],MATCH($A137,Tbl_Project_List[Project Name],0),1)-1,0),IFERROR(INDEX($K$9:$K$158,MATCH($E137,$G$9:$G$158,0),1),0),IFERROR(INDEX($K$9:$K$158,MATCH($F137,$G$9:$G$158,0),1),0)),0)), IFERROR(MIN($D137-SUM($O137:R137), INDEX(Tbl_Resource_List[Hours Available per Day], MATCH($C137,Tbl_Resource_List[Resource Name],0),1)-SUMIF($C$8:$C136,$C137,S$8:S136)),0),0)</f>
        <v>0</v>
      </c>
      <c r="T137" s="93">
        <f>IF((T$7&gt;IFERROR(MAX(IFERROR(INDEX(Tbl_Project_List[Start Date],MATCH($A137,Tbl_Project_List[Project Name],0),1)-1,0),IFERROR(INDEX($K$9:$K$158,MATCH($E137,$G$9:$G$158,0),1),0),IFERROR(INDEX($K$9:$K$158,MATCH($F137,$G$9:$G$158,0),1),0)),0)), IFERROR(MIN($D137-SUM($O137:S137), INDEX(Tbl_Resource_List[Hours Available per Day], MATCH($C137,Tbl_Resource_List[Resource Name],0),1)-SUMIF($C$8:$C136,$C137,T$8:T136)),0),0)</f>
        <v>0</v>
      </c>
      <c r="U137" s="93">
        <f>IF((U$7&gt;IFERROR(MAX(IFERROR(INDEX(Tbl_Project_List[Start Date],MATCH($A137,Tbl_Project_List[Project Name],0),1)-1,0),IFERROR(INDEX($K$9:$K$158,MATCH($E137,$G$9:$G$158,0),1),0),IFERROR(INDEX($K$9:$K$158,MATCH($F137,$G$9:$G$158,0),1),0)),0)), IFERROR(MIN($D137-SUM($O137:T137), INDEX(Tbl_Resource_List[Hours Available per Day], MATCH($C137,Tbl_Resource_List[Resource Name],0),1)-SUMIF($C$8:$C136,$C137,U$8:U136)),0),0)</f>
        <v>0</v>
      </c>
      <c r="V137" s="93">
        <f>IF((V$7&gt;IFERROR(MAX(IFERROR(INDEX(Tbl_Project_List[Start Date],MATCH($A137,Tbl_Project_List[Project Name],0),1)-1,0),IFERROR(INDEX($K$9:$K$158,MATCH($E137,$G$9:$G$158,0),1),0),IFERROR(INDEX($K$9:$K$158,MATCH($F137,$G$9:$G$158,0),1),0)),0)), IFERROR(MIN($D137-SUM($O137:U137), INDEX(Tbl_Resource_List[Hours Available per Day], MATCH($C137,Tbl_Resource_List[Resource Name],0),1)-SUMIF($C$8:$C136,$C137,V$8:V136)),0),0)</f>
        <v>0</v>
      </c>
      <c r="W137" s="93">
        <f>IF((W$7&gt;IFERROR(MAX(IFERROR(INDEX(Tbl_Project_List[Start Date],MATCH($A137,Tbl_Project_List[Project Name],0),1)-1,0),IFERROR(INDEX($K$9:$K$158,MATCH($E137,$G$9:$G$158,0),1),0),IFERROR(INDEX($K$9:$K$158,MATCH($F137,$G$9:$G$158,0),1),0)),0)), IFERROR(MIN($D137-SUM($O137:V137), INDEX(Tbl_Resource_List[Hours Available per Day], MATCH($C137,Tbl_Resource_List[Resource Name],0),1)-SUMIF($C$8:$C136,$C137,W$8:W136)),0),0)</f>
        <v>0</v>
      </c>
      <c r="X137" s="93">
        <f>IF((X$7&gt;IFERROR(MAX(IFERROR(INDEX(Tbl_Project_List[Start Date],MATCH($A137,Tbl_Project_List[Project Name],0),1)-1,0),IFERROR(INDEX($K$9:$K$158,MATCH($E137,$G$9:$G$158,0),1),0),IFERROR(INDEX($K$9:$K$158,MATCH($F137,$G$9:$G$158,0),1),0)),0)), IFERROR(MIN($D137-SUM($O137:W137), INDEX(Tbl_Resource_List[Hours Available per Day], MATCH($C137,Tbl_Resource_List[Resource Name],0),1)-SUMIF($C$8:$C136,$C137,X$8:X136)),0),0)</f>
        <v>0</v>
      </c>
      <c r="Y137" s="93">
        <f>IF((Y$7&gt;IFERROR(MAX(IFERROR(INDEX(Tbl_Project_List[Start Date],MATCH($A137,Tbl_Project_List[Project Name],0),1)-1,0),IFERROR(INDEX($K$9:$K$158,MATCH($E137,$G$9:$G$158,0),1),0),IFERROR(INDEX($K$9:$K$158,MATCH($F137,$G$9:$G$158,0),1),0)),0)), IFERROR(MIN($D137-SUM($O137:X137), INDEX(Tbl_Resource_List[Hours Available per Day], MATCH($C137,Tbl_Resource_List[Resource Name],0),1)-SUMIF($C$8:$C136,$C137,Y$8:Y136)),0),0)</f>
        <v>0</v>
      </c>
      <c r="Z137" s="93">
        <f>IF((Z$7&gt;IFERROR(MAX(IFERROR(INDEX(Tbl_Project_List[Start Date],MATCH($A137,Tbl_Project_List[Project Name],0),1)-1,0),IFERROR(INDEX($K$9:$K$158,MATCH($E137,$G$9:$G$158,0),1),0),IFERROR(INDEX($K$9:$K$158,MATCH($F137,$G$9:$G$158,0),1),0)),0)), IFERROR(MIN($D137-SUM($O137:Y137), INDEX(Tbl_Resource_List[Hours Available per Day], MATCH($C137,Tbl_Resource_List[Resource Name],0),1)-SUMIF($C$8:$C136,$C137,Z$8:Z136)),0),0)</f>
        <v>0</v>
      </c>
      <c r="AA137" s="93">
        <f>IF((AA$7&gt;IFERROR(MAX(IFERROR(INDEX(Tbl_Project_List[Start Date],MATCH($A137,Tbl_Project_List[Project Name],0),1)-1,0),IFERROR(INDEX($K$9:$K$158,MATCH($E137,$G$9:$G$158,0),1),0),IFERROR(INDEX($K$9:$K$158,MATCH($F137,$G$9:$G$158,0),1),0)),0)), IFERROR(MIN($D137-SUM($O137:Z137), INDEX(Tbl_Resource_List[Hours Available per Day], MATCH($C137,Tbl_Resource_List[Resource Name],0),1)-SUMIF($C$8:$C136,$C137,AA$8:AA136)),0),0)</f>
        <v>0</v>
      </c>
      <c r="AB137" s="93">
        <f>IF((AB$7&gt;IFERROR(MAX(IFERROR(INDEX(Tbl_Project_List[Start Date],MATCH($A137,Tbl_Project_List[Project Name],0),1)-1,0),IFERROR(INDEX($K$9:$K$158,MATCH($E137,$G$9:$G$158,0),1),0),IFERROR(INDEX($K$9:$K$158,MATCH($F137,$G$9:$G$158,0),1),0)),0)), IFERROR(MIN($D137-SUM($O137:AA137), INDEX(Tbl_Resource_List[Hours Available per Day], MATCH($C137,Tbl_Resource_List[Resource Name],0),1)-SUMIF($C$8:$C136,$C137,AB$8:AB136)),0),0)</f>
        <v>0</v>
      </c>
      <c r="AC137" s="93">
        <f>IF((AC$7&gt;IFERROR(MAX(IFERROR(INDEX(Tbl_Project_List[Start Date],MATCH($A137,Tbl_Project_List[Project Name],0),1)-1,0),IFERROR(INDEX($K$9:$K$158,MATCH($E137,$G$9:$G$158,0),1),0),IFERROR(INDEX($K$9:$K$158,MATCH($F137,$G$9:$G$158,0),1),0)),0)), IFERROR(MIN($D137-SUM($O137:AB137), INDEX(Tbl_Resource_List[Hours Available per Day], MATCH($C137,Tbl_Resource_List[Resource Name],0),1)-SUMIF($C$8:$C136,$C137,AC$8:AC136)),0),0)</f>
        <v>0</v>
      </c>
      <c r="AD137" s="93">
        <f>IF((AD$7&gt;IFERROR(MAX(IFERROR(INDEX(Tbl_Project_List[Start Date],MATCH($A137,Tbl_Project_List[Project Name],0),1)-1,0),IFERROR(INDEX($K$9:$K$158,MATCH($E137,$G$9:$G$158,0),1),0),IFERROR(INDEX($K$9:$K$158,MATCH($F137,$G$9:$G$158,0),1),0)),0)), IFERROR(MIN($D137-SUM($O137:AC137), INDEX(Tbl_Resource_List[Hours Available per Day], MATCH($C137,Tbl_Resource_List[Resource Name],0),1)-SUMIF($C$8:$C136,$C137,AD$8:AD136)),0),0)</f>
        <v>0</v>
      </c>
      <c r="AE137" s="93">
        <f>IF((AE$7&gt;IFERROR(MAX(IFERROR(INDEX(Tbl_Project_List[Start Date],MATCH($A137,Tbl_Project_List[Project Name],0),1)-1,0),IFERROR(INDEX($K$9:$K$158,MATCH($E137,$G$9:$G$158,0),1),0),IFERROR(INDEX($K$9:$K$158,MATCH($F137,$G$9:$G$158,0),1),0)),0)), IFERROR(MIN($D137-SUM($O137:AD137), INDEX(Tbl_Resource_List[Hours Available per Day], MATCH($C137,Tbl_Resource_List[Resource Name],0),1)-SUMIF($C$8:$C136,$C137,AE$8:AE136)),0),0)</f>
        <v>0</v>
      </c>
      <c r="AF137" s="93">
        <f>IF((AF$7&gt;IFERROR(MAX(IFERROR(INDEX(Tbl_Project_List[Start Date],MATCH($A137,Tbl_Project_List[Project Name],0),1)-1,0),IFERROR(INDEX($K$9:$K$158,MATCH($E137,$G$9:$G$158,0),1),0),IFERROR(INDEX($K$9:$K$158,MATCH($F137,$G$9:$G$158,0),1),0)),0)), IFERROR(MIN($D137-SUM($O137:AE137), INDEX(Tbl_Resource_List[Hours Available per Day], MATCH($C137,Tbl_Resource_List[Resource Name],0),1)-SUMIF($C$8:$C136,$C137,AF$8:AF136)),0),0)</f>
        <v>0</v>
      </c>
      <c r="AG137" s="93">
        <f>IF((AG$7&gt;IFERROR(MAX(IFERROR(INDEX(Tbl_Project_List[Start Date],MATCH($A137,Tbl_Project_List[Project Name],0),1)-1,0),IFERROR(INDEX($K$9:$K$158,MATCH($E137,$G$9:$G$158,0),1),0),IFERROR(INDEX($K$9:$K$158,MATCH($F137,$G$9:$G$158,0),1),0)),0)), IFERROR(MIN($D137-SUM($O137:AF137), INDEX(Tbl_Resource_List[Hours Available per Day], MATCH($C137,Tbl_Resource_List[Resource Name],0),1)-SUMIF($C$8:$C136,$C137,AG$8:AG136)),0),0)</f>
        <v>0</v>
      </c>
      <c r="AH137" s="93">
        <f>IF((AH$7&gt;IFERROR(MAX(IFERROR(INDEX(Tbl_Project_List[Start Date],MATCH($A137,Tbl_Project_List[Project Name],0),1)-1,0),IFERROR(INDEX($K$9:$K$158,MATCH($E137,$G$9:$G$158,0),1),0),IFERROR(INDEX($K$9:$K$158,MATCH($F137,$G$9:$G$158,0),1),0)),0)), IFERROR(MIN($D137-SUM($O137:AG137), INDEX(Tbl_Resource_List[Hours Available per Day], MATCH($C137,Tbl_Resource_List[Resource Name],0),1)-SUMIF($C$8:$C136,$C137,AH$8:AH136)),0),0)</f>
        <v>0</v>
      </c>
      <c r="AI137" s="93">
        <f>IF((AI$7&gt;IFERROR(MAX(IFERROR(INDEX(Tbl_Project_List[Start Date],MATCH($A137,Tbl_Project_List[Project Name],0),1)-1,0),IFERROR(INDEX($K$9:$K$158,MATCH($E137,$G$9:$G$158,0),1),0),IFERROR(INDEX($K$9:$K$158,MATCH($F137,$G$9:$G$158,0),1),0)),0)), IFERROR(MIN($D137-SUM($O137:AH137), INDEX(Tbl_Resource_List[Hours Available per Day], MATCH($C137,Tbl_Resource_List[Resource Name],0),1)-SUMIF($C$8:$C136,$C137,AI$8:AI136)),0),0)</f>
        <v>0</v>
      </c>
      <c r="AJ137" s="93">
        <f>IF((AJ$7&gt;IFERROR(MAX(IFERROR(INDEX(Tbl_Project_List[Start Date],MATCH($A137,Tbl_Project_List[Project Name],0),1)-1,0),IFERROR(INDEX($K$9:$K$158,MATCH($E137,$G$9:$G$158,0),1),0),IFERROR(INDEX($K$9:$K$158,MATCH($F137,$G$9:$G$158,0),1),0)),0)), IFERROR(MIN($D137-SUM($O137:AI137), INDEX(Tbl_Resource_List[Hours Available per Day], MATCH($C137,Tbl_Resource_List[Resource Name],0),1)-SUMIF($C$8:$C136,$C137,AJ$8:AJ136)),0),0)</f>
        <v>0</v>
      </c>
      <c r="AK137" s="93">
        <f>IF((AK$7&gt;IFERROR(MAX(IFERROR(INDEX(Tbl_Project_List[Start Date],MATCH($A137,Tbl_Project_List[Project Name],0),1)-1,0),IFERROR(INDEX($K$9:$K$158,MATCH($E137,$G$9:$G$158,0),1),0),IFERROR(INDEX($K$9:$K$158,MATCH($F137,$G$9:$G$158,0),1),0)),0)), IFERROR(MIN($D137-SUM($O137:AJ137), INDEX(Tbl_Resource_List[Hours Available per Day], MATCH($C137,Tbl_Resource_List[Resource Name],0),1)-SUMIF($C$8:$C136,$C137,AK$8:AK136)),0),0)</f>
        <v>0</v>
      </c>
      <c r="AL137" s="93">
        <f>IF((AL$7&gt;IFERROR(MAX(IFERROR(INDEX(Tbl_Project_List[Start Date],MATCH($A137,Tbl_Project_List[Project Name],0),1)-1,0),IFERROR(INDEX($K$9:$K$158,MATCH($E137,$G$9:$G$158,0),1),0),IFERROR(INDEX($K$9:$K$158,MATCH($F137,$G$9:$G$158,0),1),0)),0)), IFERROR(MIN($D137-SUM($O137:AK137), INDEX(Tbl_Resource_List[Hours Available per Day], MATCH($C137,Tbl_Resource_List[Resource Name],0),1)-SUMIF($C$8:$C136,$C137,AL$8:AL136)),0),0)</f>
        <v>0</v>
      </c>
      <c r="AM137" s="93">
        <f>IF((AM$7&gt;IFERROR(MAX(IFERROR(INDEX(Tbl_Project_List[Start Date],MATCH($A137,Tbl_Project_List[Project Name],0),1)-1,0),IFERROR(INDEX($K$9:$K$158,MATCH($E137,$G$9:$G$158,0),1),0),IFERROR(INDEX($K$9:$K$158,MATCH($F137,$G$9:$G$158,0),1),0)),0)), IFERROR(MIN($D137-SUM($O137:AL137), INDEX(Tbl_Resource_List[Hours Available per Day], MATCH($C137,Tbl_Resource_List[Resource Name],0),1)-SUMIF($C$8:$C136,$C137,AM$8:AM136)),0),0)</f>
        <v>0</v>
      </c>
      <c r="AN137" s="93">
        <f>IF((AN$7&gt;IFERROR(MAX(IFERROR(INDEX(Tbl_Project_List[Start Date],MATCH($A137,Tbl_Project_List[Project Name],0),1)-1,0),IFERROR(INDEX($K$9:$K$158,MATCH($E137,$G$9:$G$158,0),1),0),IFERROR(INDEX($K$9:$K$158,MATCH($F137,$G$9:$G$158,0),1),0)),0)), IFERROR(MIN($D137-SUM($O137:AM137), INDEX(Tbl_Resource_List[Hours Available per Day], MATCH($C137,Tbl_Resource_List[Resource Name],0),1)-SUMIF($C$8:$C136,$C137,AN$8:AN136)),0),0)</f>
        <v>0</v>
      </c>
      <c r="AO137" s="93">
        <f>IF((AO$7&gt;IFERROR(MAX(IFERROR(INDEX(Tbl_Project_List[Start Date],MATCH($A137,Tbl_Project_List[Project Name],0),1)-1,0),IFERROR(INDEX($K$9:$K$158,MATCH($E137,$G$9:$G$158,0),1),0),IFERROR(INDEX($K$9:$K$158,MATCH($F137,$G$9:$G$158,0),1),0)),0)), IFERROR(MIN($D137-SUM($O137:AN137), INDEX(Tbl_Resource_List[Hours Available per Day], MATCH($C137,Tbl_Resource_List[Resource Name],0),1)-SUMIF($C$8:$C136,$C137,AO$8:AO136)),0),0)</f>
        <v>0</v>
      </c>
      <c r="AP137" s="93">
        <f>IF((AP$7&gt;IFERROR(MAX(IFERROR(INDEX(Tbl_Project_List[Start Date],MATCH($A137,Tbl_Project_List[Project Name],0),1)-1,0),IFERROR(INDEX($K$9:$K$158,MATCH($E137,$G$9:$G$158,0),1),0),IFERROR(INDEX($K$9:$K$158,MATCH($F137,$G$9:$G$158,0),1),0)),0)), IFERROR(MIN($D137-SUM($O137:AO137), INDEX(Tbl_Resource_List[Hours Available per Day], MATCH($C137,Tbl_Resource_List[Resource Name],0),1)-SUMIF($C$8:$C136,$C137,AP$8:AP136)),0),0)</f>
        <v>0</v>
      </c>
      <c r="AQ137" s="93">
        <f>IF((AQ$7&gt;IFERROR(MAX(IFERROR(INDEX(Tbl_Project_List[Start Date],MATCH($A137,Tbl_Project_List[Project Name],0),1)-1,0),IFERROR(INDEX($K$9:$K$158,MATCH($E137,$G$9:$G$158,0),1),0),IFERROR(INDEX($K$9:$K$158,MATCH($F137,$G$9:$G$158,0),1),0)),0)), IFERROR(MIN($D137-SUM($O137:AP137), INDEX(Tbl_Resource_List[Hours Available per Day], MATCH($C137,Tbl_Resource_List[Resource Name],0),1)-SUMIF($C$8:$C136,$C137,AQ$8:AQ136)),0),0)</f>
        <v>0</v>
      </c>
      <c r="AR137" s="93">
        <f>IF((AR$7&gt;IFERROR(MAX(IFERROR(INDEX(Tbl_Project_List[Start Date],MATCH($A137,Tbl_Project_List[Project Name],0),1)-1,0),IFERROR(INDEX($K$9:$K$158,MATCH($E137,$G$9:$G$158,0),1),0),IFERROR(INDEX($K$9:$K$158,MATCH($F137,$G$9:$G$158,0),1),0)),0)), IFERROR(MIN($D137-SUM($O137:AQ137), INDEX(Tbl_Resource_List[Hours Available per Day], MATCH($C137,Tbl_Resource_List[Resource Name],0),1)-SUMIF($C$8:$C136,$C137,AR$8:AR136)),0),0)</f>
        <v>0</v>
      </c>
      <c r="AS137" s="93">
        <f>IF((AS$7&gt;IFERROR(MAX(IFERROR(INDEX(Tbl_Project_List[Start Date],MATCH($A137,Tbl_Project_List[Project Name],0),1)-1,0),IFERROR(INDEX($K$9:$K$158,MATCH($E137,$G$9:$G$158,0),1),0),IFERROR(INDEX($K$9:$K$158,MATCH($F137,$G$9:$G$158,0),1),0)),0)), IFERROR(MIN($D137-SUM($O137:AR137), INDEX(Tbl_Resource_List[Hours Available per Day], MATCH($C137,Tbl_Resource_List[Resource Name],0),1)-SUMIF($C$8:$C136,$C137,AS$8:AS136)),0),0)</f>
        <v>0</v>
      </c>
      <c r="AT137" s="93">
        <f>IF((AT$7&gt;IFERROR(MAX(IFERROR(INDEX(Tbl_Project_List[Start Date],MATCH($A137,Tbl_Project_List[Project Name],0),1)-1,0),IFERROR(INDEX($K$9:$K$158,MATCH($E137,$G$9:$G$158,0),1),0),IFERROR(INDEX($K$9:$K$158,MATCH($F137,$G$9:$G$158,0),1),0)),0)), IFERROR(MIN($D137-SUM($O137:AS137), INDEX(Tbl_Resource_List[Hours Available per Day], MATCH($C137,Tbl_Resource_List[Resource Name],0),1)-SUMIF($C$8:$C136,$C137,AT$8:AT136)),0),0)</f>
        <v>0</v>
      </c>
      <c r="AU137" s="93">
        <f>IF((AU$7&gt;IFERROR(MAX(IFERROR(INDEX(Tbl_Project_List[Start Date],MATCH($A137,Tbl_Project_List[Project Name],0),1)-1,0),IFERROR(INDEX($K$9:$K$158,MATCH($E137,$G$9:$G$158,0),1),0),IFERROR(INDEX($K$9:$K$158,MATCH($F137,$G$9:$G$158,0),1),0)),0)), IFERROR(MIN($D137-SUM($O137:AT137), INDEX(Tbl_Resource_List[Hours Available per Day], MATCH($C137,Tbl_Resource_List[Resource Name],0),1)-SUMIF($C$8:$C136,$C137,AU$8:AU136)),0),0)</f>
        <v>0</v>
      </c>
      <c r="AV137" s="93">
        <f>IF((AV$7&gt;IFERROR(MAX(IFERROR(INDEX(Tbl_Project_List[Start Date],MATCH($A137,Tbl_Project_List[Project Name],0),1)-1,0),IFERROR(INDEX($K$9:$K$158,MATCH($E137,$G$9:$G$158,0),1),0),IFERROR(INDEX($K$9:$K$158,MATCH($F137,$G$9:$G$158,0),1),0)),0)), IFERROR(MIN($D137-SUM($O137:AU137), INDEX(Tbl_Resource_List[Hours Available per Day], MATCH($C137,Tbl_Resource_List[Resource Name],0),1)-SUMIF($C$8:$C136,$C137,AV$8:AV136)),0),0)</f>
        <v>0</v>
      </c>
      <c r="AW137" s="93">
        <f>IF((AW$7&gt;IFERROR(MAX(IFERROR(INDEX(Tbl_Project_List[Start Date],MATCH($A137,Tbl_Project_List[Project Name],0),1)-1,0),IFERROR(INDEX($K$9:$K$158,MATCH($E137,$G$9:$G$158,0),1),0),IFERROR(INDEX($K$9:$K$158,MATCH($F137,$G$9:$G$158,0),1),0)),0)), IFERROR(MIN($D137-SUM($O137:AV137), INDEX(Tbl_Resource_List[Hours Available per Day], MATCH($C137,Tbl_Resource_List[Resource Name],0),1)-SUMIF($C$8:$C136,$C137,AW$8:AW136)),0),0)</f>
        <v>0</v>
      </c>
      <c r="AX137" s="93">
        <f>IF((AX$7&gt;IFERROR(MAX(IFERROR(INDEX(Tbl_Project_List[Start Date],MATCH($A137,Tbl_Project_List[Project Name],0),1)-1,0),IFERROR(INDEX($K$9:$K$158,MATCH($E137,$G$9:$G$158,0),1),0),IFERROR(INDEX($K$9:$K$158,MATCH($F137,$G$9:$G$158,0),1),0)),0)), IFERROR(MIN($D137-SUM($O137:AW137), INDEX(Tbl_Resource_List[Hours Available per Day], MATCH($C137,Tbl_Resource_List[Resource Name],0),1)-SUMIF($C$8:$C136,$C137,AX$8:AX136)),0),0)</f>
        <v>0</v>
      </c>
      <c r="AY137" s="93">
        <f>IF((AY$7&gt;IFERROR(MAX(IFERROR(INDEX(Tbl_Project_List[Start Date],MATCH($A137,Tbl_Project_List[Project Name],0),1)-1,0),IFERROR(INDEX($K$9:$K$158,MATCH($E137,$G$9:$G$158,0),1),0),IFERROR(INDEX($K$9:$K$158,MATCH($F137,$G$9:$G$158,0),1),0)),0)), IFERROR(MIN($D137-SUM($O137:AX137), INDEX(Tbl_Resource_List[Hours Available per Day], MATCH($C137,Tbl_Resource_List[Resource Name],0),1)-SUMIF($C$8:$C136,$C137,AY$8:AY136)),0),0)</f>
        <v>0</v>
      </c>
      <c r="AZ137" s="93">
        <f>IF((AZ$7&gt;IFERROR(MAX(IFERROR(INDEX(Tbl_Project_List[Start Date],MATCH($A137,Tbl_Project_List[Project Name],0),1)-1,0),IFERROR(INDEX($K$9:$K$158,MATCH($E137,$G$9:$G$158,0),1),0),IFERROR(INDEX($K$9:$K$158,MATCH($F137,$G$9:$G$158,0),1),0)),0)), IFERROR(MIN($D137-SUM($O137:AY137), INDEX(Tbl_Resource_List[Hours Available per Day], MATCH($C137,Tbl_Resource_List[Resource Name],0),1)-SUMIF($C$8:$C136,$C137,AZ$8:AZ136)),0),0)</f>
        <v>0</v>
      </c>
      <c r="BA137" s="93">
        <f>IF((BA$7&gt;IFERROR(MAX(IFERROR(INDEX(Tbl_Project_List[Start Date],MATCH($A137,Tbl_Project_List[Project Name],0),1)-1,0),IFERROR(INDEX($K$9:$K$158,MATCH($E137,$G$9:$G$158,0),1),0),IFERROR(INDEX($K$9:$K$158,MATCH($F137,$G$9:$G$158,0),1),0)),0)), IFERROR(MIN($D137-SUM($O137:AZ137), INDEX(Tbl_Resource_List[Hours Available per Day], MATCH($C137,Tbl_Resource_List[Resource Name],0),1)-SUMIF($C$8:$C136,$C137,BA$8:BA136)),0),0)</f>
        <v>0</v>
      </c>
      <c r="BB137" s="93">
        <f>IF((BB$7&gt;IFERROR(MAX(IFERROR(INDEX(Tbl_Project_List[Start Date],MATCH($A137,Tbl_Project_List[Project Name],0),1)-1,0),IFERROR(INDEX($K$9:$K$158,MATCH($E137,$G$9:$G$158,0),1),0),IFERROR(INDEX($K$9:$K$158,MATCH($F137,$G$9:$G$158,0),1),0)),0)), IFERROR(MIN($D137-SUM($O137:BA137), INDEX(Tbl_Resource_List[Hours Available per Day], MATCH($C137,Tbl_Resource_List[Resource Name],0),1)-SUMIF($C$8:$C136,$C137,BB$8:BB136)),0),0)</f>
        <v>0</v>
      </c>
      <c r="BC137" s="93">
        <f>IF((BC$7&gt;IFERROR(MAX(IFERROR(INDEX(Tbl_Project_List[Start Date],MATCH($A137,Tbl_Project_List[Project Name],0),1)-1,0),IFERROR(INDEX($K$9:$K$158,MATCH($E137,$G$9:$G$158,0),1),0),IFERROR(INDEX($K$9:$K$158,MATCH($F137,$G$9:$G$158,0),1),0)),0)), IFERROR(MIN($D137-SUM($O137:BB137), INDEX(Tbl_Resource_List[Hours Available per Day], MATCH($C137,Tbl_Resource_List[Resource Name],0),1)-SUMIF($C$8:$C136,$C137,BC$8:BC136)),0),0)</f>
        <v>0</v>
      </c>
      <c r="BD137" s="93">
        <f>IF((BD$7&gt;IFERROR(MAX(IFERROR(INDEX(Tbl_Project_List[Start Date],MATCH($A137,Tbl_Project_List[Project Name],0),1)-1,0),IFERROR(INDEX($K$9:$K$158,MATCH($E137,$G$9:$G$158,0),1),0),IFERROR(INDEX($K$9:$K$158,MATCH($F137,$G$9:$G$158,0),1),0)),0)), IFERROR(MIN($D137-SUM($O137:BC137), INDEX(Tbl_Resource_List[Hours Available per Day], MATCH($C137,Tbl_Resource_List[Resource Name],0),1)-SUMIF($C$8:$C136,$C137,BD$8:BD136)),0),0)</f>
        <v>0</v>
      </c>
      <c r="BE137" s="93">
        <f>IF((BE$7&gt;IFERROR(MAX(IFERROR(INDEX(Tbl_Project_List[Start Date],MATCH($A137,Tbl_Project_List[Project Name],0),1)-1,0),IFERROR(INDEX($K$9:$K$158,MATCH($E137,$G$9:$G$158,0),1),0),IFERROR(INDEX($K$9:$K$158,MATCH($F137,$G$9:$G$158,0),1),0)),0)), IFERROR(MIN($D137-SUM($O137:BD137), INDEX(Tbl_Resource_List[Hours Available per Day], MATCH($C137,Tbl_Resource_List[Resource Name],0),1)-SUMIF($C$8:$C136,$C137,BE$8:BE136)),0),0)</f>
        <v>0</v>
      </c>
      <c r="BF137" s="93">
        <f>IF((BF$7&gt;IFERROR(MAX(IFERROR(INDEX(Tbl_Project_List[Start Date],MATCH($A137,Tbl_Project_List[Project Name],0),1)-1,0),IFERROR(INDEX($K$9:$K$158,MATCH($E137,$G$9:$G$158,0),1),0),IFERROR(INDEX($K$9:$K$158,MATCH($F137,$G$9:$G$158,0),1),0)),0)), IFERROR(MIN($D137-SUM($O137:BE137), INDEX(Tbl_Resource_List[Hours Available per Day], MATCH($C137,Tbl_Resource_List[Resource Name],0),1)-SUMIF($C$8:$C136,$C137,BF$8:BF136)),0),0)</f>
        <v>0</v>
      </c>
      <c r="BG137" s="93">
        <f>IF((BG$7&gt;IFERROR(MAX(IFERROR(INDEX(Tbl_Project_List[Start Date],MATCH($A137,Tbl_Project_List[Project Name],0),1)-1,0),IFERROR(INDEX($K$9:$K$158,MATCH($E137,$G$9:$G$158,0),1),0),IFERROR(INDEX($K$9:$K$158,MATCH($F137,$G$9:$G$158,0),1),0)),0)), IFERROR(MIN($D137-SUM($O137:BF137), INDEX(Tbl_Resource_List[Hours Available per Day], MATCH($C137,Tbl_Resource_List[Resource Name],0),1)-SUMIF($C$8:$C136,$C137,BG$8:BG136)),0),0)</f>
        <v>0</v>
      </c>
      <c r="BH137" s="93">
        <f>IF((BH$7&gt;IFERROR(MAX(IFERROR(INDEX(Tbl_Project_List[Start Date],MATCH($A137,Tbl_Project_List[Project Name],0),1)-1,0),IFERROR(INDEX($K$9:$K$158,MATCH($E137,$G$9:$G$158,0),1),0),IFERROR(INDEX($K$9:$K$158,MATCH($F137,$G$9:$G$158,0),1),0)),0)), IFERROR(MIN($D137-SUM($O137:BG137), INDEX(Tbl_Resource_List[Hours Available per Day], MATCH($C137,Tbl_Resource_List[Resource Name],0),1)-SUMIF($C$8:$C136,$C137,BH$8:BH136)),0),0)</f>
        <v>0</v>
      </c>
      <c r="BI137" s="93">
        <f>IF((BI$7&gt;IFERROR(MAX(IFERROR(INDEX(Tbl_Project_List[Start Date],MATCH($A137,Tbl_Project_List[Project Name],0),1)-1,0),IFERROR(INDEX($K$9:$K$158,MATCH($E137,$G$9:$G$158,0),1),0),IFERROR(INDEX($K$9:$K$158,MATCH($F137,$G$9:$G$158,0),1),0)),0)), IFERROR(MIN($D137-SUM($O137:BH137), INDEX(Tbl_Resource_List[Hours Available per Day], MATCH($C137,Tbl_Resource_List[Resource Name],0),1)-SUMIF($C$8:$C136,$C137,BI$8:BI136)),0),0)</f>
        <v>0</v>
      </c>
      <c r="BJ137" s="93">
        <f>IF((BJ$7&gt;IFERROR(MAX(IFERROR(INDEX(Tbl_Project_List[Start Date],MATCH($A137,Tbl_Project_List[Project Name],0),1)-1,0),IFERROR(INDEX($K$9:$K$158,MATCH($E137,$G$9:$G$158,0),1),0),IFERROR(INDEX($K$9:$K$158,MATCH($F137,$G$9:$G$158,0),1),0)),0)), IFERROR(MIN($D137-SUM($O137:BI137), INDEX(Tbl_Resource_List[Hours Available per Day], MATCH($C137,Tbl_Resource_List[Resource Name],0),1)-SUMIF($C$8:$C136,$C137,BJ$8:BJ136)),0),0)</f>
        <v>0</v>
      </c>
      <c r="BK137" s="93">
        <f>IF((BK$7&gt;IFERROR(MAX(IFERROR(INDEX(Tbl_Project_List[Start Date],MATCH($A137,Tbl_Project_List[Project Name],0),1)-1,0),IFERROR(INDEX($K$9:$K$158,MATCH($E137,$G$9:$G$158,0),1),0),IFERROR(INDEX($K$9:$K$158,MATCH($F137,$G$9:$G$158,0),1),0)),0)), IFERROR(MIN($D137-SUM($O137:BJ137), INDEX(Tbl_Resource_List[Hours Available per Day], MATCH($C137,Tbl_Resource_List[Resource Name],0),1)-SUMIF($C$8:$C136,$C137,BK$8:BK136)),0),0)</f>
        <v>0</v>
      </c>
      <c r="BL137" s="93">
        <f>IF((BL$7&gt;IFERROR(MAX(IFERROR(INDEX(Tbl_Project_List[Start Date],MATCH($A137,Tbl_Project_List[Project Name],0),1)-1,0),IFERROR(INDEX($K$9:$K$158,MATCH($E137,$G$9:$G$158,0),1),0),IFERROR(INDEX($K$9:$K$158,MATCH($F137,$G$9:$G$158,0),1),0)),0)), IFERROR(MIN($D137-SUM($O137:BK137), INDEX(Tbl_Resource_List[Hours Available per Day], MATCH($C137,Tbl_Resource_List[Resource Name],0),1)-SUMIF($C$8:$C136,$C137,BL$8:BL136)),0),0)</f>
        <v>0</v>
      </c>
      <c r="BM137" s="93">
        <f>IF((BM$7&gt;IFERROR(MAX(IFERROR(INDEX(Tbl_Project_List[Start Date],MATCH($A137,Tbl_Project_List[Project Name],0),1)-1,0),IFERROR(INDEX($K$9:$K$158,MATCH($E137,$G$9:$G$158,0),1),0),IFERROR(INDEX($K$9:$K$158,MATCH($F137,$G$9:$G$158,0),1),0)),0)), IFERROR(MIN($D137-SUM($O137:BL137), INDEX(Tbl_Resource_List[Hours Available per Day], MATCH($C137,Tbl_Resource_List[Resource Name],0),1)-SUMIF($C$8:$C136,$C137,BM$8:BM136)),0),0)</f>
        <v>0</v>
      </c>
      <c r="BN137" s="93">
        <f>IF((BN$7&gt;IFERROR(MAX(IFERROR(INDEX(Tbl_Project_List[Start Date],MATCH($A137,Tbl_Project_List[Project Name],0),1)-1,0),IFERROR(INDEX($K$9:$K$158,MATCH($E137,$G$9:$G$158,0),1),0),IFERROR(INDEX($K$9:$K$158,MATCH($F137,$G$9:$G$158,0),1),0)),0)), IFERROR(MIN($D137-SUM($O137:BM137), INDEX(Tbl_Resource_List[Hours Available per Day], MATCH($C137,Tbl_Resource_List[Resource Name],0),1)-SUMIF($C$8:$C136,$C137,BN$8:BN136)),0),0)</f>
        <v>0</v>
      </c>
      <c r="BO137" s="93">
        <f>IF((BO$7&gt;IFERROR(MAX(IFERROR(INDEX(Tbl_Project_List[Start Date],MATCH($A137,Tbl_Project_List[Project Name],0),1)-1,0),IFERROR(INDEX($K$9:$K$158,MATCH($E137,$G$9:$G$158,0),1),0),IFERROR(INDEX($K$9:$K$158,MATCH($F137,$G$9:$G$158,0),1),0)),0)), IFERROR(MIN($D137-SUM($O137:BN137), INDEX(Tbl_Resource_List[Hours Available per Day], MATCH($C137,Tbl_Resource_List[Resource Name],0),1)-SUMIF($C$8:$C136,$C137,BO$8:BO136)),0),0)</f>
        <v>0</v>
      </c>
      <c r="BP137" s="93">
        <f>IF((BP$7&gt;IFERROR(MAX(IFERROR(INDEX(Tbl_Project_List[Start Date],MATCH($A137,Tbl_Project_List[Project Name],0),1)-1,0),IFERROR(INDEX($K$9:$K$158,MATCH($E137,$G$9:$G$158,0),1),0),IFERROR(INDEX($K$9:$K$158,MATCH($F137,$G$9:$G$158,0),1),0)),0)), IFERROR(MIN($D137-SUM($O137:BO137), INDEX(Tbl_Resource_List[Hours Available per Day], MATCH($C137,Tbl_Resource_List[Resource Name],0),1)-SUMIF($C$8:$C136,$C137,BP$8:BP136)),0),0)</f>
        <v>0</v>
      </c>
      <c r="BQ137" s="93">
        <f>IF((BQ$7&gt;IFERROR(MAX(IFERROR(INDEX(Tbl_Project_List[Start Date],MATCH($A137,Tbl_Project_List[Project Name],0),1)-1,0),IFERROR(INDEX($K$9:$K$158,MATCH($E137,$G$9:$G$158,0),1),0),IFERROR(INDEX($K$9:$K$158,MATCH($F137,$G$9:$G$158,0),1),0)),0)), IFERROR(MIN($D137-SUM($O137:BP137), INDEX(Tbl_Resource_List[Hours Available per Day], MATCH($C137,Tbl_Resource_List[Resource Name],0),1)-SUMIF($C$8:$C136,$C137,BQ$8:BQ136)),0),0)</f>
        <v>0</v>
      </c>
      <c r="BR137" s="93">
        <f>IF((BR$7&gt;IFERROR(MAX(IFERROR(INDEX(Tbl_Project_List[Start Date],MATCH($A137,Tbl_Project_List[Project Name],0),1)-1,0),IFERROR(INDEX($K$9:$K$158,MATCH($E137,$G$9:$G$158,0),1),0),IFERROR(INDEX($K$9:$K$158,MATCH($F137,$G$9:$G$158,0),1),0)),0)), IFERROR(MIN($D137-SUM($O137:BQ137), INDEX(Tbl_Resource_List[Hours Available per Day], MATCH($C137,Tbl_Resource_List[Resource Name],0),1)-SUMIF($C$8:$C136,$C137,BR$8:BR136)),0),0)</f>
        <v>0</v>
      </c>
      <c r="BS137" s="93">
        <f>IF((BS$7&gt;IFERROR(MAX(IFERROR(INDEX(Tbl_Project_List[Start Date],MATCH($A137,Tbl_Project_List[Project Name],0),1)-1,0),IFERROR(INDEX($K$9:$K$158,MATCH($E137,$G$9:$G$158,0),1),0),IFERROR(INDEX($K$9:$K$158,MATCH($F137,$G$9:$G$158,0),1),0)),0)), IFERROR(MIN($D137-SUM($O137:BR137), INDEX(Tbl_Resource_List[Hours Available per Day], MATCH($C137,Tbl_Resource_List[Resource Name],0),1)-SUMIF($C$8:$C136,$C137,BS$8:BS136)),0),0)</f>
        <v>0</v>
      </c>
      <c r="BT137" s="93">
        <f>IF((BT$7&gt;IFERROR(MAX(IFERROR(INDEX(Tbl_Project_List[Start Date],MATCH($A137,Tbl_Project_List[Project Name],0),1)-1,0),IFERROR(INDEX($K$9:$K$158,MATCH($E137,$G$9:$G$158,0),1),0),IFERROR(INDEX($K$9:$K$158,MATCH($F137,$G$9:$G$158,0),1),0)),0)), IFERROR(MIN($D137-SUM($O137:BS137), INDEX(Tbl_Resource_List[Hours Available per Day], MATCH($C137,Tbl_Resource_List[Resource Name],0),1)-SUMIF($C$8:$C136,$C137,BT$8:BT136)),0),0)</f>
        <v>0</v>
      </c>
      <c r="BU137" s="93">
        <f>IF((BU$7&gt;IFERROR(MAX(IFERROR(INDEX(Tbl_Project_List[Start Date],MATCH($A137,Tbl_Project_List[Project Name],0),1)-1,0),IFERROR(INDEX($K$9:$K$158,MATCH($E137,$G$9:$G$158,0),1),0),IFERROR(INDEX($K$9:$K$158,MATCH($F137,$G$9:$G$158,0),1),0)),0)), IFERROR(MIN($D137-SUM($O137:BT137), INDEX(Tbl_Resource_List[Hours Available per Day], MATCH($C137,Tbl_Resource_List[Resource Name],0),1)-SUMIF($C$8:$C136,$C137,BU$8:BU136)),0),0)</f>
        <v>0</v>
      </c>
      <c r="BV137" s="93">
        <f>IF((BV$7&gt;IFERROR(MAX(IFERROR(INDEX(Tbl_Project_List[Start Date],MATCH($A137,Tbl_Project_List[Project Name],0),1)-1,0),IFERROR(INDEX($K$9:$K$158,MATCH($E137,$G$9:$G$158,0),1),0),IFERROR(INDEX($K$9:$K$158,MATCH($F137,$G$9:$G$158,0),1),0)),0)), IFERROR(MIN($D137-SUM($O137:BU137), INDEX(Tbl_Resource_List[Hours Available per Day], MATCH($C137,Tbl_Resource_List[Resource Name],0),1)-SUMIF($C$8:$C136,$C137,BV$8:BV136)),0),0)</f>
        <v>0</v>
      </c>
      <c r="BW137" s="94">
        <f>IF((BW$7&gt;IFERROR(MAX(IFERROR(INDEX(Tbl_Project_List[Start Date],MATCH($A137,Tbl_Project_List[Project Name],0),1)-1,0),IFERROR(INDEX($K$9:$K$158,MATCH($E137,$G$9:$G$158,0),1),0),IFERROR(INDEX($K$9:$K$158,MATCH($F137,$G$9:$G$158,0),1),0)),0)), IFERROR(MIN($D137-SUM($O137:BV137), INDEX(Tbl_Resource_List[Hours Available per Day], MATCH($C137,Tbl_Resource_List[Resource Name],0),1)-SUMIF($C$8:$C136,$C137,BW$8:BW136)),0),0)</f>
        <v>0</v>
      </c>
      <c r="BX137" s="95"/>
      <c r="BY137" s="95"/>
      <c r="BZ137" s="95"/>
      <c r="CA137" s="95"/>
      <c r="CB137" s="95"/>
      <c r="CC137" s="95"/>
      <c r="CD137" s="95"/>
      <c r="CE137" s="95"/>
      <c r="CF137" s="95"/>
      <c r="CG137" s="95"/>
      <c r="CH137" s="95"/>
      <c r="CI137" s="95"/>
      <c r="CJ137" s="95"/>
      <c r="CK137" s="95"/>
      <c r="CL137" s="95"/>
      <c r="CM137" s="95"/>
      <c r="CN137" s="95"/>
      <c r="CO137" s="95"/>
      <c r="CP137" s="95"/>
      <c r="CQ137" s="95"/>
      <c r="CR137" s="95"/>
      <c r="CS137" s="95"/>
      <c r="CT137" s="95"/>
      <c r="CU137" s="95"/>
      <c r="CV137" s="95"/>
      <c r="CW137" s="95"/>
      <c r="CX137" s="95"/>
      <c r="CY137" s="95"/>
      <c r="CZ137" s="95"/>
      <c r="DA137" s="95"/>
    </row>
    <row r="138" spans="1:105" x14ac:dyDescent="0.25">
      <c r="A138" s="89" t="str">
        <f>IFERROR(IF(ROW(A137)-ROW($A$8)&gt;=COUNTA(Tbl_Task_List[Task Name]),"",INDEX(Tbl_Project_List[],MATCH(SMALL(Tbl_Project_List[[#Data],[Priority]],ROUND(SUMPRODUCT(1/COUNTIF($A$9:A137,$A$9:A137)),0)+((COUNTIF(Tbl_Task_List[[#Data],[Project Name]],A137)=COUNTIF($A$9:$A137,A137))*1)),Tbl_Project_List[[#Data],[Priority]],0),1)),"")</f>
        <v/>
      </c>
      <c r="B138" s="89" t="str">
        <f t="array" ref="B138">IFERROR(INDEX((Tbl_Task_List[[#Data],[Task Name]]), SMALL(IF(A138=(Tbl_Task_List[[#Data],[Project Name]]),ROW(Tbl_Task_List[[#Data],[Project Name]]),""),COUNTIF($A$9:$A138,A138))-ROW(Tbl_Task_List[[#Headers],[Task Name]]),1),"")</f>
        <v/>
      </c>
      <c r="C138" s="90" t="str">
        <f t="array" ref="C138">IFERROR(INDEX((Tbl_Task_List[[#Data],[Resource Name]]), SMALL(IF(A138=(Tbl_Task_List[[#Data],[Project Name]]),ROW(Tbl_Task_List[[#Data],[Project Name]]),""),COUNTIF($A$9:$A138,A138))-ROW(Tbl_Task_List[[#Headers],[Resource Name]]),1),"")</f>
        <v/>
      </c>
      <c r="D138" s="91" t="str">
        <f t="array" ref="D138">IFERROR(INDEX((Tbl_Task_List[[#Data],[Planned Duration (Hours)]]), SMALL(IF(A138=(Tbl_Task_List[[#Data],[Project Name]]),ROW(Tbl_Task_List[[#Data],[Project Name]]),""),COUNTIF($A$9:$A138,A138))-ROW(Tbl_Task_List[[#Headers],[Planned Duration (Hours)]]),1),"")</f>
        <v/>
      </c>
      <c r="E138" s="70" t="str">
        <f t="array" ref="E138">IFERROR(INDEX((Tbl_Task_List[[#Data],[Predecessor 1]]), SMALL(IF(A138=(Tbl_Task_List[[#Data],[Project Name]]),ROW(Tbl_Task_List[[#Data],[Project Name]]),""),COUNTIF($A$9:$A138,A138))-ROW(Tbl_Task_List[[#Headers],[Predecessor 1]]),1),"")</f>
        <v/>
      </c>
      <c r="F138" s="70" t="str">
        <f t="array" ref="F138">IFERROR(INDEX((Tbl_Task_List[[#Data],[Predecessor 2]]), SMALL(IF(A138=(Tbl_Task_List[[#Data],[Project Name]]),ROW(Tbl_Task_List[[#Data],[Project Name]]),""),COUNTIF($A$9:$A138,A138))-ROW(Tbl_Task_List[[#Headers],[Predecessor 2]]),1),"")</f>
        <v/>
      </c>
      <c r="G138" s="70" t="str">
        <f t="shared" si="13"/>
        <v xml:space="preserve"> </v>
      </c>
      <c r="H138" s="75" t="str">
        <f>IFERROR(MAX(INDEX(Tbl_Project_List[Start Date],MATCH($A138,Tbl_Project_List[Project Name],0),1), StartDate, IFERROR(WORKDAY(INDEX($K$9:$K$158,MATCH($E138,$G$9:$G$158,0),1),1,Holidays),0),IFERROR(WORKDAY( INDEX($K$9:$K$158,MATCH($F138,$G$9:$G$158,0),1),1,Holidays),0)),"")</f>
        <v/>
      </c>
      <c r="I138" s="92" t="str">
        <f t="shared" ref="I138:I158" si="14">IFERROR(MATCH(J138,$P$7:$BW$7)-MATCH(H138,$P$7:$BW$7,0),"")</f>
        <v/>
      </c>
      <c r="J138" s="75" t="str">
        <f t="array" ref="J138">IF(ISNUMBER(D138),IFERROR(INDEX($A$7:$BW$7,1,SMALL(IF(P138:BW138&gt;0,COLUMN(P138:BW138),""),1)),WORKDAY($BW$7,2,Holidays)),"")</f>
        <v/>
      </c>
      <c r="K138" s="75" t="str">
        <f t="array" ref="K138">IF(ISNUMBER(D138),IF(SUM(P138:BW138)=D138,IFERROR(INDEX($A$7:$BW$7,1,LARGE(IF(P138:BW138&gt;0,COLUMN(P138:BW138),""),1)),""),WORKDAY($BW$7,1,Holidays)),"")</f>
        <v/>
      </c>
      <c r="L138" s="92" t="str">
        <f ca="1">IFERROR(COUNTIF(INDIRECT(ADDRESS(ROW($L138),MATCH($J138,$A$7:$BW$7,0),1,1,)):INDIRECT(ADDRESS(ROW($L138),MATCH(MIN($K138,$BW$7),$A$7:$BW$7,0),1,1,)),0),"")</f>
        <v/>
      </c>
      <c r="M138" s="92" t="str">
        <f t="shared" ref="M138:M158" si="15">IF(LEN(A138)&gt;0,SUM(P138:BW138),"")</f>
        <v/>
      </c>
      <c r="N138" s="93" t="str">
        <f t="shared" ref="N138:N158" si="16">IF(ISNUMBER(D138),IF(D138=M138,1, 0),"")</f>
        <v/>
      </c>
      <c r="O138" s="86"/>
      <c r="P138" s="93">
        <f>IF((P$7&gt;IFERROR(MAX(IFERROR(INDEX(Tbl_Project_List[Start Date],MATCH($A138,Tbl_Project_List[Project Name],0),1)-1,0),IFERROR(INDEX($K$9:$K$158,MATCH($E138,$G$9:$G$158,0),1),0),IFERROR(INDEX($K$9:$K$158,MATCH($F138,$G$9:$G$158,0),1),0)),0)), IFERROR(MIN($D138-SUM($O138:O138), INDEX(Tbl_Resource_List[Hours Available per Day], MATCH($C138,Tbl_Resource_List[Resource Name],0),1)-SUMIF($C$8:$C137,$C138,P$8:P137)),0),0)</f>
        <v>0</v>
      </c>
      <c r="Q138" s="93">
        <f>IF((Q$7&gt;IFERROR(MAX(IFERROR(INDEX(Tbl_Project_List[Start Date],MATCH($A138,Tbl_Project_List[Project Name],0),1)-1,0),IFERROR(INDEX($K$9:$K$158,MATCH($E138,$G$9:$G$158,0),1),0),IFERROR(INDEX($K$9:$K$158,MATCH($F138,$G$9:$G$158,0),1),0)),0)), IFERROR(MIN($D138-SUM($O138:P138), INDEX(Tbl_Resource_List[Hours Available per Day], MATCH($C138,Tbl_Resource_List[Resource Name],0),1)-SUMIF($C$8:$C137,$C138,Q$8:Q137)),0),0)</f>
        <v>0</v>
      </c>
      <c r="R138" s="93">
        <f>IF((R$7&gt;IFERROR(MAX(IFERROR(INDEX(Tbl_Project_List[Start Date],MATCH($A138,Tbl_Project_List[Project Name],0),1)-1,0),IFERROR(INDEX($K$9:$K$158,MATCH($E138,$G$9:$G$158,0),1),0),IFERROR(INDEX($K$9:$K$158,MATCH($F138,$G$9:$G$158,0),1),0)),0)), IFERROR(MIN($D138-SUM($O138:Q138), INDEX(Tbl_Resource_List[Hours Available per Day], MATCH($C138,Tbl_Resource_List[Resource Name],0),1)-SUMIF($C$8:$C137,$C138,R$8:R137)),0),0)</f>
        <v>0</v>
      </c>
      <c r="S138" s="93">
        <f>IF((S$7&gt;IFERROR(MAX(IFERROR(INDEX(Tbl_Project_List[Start Date],MATCH($A138,Tbl_Project_List[Project Name],0),1)-1,0),IFERROR(INDEX($K$9:$K$158,MATCH($E138,$G$9:$G$158,0),1),0),IFERROR(INDEX($K$9:$K$158,MATCH($F138,$G$9:$G$158,0),1),0)),0)), IFERROR(MIN($D138-SUM($O138:R138), INDEX(Tbl_Resource_List[Hours Available per Day], MATCH($C138,Tbl_Resource_List[Resource Name],0),1)-SUMIF($C$8:$C137,$C138,S$8:S137)),0),0)</f>
        <v>0</v>
      </c>
      <c r="T138" s="93">
        <f>IF((T$7&gt;IFERROR(MAX(IFERROR(INDEX(Tbl_Project_List[Start Date],MATCH($A138,Tbl_Project_List[Project Name],0),1)-1,0),IFERROR(INDEX($K$9:$K$158,MATCH($E138,$G$9:$G$158,0),1),0),IFERROR(INDEX($K$9:$K$158,MATCH($F138,$G$9:$G$158,0),1),0)),0)), IFERROR(MIN($D138-SUM($O138:S138), INDEX(Tbl_Resource_List[Hours Available per Day], MATCH($C138,Tbl_Resource_List[Resource Name],0),1)-SUMIF($C$8:$C137,$C138,T$8:T137)),0),0)</f>
        <v>0</v>
      </c>
      <c r="U138" s="93">
        <f>IF((U$7&gt;IFERROR(MAX(IFERROR(INDEX(Tbl_Project_List[Start Date],MATCH($A138,Tbl_Project_List[Project Name],0),1)-1,0),IFERROR(INDEX($K$9:$K$158,MATCH($E138,$G$9:$G$158,0),1),0),IFERROR(INDEX($K$9:$K$158,MATCH($F138,$G$9:$G$158,0),1),0)),0)), IFERROR(MIN($D138-SUM($O138:T138), INDEX(Tbl_Resource_List[Hours Available per Day], MATCH($C138,Tbl_Resource_List[Resource Name],0),1)-SUMIF($C$8:$C137,$C138,U$8:U137)),0),0)</f>
        <v>0</v>
      </c>
      <c r="V138" s="93">
        <f>IF((V$7&gt;IFERROR(MAX(IFERROR(INDEX(Tbl_Project_List[Start Date],MATCH($A138,Tbl_Project_List[Project Name],0),1)-1,0),IFERROR(INDEX($K$9:$K$158,MATCH($E138,$G$9:$G$158,0),1),0),IFERROR(INDEX($K$9:$K$158,MATCH($F138,$G$9:$G$158,0),1),0)),0)), IFERROR(MIN($D138-SUM($O138:U138), INDEX(Tbl_Resource_List[Hours Available per Day], MATCH($C138,Tbl_Resource_List[Resource Name],0),1)-SUMIF($C$8:$C137,$C138,V$8:V137)),0),0)</f>
        <v>0</v>
      </c>
      <c r="W138" s="93">
        <f>IF((W$7&gt;IFERROR(MAX(IFERROR(INDEX(Tbl_Project_List[Start Date],MATCH($A138,Tbl_Project_List[Project Name],0),1)-1,0),IFERROR(INDEX($K$9:$K$158,MATCH($E138,$G$9:$G$158,0),1),0),IFERROR(INDEX($K$9:$K$158,MATCH($F138,$G$9:$G$158,0),1),0)),0)), IFERROR(MIN($D138-SUM($O138:V138), INDEX(Tbl_Resource_List[Hours Available per Day], MATCH($C138,Tbl_Resource_List[Resource Name],0),1)-SUMIF($C$8:$C137,$C138,W$8:W137)),0),0)</f>
        <v>0</v>
      </c>
      <c r="X138" s="93">
        <f>IF((X$7&gt;IFERROR(MAX(IFERROR(INDEX(Tbl_Project_List[Start Date],MATCH($A138,Tbl_Project_List[Project Name],0),1)-1,0),IFERROR(INDEX($K$9:$K$158,MATCH($E138,$G$9:$G$158,0),1),0),IFERROR(INDEX($K$9:$K$158,MATCH($F138,$G$9:$G$158,0),1),0)),0)), IFERROR(MIN($D138-SUM($O138:W138), INDEX(Tbl_Resource_List[Hours Available per Day], MATCH($C138,Tbl_Resource_List[Resource Name],0),1)-SUMIF($C$8:$C137,$C138,X$8:X137)),0),0)</f>
        <v>0</v>
      </c>
      <c r="Y138" s="93">
        <f>IF((Y$7&gt;IFERROR(MAX(IFERROR(INDEX(Tbl_Project_List[Start Date],MATCH($A138,Tbl_Project_List[Project Name],0),1)-1,0),IFERROR(INDEX($K$9:$K$158,MATCH($E138,$G$9:$G$158,0),1),0),IFERROR(INDEX($K$9:$K$158,MATCH($F138,$G$9:$G$158,0),1),0)),0)), IFERROR(MIN($D138-SUM($O138:X138), INDEX(Tbl_Resource_List[Hours Available per Day], MATCH($C138,Tbl_Resource_List[Resource Name],0),1)-SUMIF($C$8:$C137,$C138,Y$8:Y137)),0),0)</f>
        <v>0</v>
      </c>
      <c r="Z138" s="93">
        <f>IF((Z$7&gt;IFERROR(MAX(IFERROR(INDEX(Tbl_Project_List[Start Date],MATCH($A138,Tbl_Project_List[Project Name],0),1)-1,0),IFERROR(INDEX($K$9:$K$158,MATCH($E138,$G$9:$G$158,0),1),0),IFERROR(INDEX($K$9:$K$158,MATCH($F138,$G$9:$G$158,0),1),0)),0)), IFERROR(MIN($D138-SUM($O138:Y138), INDEX(Tbl_Resource_List[Hours Available per Day], MATCH($C138,Tbl_Resource_List[Resource Name],0),1)-SUMIF($C$8:$C137,$C138,Z$8:Z137)),0),0)</f>
        <v>0</v>
      </c>
      <c r="AA138" s="93">
        <f>IF((AA$7&gt;IFERROR(MAX(IFERROR(INDEX(Tbl_Project_List[Start Date],MATCH($A138,Tbl_Project_List[Project Name],0),1)-1,0),IFERROR(INDEX($K$9:$K$158,MATCH($E138,$G$9:$G$158,0),1),0),IFERROR(INDEX($K$9:$K$158,MATCH($F138,$G$9:$G$158,0),1),0)),0)), IFERROR(MIN($D138-SUM($O138:Z138), INDEX(Tbl_Resource_List[Hours Available per Day], MATCH($C138,Tbl_Resource_List[Resource Name],0),1)-SUMIF($C$8:$C137,$C138,AA$8:AA137)),0),0)</f>
        <v>0</v>
      </c>
      <c r="AB138" s="93">
        <f>IF((AB$7&gt;IFERROR(MAX(IFERROR(INDEX(Tbl_Project_List[Start Date],MATCH($A138,Tbl_Project_List[Project Name],0),1)-1,0),IFERROR(INDEX($K$9:$K$158,MATCH($E138,$G$9:$G$158,0),1),0),IFERROR(INDEX($K$9:$K$158,MATCH($F138,$G$9:$G$158,0),1),0)),0)), IFERROR(MIN($D138-SUM($O138:AA138), INDEX(Tbl_Resource_List[Hours Available per Day], MATCH($C138,Tbl_Resource_List[Resource Name],0),1)-SUMIF($C$8:$C137,$C138,AB$8:AB137)),0),0)</f>
        <v>0</v>
      </c>
      <c r="AC138" s="93">
        <f>IF((AC$7&gt;IFERROR(MAX(IFERROR(INDEX(Tbl_Project_List[Start Date],MATCH($A138,Tbl_Project_List[Project Name],0),1)-1,0),IFERROR(INDEX($K$9:$K$158,MATCH($E138,$G$9:$G$158,0),1),0),IFERROR(INDEX($K$9:$K$158,MATCH($F138,$G$9:$G$158,0),1),0)),0)), IFERROR(MIN($D138-SUM($O138:AB138), INDEX(Tbl_Resource_List[Hours Available per Day], MATCH($C138,Tbl_Resource_List[Resource Name],0),1)-SUMIF($C$8:$C137,$C138,AC$8:AC137)),0),0)</f>
        <v>0</v>
      </c>
      <c r="AD138" s="93">
        <f>IF((AD$7&gt;IFERROR(MAX(IFERROR(INDEX(Tbl_Project_List[Start Date],MATCH($A138,Tbl_Project_List[Project Name],0),1)-1,0),IFERROR(INDEX($K$9:$K$158,MATCH($E138,$G$9:$G$158,0),1),0),IFERROR(INDEX($K$9:$K$158,MATCH($F138,$G$9:$G$158,0),1),0)),0)), IFERROR(MIN($D138-SUM($O138:AC138), INDEX(Tbl_Resource_List[Hours Available per Day], MATCH($C138,Tbl_Resource_List[Resource Name],0),1)-SUMIF($C$8:$C137,$C138,AD$8:AD137)),0),0)</f>
        <v>0</v>
      </c>
      <c r="AE138" s="93">
        <f>IF((AE$7&gt;IFERROR(MAX(IFERROR(INDEX(Tbl_Project_List[Start Date],MATCH($A138,Tbl_Project_List[Project Name],0),1)-1,0),IFERROR(INDEX($K$9:$K$158,MATCH($E138,$G$9:$G$158,0),1),0),IFERROR(INDEX($K$9:$K$158,MATCH($F138,$G$9:$G$158,0),1),0)),0)), IFERROR(MIN($D138-SUM($O138:AD138), INDEX(Tbl_Resource_List[Hours Available per Day], MATCH($C138,Tbl_Resource_List[Resource Name],0),1)-SUMIF($C$8:$C137,$C138,AE$8:AE137)),0),0)</f>
        <v>0</v>
      </c>
      <c r="AF138" s="93">
        <f>IF((AF$7&gt;IFERROR(MAX(IFERROR(INDEX(Tbl_Project_List[Start Date],MATCH($A138,Tbl_Project_List[Project Name],0),1)-1,0),IFERROR(INDEX($K$9:$K$158,MATCH($E138,$G$9:$G$158,0),1),0),IFERROR(INDEX($K$9:$K$158,MATCH($F138,$G$9:$G$158,0),1),0)),0)), IFERROR(MIN($D138-SUM($O138:AE138), INDEX(Tbl_Resource_List[Hours Available per Day], MATCH($C138,Tbl_Resource_List[Resource Name],0),1)-SUMIF($C$8:$C137,$C138,AF$8:AF137)),0),0)</f>
        <v>0</v>
      </c>
      <c r="AG138" s="93">
        <f>IF((AG$7&gt;IFERROR(MAX(IFERROR(INDEX(Tbl_Project_List[Start Date],MATCH($A138,Tbl_Project_List[Project Name],0),1)-1,0),IFERROR(INDEX($K$9:$K$158,MATCH($E138,$G$9:$G$158,0),1),0),IFERROR(INDEX($K$9:$K$158,MATCH($F138,$G$9:$G$158,0),1),0)),0)), IFERROR(MIN($D138-SUM($O138:AF138), INDEX(Tbl_Resource_List[Hours Available per Day], MATCH($C138,Tbl_Resource_List[Resource Name],0),1)-SUMIF($C$8:$C137,$C138,AG$8:AG137)),0),0)</f>
        <v>0</v>
      </c>
      <c r="AH138" s="93">
        <f>IF((AH$7&gt;IFERROR(MAX(IFERROR(INDEX(Tbl_Project_List[Start Date],MATCH($A138,Tbl_Project_List[Project Name],0),1)-1,0),IFERROR(INDEX($K$9:$K$158,MATCH($E138,$G$9:$G$158,0),1),0),IFERROR(INDEX($K$9:$K$158,MATCH($F138,$G$9:$G$158,0),1),0)),0)), IFERROR(MIN($D138-SUM($O138:AG138), INDEX(Tbl_Resource_List[Hours Available per Day], MATCH($C138,Tbl_Resource_List[Resource Name],0),1)-SUMIF($C$8:$C137,$C138,AH$8:AH137)),0),0)</f>
        <v>0</v>
      </c>
      <c r="AI138" s="93">
        <f>IF((AI$7&gt;IFERROR(MAX(IFERROR(INDEX(Tbl_Project_List[Start Date],MATCH($A138,Tbl_Project_List[Project Name],0),1)-1,0),IFERROR(INDEX($K$9:$K$158,MATCH($E138,$G$9:$G$158,0),1),0),IFERROR(INDEX($K$9:$K$158,MATCH($F138,$G$9:$G$158,0),1),0)),0)), IFERROR(MIN($D138-SUM($O138:AH138), INDEX(Tbl_Resource_List[Hours Available per Day], MATCH($C138,Tbl_Resource_List[Resource Name],0),1)-SUMIF($C$8:$C137,$C138,AI$8:AI137)),0),0)</f>
        <v>0</v>
      </c>
      <c r="AJ138" s="93">
        <f>IF((AJ$7&gt;IFERROR(MAX(IFERROR(INDEX(Tbl_Project_List[Start Date],MATCH($A138,Tbl_Project_List[Project Name],0),1)-1,0),IFERROR(INDEX($K$9:$K$158,MATCH($E138,$G$9:$G$158,0),1),0),IFERROR(INDEX($K$9:$K$158,MATCH($F138,$G$9:$G$158,0),1),0)),0)), IFERROR(MIN($D138-SUM($O138:AI138), INDEX(Tbl_Resource_List[Hours Available per Day], MATCH($C138,Tbl_Resource_List[Resource Name],0),1)-SUMIF($C$8:$C137,$C138,AJ$8:AJ137)),0),0)</f>
        <v>0</v>
      </c>
      <c r="AK138" s="93">
        <f>IF((AK$7&gt;IFERROR(MAX(IFERROR(INDEX(Tbl_Project_List[Start Date],MATCH($A138,Tbl_Project_List[Project Name],0),1)-1,0),IFERROR(INDEX($K$9:$K$158,MATCH($E138,$G$9:$G$158,0),1),0),IFERROR(INDEX($K$9:$K$158,MATCH($F138,$G$9:$G$158,0),1),0)),0)), IFERROR(MIN($D138-SUM($O138:AJ138), INDEX(Tbl_Resource_List[Hours Available per Day], MATCH($C138,Tbl_Resource_List[Resource Name],0),1)-SUMIF($C$8:$C137,$C138,AK$8:AK137)),0),0)</f>
        <v>0</v>
      </c>
      <c r="AL138" s="93">
        <f>IF((AL$7&gt;IFERROR(MAX(IFERROR(INDEX(Tbl_Project_List[Start Date],MATCH($A138,Tbl_Project_List[Project Name],0),1)-1,0),IFERROR(INDEX($K$9:$K$158,MATCH($E138,$G$9:$G$158,0),1),0),IFERROR(INDEX($K$9:$K$158,MATCH($F138,$G$9:$G$158,0),1),0)),0)), IFERROR(MIN($D138-SUM($O138:AK138), INDEX(Tbl_Resource_List[Hours Available per Day], MATCH($C138,Tbl_Resource_List[Resource Name],0),1)-SUMIF($C$8:$C137,$C138,AL$8:AL137)),0),0)</f>
        <v>0</v>
      </c>
      <c r="AM138" s="93">
        <f>IF((AM$7&gt;IFERROR(MAX(IFERROR(INDEX(Tbl_Project_List[Start Date],MATCH($A138,Tbl_Project_List[Project Name],0),1)-1,0),IFERROR(INDEX($K$9:$K$158,MATCH($E138,$G$9:$G$158,0),1),0),IFERROR(INDEX($K$9:$K$158,MATCH($F138,$G$9:$G$158,0),1),0)),0)), IFERROR(MIN($D138-SUM($O138:AL138), INDEX(Tbl_Resource_List[Hours Available per Day], MATCH($C138,Tbl_Resource_List[Resource Name],0),1)-SUMIF($C$8:$C137,$C138,AM$8:AM137)),0),0)</f>
        <v>0</v>
      </c>
      <c r="AN138" s="93">
        <f>IF((AN$7&gt;IFERROR(MAX(IFERROR(INDEX(Tbl_Project_List[Start Date],MATCH($A138,Tbl_Project_List[Project Name],0),1)-1,0),IFERROR(INDEX($K$9:$K$158,MATCH($E138,$G$9:$G$158,0),1),0),IFERROR(INDEX($K$9:$K$158,MATCH($F138,$G$9:$G$158,0),1),0)),0)), IFERROR(MIN($D138-SUM($O138:AM138), INDEX(Tbl_Resource_List[Hours Available per Day], MATCH($C138,Tbl_Resource_List[Resource Name],0),1)-SUMIF($C$8:$C137,$C138,AN$8:AN137)),0),0)</f>
        <v>0</v>
      </c>
      <c r="AO138" s="93">
        <f>IF((AO$7&gt;IFERROR(MAX(IFERROR(INDEX(Tbl_Project_List[Start Date],MATCH($A138,Tbl_Project_List[Project Name],0),1)-1,0),IFERROR(INDEX($K$9:$K$158,MATCH($E138,$G$9:$G$158,0),1),0),IFERROR(INDEX($K$9:$K$158,MATCH($F138,$G$9:$G$158,0),1),0)),0)), IFERROR(MIN($D138-SUM($O138:AN138), INDEX(Tbl_Resource_List[Hours Available per Day], MATCH($C138,Tbl_Resource_List[Resource Name],0),1)-SUMIF($C$8:$C137,$C138,AO$8:AO137)),0),0)</f>
        <v>0</v>
      </c>
      <c r="AP138" s="93">
        <f>IF((AP$7&gt;IFERROR(MAX(IFERROR(INDEX(Tbl_Project_List[Start Date],MATCH($A138,Tbl_Project_List[Project Name],0),1)-1,0),IFERROR(INDEX($K$9:$K$158,MATCH($E138,$G$9:$G$158,0),1),0),IFERROR(INDEX($K$9:$K$158,MATCH($F138,$G$9:$G$158,0),1),0)),0)), IFERROR(MIN($D138-SUM($O138:AO138), INDEX(Tbl_Resource_List[Hours Available per Day], MATCH($C138,Tbl_Resource_List[Resource Name],0),1)-SUMIF($C$8:$C137,$C138,AP$8:AP137)),0),0)</f>
        <v>0</v>
      </c>
      <c r="AQ138" s="93">
        <f>IF((AQ$7&gt;IFERROR(MAX(IFERROR(INDEX(Tbl_Project_List[Start Date],MATCH($A138,Tbl_Project_List[Project Name],0),1)-1,0),IFERROR(INDEX($K$9:$K$158,MATCH($E138,$G$9:$G$158,0),1),0),IFERROR(INDEX($K$9:$K$158,MATCH($F138,$G$9:$G$158,0),1),0)),0)), IFERROR(MIN($D138-SUM($O138:AP138), INDEX(Tbl_Resource_List[Hours Available per Day], MATCH($C138,Tbl_Resource_List[Resource Name],0),1)-SUMIF($C$8:$C137,$C138,AQ$8:AQ137)),0),0)</f>
        <v>0</v>
      </c>
      <c r="AR138" s="93">
        <f>IF((AR$7&gt;IFERROR(MAX(IFERROR(INDEX(Tbl_Project_List[Start Date],MATCH($A138,Tbl_Project_List[Project Name],0),1)-1,0),IFERROR(INDEX($K$9:$K$158,MATCH($E138,$G$9:$G$158,0),1),0),IFERROR(INDEX($K$9:$K$158,MATCH($F138,$G$9:$G$158,0),1),0)),0)), IFERROR(MIN($D138-SUM($O138:AQ138), INDEX(Tbl_Resource_List[Hours Available per Day], MATCH($C138,Tbl_Resource_List[Resource Name],0),1)-SUMIF($C$8:$C137,$C138,AR$8:AR137)),0),0)</f>
        <v>0</v>
      </c>
      <c r="AS138" s="93">
        <f>IF((AS$7&gt;IFERROR(MAX(IFERROR(INDEX(Tbl_Project_List[Start Date],MATCH($A138,Tbl_Project_List[Project Name],0),1)-1,0),IFERROR(INDEX($K$9:$K$158,MATCH($E138,$G$9:$G$158,0),1),0),IFERROR(INDEX($K$9:$K$158,MATCH($F138,$G$9:$G$158,0),1),0)),0)), IFERROR(MIN($D138-SUM($O138:AR138), INDEX(Tbl_Resource_List[Hours Available per Day], MATCH($C138,Tbl_Resource_List[Resource Name],0),1)-SUMIF($C$8:$C137,$C138,AS$8:AS137)),0),0)</f>
        <v>0</v>
      </c>
      <c r="AT138" s="93">
        <f>IF((AT$7&gt;IFERROR(MAX(IFERROR(INDEX(Tbl_Project_List[Start Date],MATCH($A138,Tbl_Project_List[Project Name],0),1)-1,0),IFERROR(INDEX($K$9:$K$158,MATCH($E138,$G$9:$G$158,0),1),0),IFERROR(INDEX($K$9:$K$158,MATCH($F138,$G$9:$G$158,0),1),0)),0)), IFERROR(MIN($D138-SUM($O138:AS138), INDEX(Tbl_Resource_List[Hours Available per Day], MATCH($C138,Tbl_Resource_List[Resource Name],0),1)-SUMIF($C$8:$C137,$C138,AT$8:AT137)),0),0)</f>
        <v>0</v>
      </c>
      <c r="AU138" s="93">
        <f>IF((AU$7&gt;IFERROR(MAX(IFERROR(INDEX(Tbl_Project_List[Start Date],MATCH($A138,Tbl_Project_List[Project Name],0),1)-1,0),IFERROR(INDEX($K$9:$K$158,MATCH($E138,$G$9:$G$158,0),1),0),IFERROR(INDEX($K$9:$K$158,MATCH($F138,$G$9:$G$158,0),1),0)),0)), IFERROR(MIN($D138-SUM($O138:AT138), INDEX(Tbl_Resource_List[Hours Available per Day], MATCH($C138,Tbl_Resource_List[Resource Name],0),1)-SUMIF($C$8:$C137,$C138,AU$8:AU137)),0),0)</f>
        <v>0</v>
      </c>
      <c r="AV138" s="93">
        <f>IF((AV$7&gt;IFERROR(MAX(IFERROR(INDEX(Tbl_Project_List[Start Date],MATCH($A138,Tbl_Project_List[Project Name],0),1)-1,0),IFERROR(INDEX($K$9:$K$158,MATCH($E138,$G$9:$G$158,0),1),0),IFERROR(INDEX($K$9:$K$158,MATCH($F138,$G$9:$G$158,0),1),0)),0)), IFERROR(MIN($D138-SUM($O138:AU138), INDEX(Tbl_Resource_List[Hours Available per Day], MATCH($C138,Tbl_Resource_List[Resource Name],0),1)-SUMIF($C$8:$C137,$C138,AV$8:AV137)),0),0)</f>
        <v>0</v>
      </c>
      <c r="AW138" s="93">
        <f>IF((AW$7&gt;IFERROR(MAX(IFERROR(INDEX(Tbl_Project_List[Start Date],MATCH($A138,Tbl_Project_List[Project Name],0),1)-1,0),IFERROR(INDEX($K$9:$K$158,MATCH($E138,$G$9:$G$158,0),1),0),IFERROR(INDEX($K$9:$K$158,MATCH($F138,$G$9:$G$158,0),1),0)),0)), IFERROR(MIN($D138-SUM($O138:AV138), INDEX(Tbl_Resource_List[Hours Available per Day], MATCH($C138,Tbl_Resource_List[Resource Name],0),1)-SUMIF($C$8:$C137,$C138,AW$8:AW137)),0),0)</f>
        <v>0</v>
      </c>
      <c r="AX138" s="93">
        <f>IF((AX$7&gt;IFERROR(MAX(IFERROR(INDEX(Tbl_Project_List[Start Date],MATCH($A138,Tbl_Project_List[Project Name],0),1)-1,0),IFERROR(INDEX($K$9:$K$158,MATCH($E138,$G$9:$G$158,0),1),0),IFERROR(INDEX($K$9:$K$158,MATCH($F138,$G$9:$G$158,0),1),0)),0)), IFERROR(MIN($D138-SUM($O138:AW138), INDEX(Tbl_Resource_List[Hours Available per Day], MATCH($C138,Tbl_Resource_List[Resource Name],0),1)-SUMIF($C$8:$C137,$C138,AX$8:AX137)),0),0)</f>
        <v>0</v>
      </c>
      <c r="AY138" s="93">
        <f>IF((AY$7&gt;IFERROR(MAX(IFERROR(INDEX(Tbl_Project_List[Start Date],MATCH($A138,Tbl_Project_List[Project Name],0),1)-1,0),IFERROR(INDEX($K$9:$K$158,MATCH($E138,$G$9:$G$158,0),1),0),IFERROR(INDEX($K$9:$K$158,MATCH($F138,$G$9:$G$158,0),1),0)),0)), IFERROR(MIN($D138-SUM($O138:AX138), INDEX(Tbl_Resource_List[Hours Available per Day], MATCH($C138,Tbl_Resource_List[Resource Name],0),1)-SUMIF($C$8:$C137,$C138,AY$8:AY137)),0),0)</f>
        <v>0</v>
      </c>
      <c r="AZ138" s="93">
        <f>IF((AZ$7&gt;IFERROR(MAX(IFERROR(INDEX(Tbl_Project_List[Start Date],MATCH($A138,Tbl_Project_List[Project Name],0),1)-1,0),IFERROR(INDEX($K$9:$K$158,MATCH($E138,$G$9:$G$158,0),1),0),IFERROR(INDEX($K$9:$K$158,MATCH($F138,$G$9:$G$158,0),1),0)),0)), IFERROR(MIN($D138-SUM($O138:AY138), INDEX(Tbl_Resource_List[Hours Available per Day], MATCH($C138,Tbl_Resource_List[Resource Name],0),1)-SUMIF($C$8:$C137,$C138,AZ$8:AZ137)),0),0)</f>
        <v>0</v>
      </c>
      <c r="BA138" s="93">
        <f>IF((BA$7&gt;IFERROR(MAX(IFERROR(INDEX(Tbl_Project_List[Start Date],MATCH($A138,Tbl_Project_List[Project Name],0),1)-1,0),IFERROR(INDEX($K$9:$K$158,MATCH($E138,$G$9:$G$158,0),1),0),IFERROR(INDEX($K$9:$K$158,MATCH($F138,$G$9:$G$158,0),1),0)),0)), IFERROR(MIN($D138-SUM($O138:AZ138), INDEX(Tbl_Resource_List[Hours Available per Day], MATCH($C138,Tbl_Resource_List[Resource Name],0),1)-SUMIF($C$8:$C137,$C138,BA$8:BA137)),0),0)</f>
        <v>0</v>
      </c>
      <c r="BB138" s="93">
        <f>IF((BB$7&gt;IFERROR(MAX(IFERROR(INDEX(Tbl_Project_List[Start Date],MATCH($A138,Tbl_Project_List[Project Name],0),1)-1,0),IFERROR(INDEX($K$9:$K$158,MATCH($E138,$G$9:$G$158,0),1),0),IFERROR(INDEX($K$9:$K$158,MATCH($F138,$G$9:$G$158,0),1),0)),0)), IFERROR(MIN($D138-SUM($O138:BA138), INDEX(Tbl_Resource_List[Hours Available per Day], MATCH($C138,Tbl_Resource_List[Resource Name],0),1)-SUMIF($C$8:$C137,$C138,BB$8:BB137)),0),0)</f>
        <v>0</v>
      </c>
      <c r="BC138" s="93">
        <f>IF((BC$7&gt;IFERROR(MAX(IFERROR(INDEX(Tbl_Project_List[Start Date],MATCH($A138,Tbl_Project_List[Project Name],0),1)-1,0),IFERROR(INDEX($K$9:$K$158,MATCH($E138,$G$9:$G$158,0),1),0),IFERROR(INDEX($K$9:$K$158,MATCH($F138,$G$9:$G$158,0),1),0)),0)), IFERROR(MIN($D138-SUM($O138:BB138), INDEX(Tbl_Resource_List[Hours Available per Day], MATCH($C138,Tbl_Resource_List[Resource Name],0),1)-SUMIF($C$8:$C137,$C138,BC$8:BC137)),0),0)</f>
        <v>0</v>
      </c>
      <c r="BD138" s="93">
        <f>IF((BD$7&gt;IFERROR(MAX(IFERROR(INDEX(Tbl_Project_List[Start Date],MATCH($A138,Tbl_Project_List[Project Name],0),1)-1,0),IFERROR(INDEX($K$9:$K$158,MATCH($E138,$G$9:$G$158,0),1),0),IFERROR(INDEX($K$9:$K$158,MATCH($F138,$G$9:$G$158,0),1),0)),0)), IFERROR(MIN($D138-SUM($O138:BC138), INDEX(Tbl_Resource_List[Hours Available per Day], MATCH($C138,Tbl_Resource_List[Resource Name],0),1)-SUMIF($C$8:$C137,$C138,BD$8:BD137)),0),0)</f>
        <v>0</v>
      </c>
      <c r="BE138" s="93">
        <f>IF((BE$7&gt;IFERROR(MAX(IFERROR(INDEX(Tbl_Project_List[Start Date],MATCH($A138,Tbl_Project_List[Project Name],0),1)-1,0),IFERROR(INDEX($K$9:$K$158,MATCH($E138,$G$9:$G$158,0),1),0),IFERROR(INDEX($K$9:$K$158,MATCH($F138,$G$9:$G$158,0),1),0)),0)), IFERROR(MIN($D138-SUM($O138:BD138), INDEX(Tbl_Resource_List[Hours Available per Day], MATCH($C138,Tbl_Resource_List[Resource Name],0),1)-SUMIF($C$8:$C137,$C138,BE$8:BE137)),0),0)</f>
        <v>0</v>
      </c>
      <c r="BF138" s="93">
        <f>IF((BF$7&gt;IFERROR(MAX(IFERROR(INDEX(Tbl_Project_List[Start Date],MATCH($A138,Tbl_Project_List[Project Name],0),1)-1,0),IFERROR(INDEX($K$9:$K$158,MATCH($E138,$G$9:$G$158,0),1),0),IFERROR(INDEX($K$9:$K$158,MATCH($F138,$G$9:$G$158,0),1),0)),0)), IFERROR(MIN($D138-SUM($O138:BE138), INDEX(Tbl_Resource_List[Hours Available per Day], MATCH($C138,Tbl_Resource_List[Resource Name],0),1)-SUMIF($C$8:$C137,$C138,BF$8:BF137)),0),0)</f>
        <v>0</v>
      </c>
      <c r="BG138" s="93">
        <f>IF((BG$7&gt;IFERROR(MAX(IFERROR(INDEX(Tbl_Project_List[Start Date],MATCH($A138,Tbl_Project_List[Project Name],0),1)-1,0),IFERROR(INDEX($K$9:$K$158,MATCH($E138,$G$9:$G$158,0),1),0),IFERROR(INDEX($K$9:$K$158,MATCH($F138,$G$9:$G$158,0),1),0)),0)), IFERROR(MIN($D138-SUM($O138:BF138), INDEX(Tbl_Resource_List[Hours Available per Day], MATCH($C138,Tbl_Resource_List[Resource Name],0),1)-SUMIF($C$8:$C137,$C138,BG$8:BG137)),0),0)</f>
        <v>0</v>
      </c>
      <c r="BH138" s="93">
        <f>IF((BH$7&gt;IFERROR(MAX(IFERROR(INDEX(Tbl_Project_List[Start Date],MATCH($A138,Tbl_Project_List[Project Name],0),1)-1,0),IFERROR(INDEX($K$9:$K$158,MATCH($E138,$G$9:$G$158,0),1),0),IFERROR(INDEX($K$9:$K$158,MATCH($F138,$G$9:$G$158,0),1),0)),0)), IFERROR(MIN($D138-SUM($O138:BG138), INDEX(Tbl_Resource_List[Hours Available per Day], MATCH($C138,Tbl_Resource_List[Resource Name],0),1)-SUMIF($C$8:$C137,$C138,BH$8:BH137)),0),0)</f>
        <v>0</v>
      </c>
      <c r="BI138" s="93">
        <f>IF((BI$7&gt;IFERROR(MAX(IFERROR(INDEX(Tbl_Project_List[Start Date],MATCH($A138,Tbl_Project_List[Project Name],0),1)-1,0),IFERROR(INDEX($K$9:$K$158,MATCH($E138,$G$9:$G$158,0),1),0),IFERROR(INDEX($K$9:$K$158,MATCH($F138,$G$9:$G$158,0),1),0)),0)), IFERROR(MIN($D138-SUM($O138:BH138), INDEX(Tbl_Resource_List[Hours Available per Day], MATCH($C138,Tbl_Resource_List[Resource Name],0),1)-SUMIF($C$8:$C137,$C138,BI$8:BI137)),0),0)</f>
        <v>0</v>
      </c>
      <c r="BJ138" s="93">
        <f>IF((BJ$7&gt;IFERROR(MAX(IFERROR(INDEX(Tbl_Project_List[Start Date],MATCH($A138,Tbl_Project_List[Project Name],0),1)-1,0),IFERROR(INDEX($K$9:$K$158,MATCH($E138,$G$9:$G$158,0),1),0),IFERROR(INDEX($K$9:$K$158,MATCH($F138,$G$9:$G$158,0),1),0)),0)), IFERROR(MIN($D138-SUM($O138:BI138), INDEX(Tbl_Resource_List[Hours Available per Day], MATCH($C138,Tbl_Resource_List[Resource Name],0),1)-SUMIF($C$8:$C137,$C138,BJ$8:BJ137)),0),0)</f>
        <v>0</v>
      </c>
      <c r="BK138" s="93">
        <f>IF((BK$7&gt;IFERROR(MAX(IFERROR(INDEX(Tbl_Project_List[Start Date],MATCH($A138,Tbl_Project_List[Project Name],0),1)-1,0),IFERROR(INDEX($K$9:$K$158,MATCH($E138,$G$9:$G$158,0),1),0),IFERROR(INDEX($K$9:$K$158,MATCH($F138,$G$9:$G$158,0),1),0)),0)), IFERROR(MIN($D138-SUM($O138:BJ138), INDEX(Tbl_Resource_List[Hours Available per Day], MATCH($C138,Tbl_Resource_List[Resource Name],0),1)-SUMIF($C$8:$C137,$C138,BK$8:BK137)),0),0)</f>
        <v>0</v>
      </c>
      <c r="BL138" s="93">
        <f>IF((BL$7&gt;IFERROR(MAX(IFERROR(INDEX(Tbl_Project_List[Start Date],MATCH($A138,Tbl_Project_List[Project Name],0),1)-1,0),IFERROR(INDEX($K$9:$K$158,MATCH($E138,$G$9:$G$158,0),1),0),IFERROR(INDEX($K$9:$K$158,MATCH($F138,$G$9:$G$158,0),1),0)),0)), IFERROR(MIN($D138-SUM($O138:BK138), INDEX(Tbl_Resource_List[Hours Available per Day], MATCH($C138,Tbl_Resource_List[Resource Name],0),1)-SUMIF($C$8:$C137,$C138,BL$8:BL137)),0),0)</f>
        <v>0</v>
      </c>
      <c r="BM138" s="93">
        <f>IF((BM$7&gt;IFERROR(MAX(IFERROR(INDEX(Tbl_Project_List[Start Date],MATCH($A138,Tbl_Project_List[Project Name],0),1)-1,0),IFERROR(INDEX($K$9:$K$158,MATCH($E138,$G$9:$G$158,0),1),0),IFERROR(INDEX($K$9:$K$158,MATCH($F138,$G$9:$G$158,0),1),0)),0)), IFERROR(MIN($D138-SUM($O138:BL138), INDEX(Tbl_Resource_List[Hours Available per Day], MATCH($C138,Tbl_Resource_List[Resource Name],0),1)-SUMIF($C$8:$C137,$C138,BM$8:BM137)),0),0)</f>
        <v>0</v>
      </c>
      <c r="BN138" s="93">
        <f>IF((BN$7&gt;IFERROR(MAX(IFERROR(INDEX(Tbl_Project_List[Start Date],MATCH($A138,Tbl_Project_List[Project Name],0),1)-1,0),IFERROR(INDEX($K$9:$K$158,MATCH($E138,$G$9:$G$158,0),1),0),IFERROR(INDEX($K$9:$K$158,MATCH($F138,$G$9:$G$158,0),1),0)),0)), IFERROR(MIN($D138-SUM($O138:BM138), INDEX(Tbl_Resource_List[Hours Available per Day], MATCH($C138,Tbl_Resource_List[Resource Name],0),1)-SUMIF($C$8:$C137,$C138,BN$8:BN137)),0),0)</f>
        <v>0</v>
      </c>
      <c r="BO138" s="93">
        <f>IF((BO$7&gt;IFERROR(MAX(IFERROR(INDEX(Tbl_Project_List[Start Date],MATCH($A138,Tbl_Project_List[Project Name],0),1)-1,0),IFERROR(INDEX($K$9:$K$158,MATCH($E138,$G$9:$G$158,0),1),0),IFERROR(INDEX($K$9:$K$158,MATCH($F138,$G$9:$G$158,0),1),0)),0)), IFERROR(MIN($D138-SUM($O138:BN138), INDEX(Tbl_Resource_List[Hours Available per Day], MATCH($C138,Tbl_Resource_List[Resource Name],0),1)-SUMIF($C$8:$C137,$C138,BO$8:BO137)),0),0)</f>
        <v>0</v>
      </c>
      <c r="BP138" s="93">
        <f>IF((BP$7&gt;IFERROR(MAX(IFERROR(INDEX(Tbl_Project_List[Start Date],MATCH($A138,Tbl_Project_List[Project Name],0),1)-1,0),IFERROR(INDEX($K$9:$K$158,MATCH($E138,$G$9:$G$158,0),1),0),IFERROR(INDEX($K$9:$K$158,MATCH($F138,$G$9:$G$158,0),1),0)),0)), IFERROR(MIN($D138-SUM($O138:BO138), INDEX(Tbl_Resource_List[Hours Available per Day], MATCH($C138,Tbl_Resource_List[Resource Name],0),1)-SUMIF($C$8:$C137,$C138,BP$8:BP137)),0),0)</f>
        <v>0</v>
      </c>
      <c r="BQ138" s="93">
        <f>IF((BQ$7&gt;IFERROR(MAX(IFERROR(INDEX(Tbl_Project_List[Start Date],MATCH($A138,Tbl_Project_List[Project Name],0),1)-1,0),IFERROR(INDEX($K$9:$K$158,MATCH($E138,$G$9:$G$158,0),1),0),IFERROR(INDEX($K$9:$K$158,MATCH($F138,$G$9:$G$158,0),1),0)),0)), IFERROR(MIN($D138-SUM($O138:BP138), INDEX(Tbl_Resource_List[Hours Available per Day], MATCH($C138,Tbl_Resource_List[Resource Name],0),1)-SUMIF($C$8:$C137,$C138,BQ$8:BQ137)),0),0)</f>
        <v>0</v>
      </c>
      <c r="BR138" s="93">
        <f>IF((BR$7&gt;IFERROR(MAX(IFERROR(INDEX(Tbl_Project_List[Start Date],MATCH($A138,Tbl_Project_List[Project Name],0),1)-1,0),IFERROR(INDEX($K$9:$K$158,MATCH($E138,$G$9:$G$158,0),1),0),IFERROR(INDEX($K$9:$K$158,MATCH($F138,$G$9:$G$158,0),1),0)),0)), IFERROR(MIN($D138-SUM($O138:BQ138), INDEX(Tbl_Resource_List[Hours Available per Day], MATCH($C138,Tbl_Resource_List[Resource Name],0),1)-SUMIF($C$8:$C137,$C138,BR$8:BR137)),0),0)</f>
        <v>0</v>
      </c>
      <c r="BS138" s="93">
        <f>IF((BS$7&gt;IFERROR(MAX(IFERROR(INDEX(Tbl_Project_List[Start Date],MATCH($A138,Tbl_Project_List[Project Name],0),1)-1,0),IFERROR(INDEX($K$9:$K$158,MATCH($E138,$G$9:$G$158,0),1),0),IFERROR(INDEX($K$9:$K$158,MATCH($F138,$G$9:$G$158,0),1),0)),0)), IFERROR(MIN($D138-SUM($O138:BR138), INDEX(Tbl_Resource_List[Hours Available per Day], MATCH($C138,Tbl_Resource_List[Resource Name],0),1)-SUMIF($C$8:$C137,$C138,BS$8:BS137)),0),0)</f>
        <v>0</v>
      </c>
      <c r="BT138" s="93">
        <f>IF((BT$7&gt;IFERROR(MAX(IFERROR(INDEX(Tbl_Project_List[Start Date],MATCH($A138,Tbl_Project_List[Project Name],0),1)-1,0),IFERROR(INDEX($K$9:$K$158,MATCH($E138,$G$9:$G$158,0),1),0),IFERROR(INDEX($K$9:$K$158,MATCH($F138,$G$9:$G$158,0),1),0)),0)), IFERROR(MIN($D138-SUM($O138:BS138), INDEX(Tbl_Resource_List[Hours Available per Day], MATCH($C138,Tbl_Resource_List[Resource Name],0),1)-SUMIF($C$8:$C137,$C138,BT$8:BT137)),0),0)</f>
        <v>0</v>
      </c>
      <c r="BU138" s="93">
        <f>IF((BU$7&gt;IFERROR(MAX(IFERROR(INDEX(Tbl_Project_List[Start Date],MATCH($A138,Tbl_Project_List[Project Name],0),1)-1,0),IFERROR(INDEX($K$9:$K$158,MATCH($E138,$G$9:$G$158,0),1),0),IFERROR(INDEX($K$9:$K$158,MATCH($F138,$G$9:$G$158,0),1),0)),0)), IFERROR(MIN($D138-SUM($O138:BT138), INDEX(Tbl_Resource_List[Hours Available per Day], MATCH($C138,Tbl_Resource_List[Resource Name],0),1)-SUMIF($C$8:$C137,$C138,BU$8:BU137)),0),0)</f>
        <v>0</v>
      </c>
      <c r="BV138" s="93">
        <f>IF((BV$7&gt;IFERROR(MAX(IFERROR(INDEX(Tbl_Project_List[Start Date],MATCH($A138,Tbl_Project_List[Project Name],0),1)-1,0),IFERROR(INDEX($K$9:$K$158,MATCH($E138,$G$9:$G$158,0),1),0),IFERROR(INDEX($K$9:$K$158,MATCH($F138,$G$9:$G$158,0),1),0)),0)), IFERROR(MIN($D138-SUM($O138:BU138), INDEX(Tbl_Resource_List[Hours Available per Day], MATCH($C138,Tbl_Resource_List[Resource Name],0),1)-SUMIF($C$8:$C137,$C138,BV$8:BV137)),0),0)</f>
        <v>0</v>
      </c>
      <c r="BW138" s="94">
        <f>IF((BW$7&gt;IFERROR(MAX(IFERROR(INDEX(Tbl_Project_List[Start Date],MATCH($A138,Tbl_Project_List[Project Name],0),1)-1,0),IFERROR(INDEX($K$9:$K$158,MATCH($E138,$G$9:$G$158,0),1),0),IFERROR(INDEX($K$9:$K$158,MATCH($F138,$G$9:$G$158,0),1),0)),0)), IFERROR(MIN($D138-SUM($O138:BV138), INDEX(Tbl_Resource_List[Hours Available per Day], MATCH($C138,Tbl_Resource_List[Resource Name],0),1)-SUMIF($C$8:$C137,$C138,BW$8:BW137)),0),0)</f>
        <v>0</v>
      </c>
      <c r="BX138" s="95"/>
      <c r="BY138" s="95"/>
      <c r="BZ138" s="95"/>
      <c r="CA138" s="95"/>
      <c r="CB138" s="95"/>
      <c r="CC138" s="95"/>
      <c r="CD138" s="95"/>
      <c r="CE138" s="95"/>
      <c r="CF138" s="95"/>
      <c r="CG138" s="95"/>
      <c r="CH138" s="95"/>
      <c r="CI138" s="95"/>
      <c r="CJ138" s="95"/>
      <c r="CK138" s="95"/>
      <c r="CL138" s="95"/>
      <c r="CM138" s="95"/>
      <c r="CN138" s="95"/>
      <c r="CO138" s="95"/>
      <c r="CP138" s="95"/>
      <c r="CQ138" s="95"/>
      <c r="CR138" s="95"/>
      <c r="CS138" s="95"/>
      <c r="CT138" s="95"/>
      <c r="CU138" s="95"/>
      <c r="CV138" s="95"/>
      <c r="CW138" s="95"/>
      <c r="CX138" s="95"/>
      <c r="CY138" s="95"/>
      <c r="CZ138" s="95"/>
      <c r="DA138" s="95"/>
    </row>
    <row r="139" spans="1:105" x14ac:dyDescent="0.25">
      <c r="A139" s="89" t="str">
        <f>IFERROR(IF(ROW(A138)-ROW($A$8)&gt;=COUNTA(Tbl_Task_List[Task Name]),"",INDEX(Tbl_Project_List[],MATCH(SMALL(Tbl_Project_List[[#Data],[Priority]],ROUND(SUMPRODUCT(1/COUNTIF($A$9:A138,$A$9:A138)),0)+((COUNTIF(Tbl_Task_List[[#Data],[Project Name]],A138)=COUNTIF($A$9:$A138,A138))*1)),Tbl_Project_List[[#Data],[Priority]],0),1)),"")</f>
        <v/>
      </c>
      <c r="B139" s="89" t="str">
        <f t="array" ref="B139">IFERROR(INDEX((Tbl_Task_List[[#Data],[Task Name]]), SMALL(IF(A139=(Tbl_Task_List[[#Data],[Project Name]]),ROW(Tbl_Task_List[[#Data],[Project Name]]),""),COUNTIF($A$9:$A139,A139))-ROW(Tbl_Task_List[[#Headers],[Task Name]]),1),"")</f>
        <v/>
      </c>
      <c r="C139" s="90" t="str">
        <f t="array" ref="C139">IFERROR(INDEX((Tbl_Task_List[[#Data],[Resource Name]]), SMALL(IF(A139=(Tbl_Task_List[[#Data],[Project Name]]),ROW(Tbl_Task_List[[#Data],[Project Name]]),""),COUNTIF($A$9:$A139,A139))-ROW(Tbl_Task_List[[#Headers],[Resource Name]]),1),"")</f>
        <v/>
      </c>
      <c r="D139" s="91" t="str">
        <f t="array" ref="D139">IFERROR(INDEX((Tbl_Task_List[[#Data],[Planned Duration (Hours)]]), SMALL(IF(A139=(Tbl_Task_List[[#Data],[Project Name]]),ROW(Tbl_Task_List[[#Data],[Project Name]]),""),COUNTIF($A$9:$A139,A139))-ROW(Tbl_Task_List[[#Headers],[Planned Duration (Hours)]]),1),"")</f>
        <v/>
      </c>
      <c r="E139" s="70" t="str">
        <f t="array" ref="E139">IFERROR(INDEX((Tbl_Task_List[[#Data],[Predecessor 1]]), SMALL(IF(A139=(Tbl_Task_List[[#Data],[Project Name]]),ROW(Tbl_Task_List[[#Data],[Project Name]]),""),COUNTIF($A$9:$A139,A139))-ROW(Tbl_Task_List[[#Headers],[Predecessor 1]]),1),"")</f>
        <v/>
      </c>
      <c r="F139" s="70" t="str">
        <f t="array" ref="F139">IFERROR(INDEX((Tbl_Task_List[[#Data],[Predecessor 2]]), SMALL(IF(A139=(Tbl_Task_List[[#Data],[Project Name]]),ROW(Tbl_Task_List[[#Data],[Project Name]]),""),COUNTIF($A$9:$A139,A139))-ROW(Tbl_Task_List[[#Headers],[Predecessor 2]]),1),"")</f>
        <v/>
      </c>
      <c r="G139" s="70" t="str">
        <f t="shared" si="13"/>
        <v xml:space="preserve"> </v>
      </c>
      <c r="H139" s="75" t="str">
        <f>IFERROR(MAX(INDEX(Tbl_Project_List[Start Date],MATCH($A139,Tbl_Project_List[Project Name],0),1), StartDate, IFERROR(WORKDAY(INDEX($K$9:$K$158,MATCH($E139,$G$9:$G$158,0),1),1,Holidays),0),IFERROR(WORKDAY( INDEX($K$9:$K$158,MATCH($F139,$G$9:$G$158,0),1),1,Holidays),0)),"")</f>
        <v/>
      </c>
      <c r="I139" s="92" t="str">
        <f t="shared" si="14"/>
        <v/>
      </c>
      <c r="J139" s="75" t="str">
        <f t="array" ref="J139">IF(ISNUMBER(D139),IFERROR(INDEX($A$7:$BW$7,1,SMALL(IF(P139:BW139&gt;0,COLUMN(P139:BW139),""),1)),WORKDAY($BW$7,2,Holidays)),"")</f>
        <v/>
      </c>
      <c r="K139" s="75" t="str">
        <f t="array" ref="K139">IF(ISNUMBER(D139),IF(SUM(P139:BW139)=D139,IFERROR(INDEX($A$7:$BW$7,1,LARGE(IF(P139:BW139&gt;0,COLUMN(P139:BW139),""),1)),""),WORKDAY($BW$7,1,Holidays)),"")</f>
        <v/>
      </c>
      <c r="L139" s="92" t="str">
        <f ca="1">IFERROR(COUNTIF(INDIRECT(ADDRESS(ROW($L139),MATCH($J139,$A$7:$BW$7,0),1,1,)):INDIRECT(ADDRESS(ROW($L139),MATCH(MIN($K139,$BW$7),$A$7:$BW$7,0),1,1,)),0),"")</f>
        <v/>
      </c>
      <c r="M139" s="92" t="str">
        <f t="shared" si="15"/>
        <v/>
      </c>
      <c r="N139" s="93" t="str">
        <f t="shared" si="16"/>
        <v/>
      </c>
      <c r="O139" s="86"/>
      <c r="P139" s="93">
        <f>IF((P$7&gt;IFERROR(MAX(IFERROR(INDEX(Tbl_Project_List[Start Date],MATCH($A139,Tbl_Project_List[Project Name],0),1)-1,0),IFERROR(INDEX($K$9:$K$158,MATCH($E139,$G$9:$G$158,0),1),0),IFERROR(INDEX($K$9:$K$158,MATCH($F139,$G$9:$G$158,0),1),0)),0)), IFERROR(MIN($D139-SUM($O139:O139), INDEX(Tbl_Resource_List[Hours Available per Day], MATCH($C139,Tbl_Resource_List[Resource Name],0),1)-SUMIF($C$8:$C138,$C139,P$8:P138)),0),0)</f>
        <v>0</v>
      </c>
      <c r="Q139" s="93">
        <f>IF((Q$7&gt;IFERROR(MAX(IFERROR(INDEX(Tbl_Project_List[Start Date],MATCH($A139,Tbl_Project_List[Project Name],0),1)-1,0),IFERROR(INDEX($K$9:$K$158,MATCH($E139,$G$9:$G$158,0),1),0),IFERROR(INDEX($K$9:$K$158,MATCH($F139,$G$9:$G$158,0),1),0)),0)), IFERROR(MIN($D139-SUM($O139:P139), INDEX(Tbl_Resource_List[Hours Available per Day], MATCH($C139,Tbl_Resource_List[Resource Name],0),1)-SUMIF($C$8:$C138,$C139,Q$8:Q138)),0),0)</f>
        <v>0</v>
      </c>
      <c r="R139" s="93">
        <f>IF((R$7&gt;IFERROR(MAX(IFERROR(INDEX(Tbl_Project_List[Start Date],MATCH($A139,Tbl_Project_List[Project Name],0),1)-1,0),IFERROR(INDEX($K$9:$K$158,MATCH($E139,$G$9:$G$158,0),1),0),IFERROR(INDEX($K$9:$K$158,MATCH($F139,$G$9:$G$158,0),1),0)),0)), IFERROR(MIN($D139-SUM($O139:Q139), INDEX(Tbl_Resource_List[Hours Available per Day], MATCH($C139,Tbl_Resource_List[Resource Name],0),1)-SUMIF($C$8:$C138,$C139,R$8:R138)),0),0)</f>
        <v>0</v>
      </c>
      <c r="S139" s="93">
        <f>IF((S$7&gt;IFERROR(MAX(IFERROR(INDEX(Tbl_Project_List[Start Date],MATCH($A139,Tbl_Project_List[Project Name],0),1)-1,0),IFERROR(INDEX($K$9:$K$158,MATCH($E139,$G$9:$G$158,0),1),0),IFERROR(INDEX($K$9:$K$158,MATCH($F139,$G$9:$G$158,0),1),0)),0)), IFERROR(MIN($D139-SUM($O139:R139), INDEX(Tbl_Resource_List[Hours Available per Day], MATCH($C139,Tbl_Resource_List[Resource Name],0),1)-SUMIF($C$8:$C138,$C139,S$8:S138)),0),0)</f>
        <v>0</v>
      </c>
      <c r="T139" s="93">
        <f>IF((T$7&gt;IFERROR(MAX(IFERROR(INDEX(Tbl_Project_List[Start Date],MATCH($A139,Tbl_Project_List[Project Name],0),1)-1,0),IFERROR(INDEX($K$9:$K$158,MATCH($E139,$G$9:$G$158,0),1),0),IFERROR(INDEX($K$9:$K$158,MATCH($F139,$G$9:$G$158,0),1),0)),0)), IFERROR(MIN($D139-SUM($O139:S139), INDEX(Tbl_Resource_List[Hours Available per Day], MATCH($C139,Tbl_Resource_List[Resource Name],0),1)-SUMIF($C$8:$C138,$C139,T$8:T138)),0),0)</f>
        <v>0</v>
      </c>
      <c r="U139" s="93">
        <f>IF((U$7&gt;IFERROR(MAX(IFERROR(INDEX(Tbl_Project_List[Start Date],MATCH($A139,Tbl_Project_List[Project Name],0),1)-1,0),IFERROR(INDEX($K$9:$K$158,MATCH($E139,$G$9:$G$158,0),1),0),IFERROR(INDEX($K$9:$K$158,MATCH($F139,$G$9:$G$158,0),1),0)),0)), IFERROR(MIN($D139-SUM($O139:T139), INDEX(Tbl_Resource_List[Hours Available per Day], MATCH($C139,Tbl_Resource_List[Resource Name],0),1)-SUMIF($C$8:$C138,$C139,U$8:U138)),0),0)</f>
        <v>0</v>
      </c>
      <c r="V139" s="93">
        <f>IF((V$7&gt;IFERROR(MAX(IFERROR(INDEX(Tbl_Project_List[Start Date],MATCH($A139,Tbl_Project_List[Project Name],0),1)-1,0),IFERROR(INDEX($K$9:$K$158,MATCH($E139,$G$9:$G$158,0),1),0),IFERROR(INDEX($K$9:$K$158,MATCH($F139,$G$9:$G$158,0),1),0)),0)), IFERROR(MIN($D139-SUM($O139:U139), INDEX(Tbl_Resource_List[Hours Available per Day], MATCH($C139,Tbl_Resource_List[Resource Name],0),1)-SUMIF($C$8:$C138,$C139,V$8:V138)),0),0)</f>
        <v>0</v>
      </c>
      <c r="W139" s="93">
        <f>IF((W$7&gt;IFERROR(MAX(IFERROR(INDEX(Tbl_Project_List[Start Date],MATCH($A139,Tbl_Project_List[Project Name],0),1)-1,0),IFERROR(INDEX($K$9:$K$158,MATCH($E139,$G$9:$G$158,0),1),0),IFERROR(INDEX($K$9:$K$158,MATCH($F139,$G$9:$G$158,0),1),0)),0)), IFERROR(MIN($D139-SUM($O139:V139), INDEX(Tbl_Resource_List[Hours Available per Day], MATCH($C139,Tbl_Resource_List[Resource Name],0),1)-SUMIF($C$8:$C138,$C139,W$8:W138)),0),0)</f>
        <v>0</v>
      </c>
      <c r="X139" s="93">
        <f>IF((X$7&gt;IFERROR(MAX(IFERROR(INDEX(Tbl_Project_List[Start Date],MATCH($A139,Tbl_Project_List[Project Name],0),1)-1,0),IFERROR(INDEX($K$9:$K$158,MATCH($E139,$G$9:$G$158,0),1),0),IFERROR(INDEX($K$9:$K$158,MATCH($F139,$G$9:$G$158,0),1),0)),0)), IFERROR(MIN($D139-SUM($O139:W139), INDEX(Tbl_Resource_List[Hours Available per Day], MATCH($C139,Tbl_Resource_List[Resource Name],0),1)-SUMIF($C$8:$C138,$C139,X$8:X138)),0),0)</f>
        <v>0</v>
      </c>
      <c r="Y139" s="93">
        <f>IF((Y$7&gt;IFERROR(MAX(IFERROR(INDEX(Tbl_Project_List[Start Date],MATCH($A139,Tbl_Project_List[Project Name],0),1)-1,0),IFERROR(INDEX($K$9:$K$158,MATCH($E139,$G$9:$G$158,0),1),0),IFERROR(INDEX($K$9:$K$158,MATCH($F139,$G$9:$G$158,0),1),0)),0)), IFERROR(MIN($D139-SUM($O139:X139), INDEX(Tbl_Resource_List[Hours Available per Day], MATCH($C139,Tbl_Resource_List[Resource Name],0),1)-SUMIF($C$8:$C138,$C139,Y$8:Y138)),0),0)</f>
        <v>0</v>
      </c>
      <c r="Z139" s="93">
        <f>IF((Z$7&gt;IFERROR(MAX(IFERROR(INDEX(Tbl_Project_List[Start Date],MATCH($A139,Tbl_Project_List[Project Name],0),1)-1,0),IFERROR(INDEX($K$9:$K$158,MATCH($E139,$G$9:$G$158,0),1),0),IFERROR(INDEX($K$9:$K$158,MATCH($F139,$G$9:$G$158,0),1),0)),0)), IFERROR(MIN($D139-SUM($O139:Y139), INDEX(Tbl_Resource_List[Hours Available per Day], MATCH($C139,Tbl_Resource_List[Resource Name],0),1)-SUMIF($C$8:$C138,$C139,Z$8:Z138)),0),0)</f>
        <v>0</v>
      </c>
      <c r="AA139" s="93">
        <f>IF((AA$7&gt;IFERROR(MAX(IFERROR(INDEX(Tbl_Project_List[Start Date],MATCH($A139,Tbl_Project_List[Project Name],0),1)-1,0),IFERROR(INDEX($K$9:$K$158,MATCH($E139,$G$9:$G$158,0),1),0),IFERROR(INDEX($K$9:$K$158,MATCH($F139,$G$9:$G$158,0),1),0)),0)), IFERROR(MIN($D139-SUM($O139:Z139), INDEX(Tbl_Resource_List[Hours Available per Day], MATCH($C139,Tbl_Resource_List[Resource Name],0),1)-SUMIF($C$8:$C138,$C139,AA$8:AA138)),0),0)</f>
        <v>0</v>
      </c>
      <c r="AB139" s="93">
        <f>IF((AB$7&gt;IFERROR(MAX(IFERROR(INDEX(Tbl_Project_List[Start Date],MATCH($A139,Tbl_Project_List[Project Name],0),1)-1,0),IFERROR(INDEX($K$9:$K$158,MATCH($E139,$G$9:$G$158,0),1),0),IFERROR(INDEX($K$9:$K$158,MATCH($F139,$G$9:$G$158,0),1),0)),0)), IFERROR(MIN($D139-SUM($O139:AA139), INDEX(Tbl_Resource_List[Hours Available per Day], MATCH($C139,Tbl_Resource_List[Resource Name],0),1)-SUMIF($C$8:$C138,$C139,AB$8:AB138)),0),0)</f>
        <v>0</v>
      </c>
      <c r="AC139" s="93">
        <f>IF((AC$7&gt;IFERROR(MAX(IFERROR(INDEX(Tbl_Project_List[Start Date],MATCH($A139,Tbl_Project_List[Project Name],0),1)-1,0),IFERROR(INDEX($K$9:$K$158,MATCH($E139,$G$9:$G$158,0),1),0),IFERROR(INDEX($K$9:$K$158,MATCH($F139,$G$9:$G$158,0),1),0)),0)), IFERROR(MIN($D139-SUM($O139:AB139), INDEX(Tbl_Resource_List[Hours Available per Day], MATCH($C139,Tbl_Resource_List[Resource Name],0),1)-SUMIF($C$8:$C138,$C139,AC$8:AC138)),0),0)</f>
        <v>0</v>
      </c>
      <c r="AD139" s="93">
        <f>IF((AD$7&gt;IFERROR(MAX(IFERROR(INDEX(Tbl_Project_List[Start Date],MATCH($A139,Tbl_Project_List[Project Name],0),1)-1,0),IFERROR(INDEX($K$9:$K$158,MATCH($E139,$G$9:$G$158,0),1),0),IFERROR(INDEX($K$9:$K$158,MATCH($F139,$G$9:$G$158,0),1),0)),0)), IFERROR(MIN($D139-SUM($O139:AC139), INDEX(Tbl_Resource_List[Hours Available per Day], MATCH($C139,Tbl_Resource_List[Resource Name],0),1)-SUMIF($C$8:$C138,$C139,AD$8:AD138)),0),0)</f>
        <v>0</v>
      </c>
      <c r="AE139" s="93">
        <f>IF((AE$7&gt;IFERROR(MAX(IFERROR(INDEX(Tbl_Project_List[Start Date],MATCH($A139,Tbl_Project_List[Project Name],0),1)-1,0),IFERROR(INDEX($K$9:$K$158,MATCH($E139,$G$9:$G$158,0),1),0),IFERROR(INDEX($K$9:$K$158,MATCH($F139,$G$9:$G$158,0),1),0)),0)), IFERROR(MIN($D139-SUM($O139:AD139), INDEX(Tbl_Resource_List[Hours Available per Day], MATCH($C139,Tbl_Resource_List[Resource Name],0),1)-SUMIF($C$8:$C138,$C139,AE$8:AE138)),0),0)</f>
        <v>0</v>
      </c>
      <c r="AF139" s="93">
        <f>IF((AF$7&gt;IFERROR(MAX(IFERROR(INDEX(Tbl_Project_List[Start Date],MATCH($A139,Tbl_Project_List[Project Name],0),1)-1,0),IFERROR(INDEX($K$9:$K$158,MATCH($E139,$G$9:$G$158,0),1),0),IFERROR(INDEX($K$9:$K$158,MATCH($F139,$G$9:$G$158,0),1),0)),0)), IFERROR(MIN($D139-SUM($O139:AE139), INDEX(Tbl_Resource_List[Hours Available per Day], MATCH($C139,Tbl_Resource_List[Resource Name],0),1)-SUMIF($C$8:$C138,$C139,AF$8:AF138)),0),0)</f>
        <v>0</v>
      </c>
      <c r="AG139" s="93">
        <f>IF((AG$7&gt;IFERROR(MAX(IFERROR(INDEX(Tbl_Project_List[Start Date],MATCH($A139,Tbl_Project_List[Project Name],0),1)-1,0),IFERROR(INDEX($K$9:$K$158,MATCH($E139,$G$9:$G$158,0),1),0),IFERROR(INDEX($K$9:$K$158,MATCH($F139,$G$9:$G$158,0),1),0)),0)), IFERROR(MIN($D139-SUM($O139:AF139), INDEX(Tbl_Resource_List[Hours Available per Day], MATCH($C139,Tbl_Resource_List[Resource Name],0),1)-SUMIF($C$8:$C138,$C139,AG$8:AG138)),0),0)</f>
        <v>0</v>
      </c>
      <c r="AH139" s="93">
        <f>IF((AH$7&gt;IFERROR(MAX(IFERROR(INDEX(Tbl_Project_List[Start Date],MATCH($A139,Tbl_Project_List[Project Name],0),1)-1,0),IFERROR(INDEX($K$9:$K$158,MATCH($E139,$G$9:$G$158,0),1),0),IFERROR(INDEX($K$9:$K$158,MATCH($F139,$G$9:$G$158,0),1),0)),0)), IFERROR(MIN($D139-SUM($O139:AG139), INDEX(Tbl_Resource_List[Hours Available per Day], MATCH($C139,Tbl_Resource_List[Resource Name],0),1)-SUMIF($C$8:$C138,$C139,AH$8:AH138)),0),0)</f>
        <v>0</v>
      </c>
      <c r="AI139" s="93">
        <f>IF((AI$7&gt;IFERROR(MAX(IFERROR(INDEX(Tbl_Project_List[Start Date],MATCH($A139,Tbl_Project_List[Project Name],0),1)-1,0),IFERROR(INDEX($K$9:$K$158,MATCH($E139,$G$9:$G$158,0),1),0),IFERROR(INDEX($K$9:$K$158,MATCH($F139,$G$9:$G$158,0),1),0)),0)), IFERROR(MIN($D139-SUM($O139:AH139), INDEX(Tbl_Resource_List[Hours Available per Day], MATCH($C139,Tbl_Resource_List[Resource Name],0),1)-SUMIF($C$8:$C138,$C139,AI$8:AI138)),0),0)</f>
        <v>0</v>
      </c>
      <c r="AJ139" s="93">
        <f>IF((AJ$7&gt;IFERROR(MAX(IFERROR(INDEX(Tbl_Project_List[Start Date],MATCH($A139,Tbl_Project_List[Project Name],0),1)-1,0),IFERROR(INDEX($K$9:$K$158,MATCH($E139,$G$9:$G$158,0),1),0),IFERROR(INDEX($K$9:$K$158,MATCH($F139,$G$9:$G$158,0),1),0)),0)), IFERROR(MIN($D139-SUM($O139:AI139), INDEX(Tbl_Resource_List[Hours Available per Day], MATCH($C139,Tbl_Resource_List[Resource Name],0),1)-SUMIF($C$8:$C138,$C139,AJ$8:AJ138)),0),0)</f>
        <v>0</v>
      </c>
      <c r="AK139" s="93">
        <f>IF((AK$7&gt;IFERROR(MAX(IFERROR(INDEX(Tbl_Project_List[Start Date],MATCH($A139,Tbl_Project_List[Project Name],0),1)-1,0),IFERROR(INDEX($K$9:$K$158,MATCH($E139,$G$9:$G$158,0),1),0),IFERROR(INDEX($K$9:$K$158,MATCH($F139,$G$9:$G$158,0),1),0)),0)), IFERROR(MIN($D139-SUM($O139:AJ139), INDEX(Tbl_Resource_List[Hours Available per Day], MATCH($C139,Tbl_Resource_List[Resource Name],0),1)-SUMIF($C$8:$C138,$C139,AK$8:AK138)),0),0)</f>
        <v>0</v>
      </c>
      <c r="AL139" s="93">
        <f>IF((AL$7&gt;IFERROR(MAX(IFERROR(INDEX(Tbl_Project_List[Start Date],MATCH($A139,Tbl_Project_List[Project Name],0),1)-1,0),IFERROR(INDEX($K$9:$K$158,MATCH($E139,$G$9:$G$158,0),1),0),IFERROR(INDEX($K$9:$K$158,MATCH($F139,$G$9:$G$158,0),1),0)),0)), IFERROR(MIN($D139-SUM($O139:AK139), INDEX(Tbl_Resource_List[Hours Available per Day], MATCH($C139,Tbl_Resource_List[Resource Name],0),1)-SUMIF($C$8:$C138,$C139,AL$8:AL138)),0),0)</f>
        <v>0</v>
      </c>
      <c r="AM139" s="93">
        <f>IF((AM$7&gt;IFERROR(MAX(IFERROR(INDEX(Tbl_Project_List[Start Date],MATCH($A139,Tbl_Project_List[Project Name],0),1)-1,0),IFERROR(INDEX($K$9:$K$158,MATCH($E139,$G$9:$G$158,0),1),0),IFERROR(INDEX($K$9:$K$158,MATCH($F139,$G$9:$G$158,0),1),0)),0)), IFERROR(MIN($D139-SUM($O139:AL139), INDEX(Tbl_Resource_List[Hours Available per Day], MATCH($C139,Tbl_Resource_List[Resource Name],0),1)-SUMIF($C$8:$C138,$C139,AM$8:AM138)),0),0)</f>
        <v>0</v>
      </c>
      <c r="AN139" s="93">
        <f>IF((AN$7&gt;IFERROR(MAX(IFERROR(INDEX(Tbl_Project_List[Start Date],MATCH($A139,Tbl_Project_List[Project Name],0),1)-1,0),IFERROR(INDEX($K$9:$K$158,MATCH($E139,$G$9:$G$158,0),1),0),IFERROR(INDEX($K$9:$K$158,MATCH($F139,$G$9:$G$158,0),1),0)),0)), IFERROR(MIN($D139-SUM($O139:AM139), INDEX(Tbl_Resource_List[Hours Available per Day], MATCH($C139,Tbl_Resource_List[Resource Name],0),1)-SUMIF($C$8:$C138,$C139,AN$8:AN138)),0),0)</f>
        <v>0</v>
      </c>
      <c r="AO139" s="93">
        <f>IF((AO$7&gt;IFERROR(MAX(IFERROR(INDEX(Tbl_Project_List[Start Date],MATCH($A139,Tbl_Project_List[Project Name],0),1)-1,0),IFERROR(INDEX($K$9:$K$158,MATCH($E139,$G$9:$G$158,0),1),0),IFERROR(INDEX($K$9:$K$158,MATCH($F139,$G$9:$G$158,0),1),0)),0)), IFERROR(MIN($D139-SUM($O139:AN139), INDEX(Tbl_Resource_List[Hours Available per Day], MATCH($C139,Tbl_Resource_List[Resource Name],0),1)-SUMIF($C$8:$C138,$C139,AO$8:AO138)),0),0)</f>
        <v>0</v>
      </c>
      <c r="AP139" s="93">
        <f>IF((AP$7&gt;IFERROR(MAX(IFERROR(INDEX(Tbl_Project_List[Start Date],MATCH($A139,Tbl_Project_List[Project Name],0),1)-1,0),IFERROR(INDEX($K$9:$K$158,MATCH($E139,$G$9:$G$158,0),1),0),IFERROR(INDEX($K$9:$K$158,MATCH($F139,$G$9:$G$158,0),1),0)),0)), IFERROR(MIN($D139-SUM($O139:AO139), INDEX(Tbl_Resource_List[Hours Available per Day], MATCH($C139,Tbl_Resource_List[Resource Name],0),1)-SUMIF($C$8:$C138,$C139,AP$8:AP138)),0),0)</f>
        <v>0</v>
      </c>
      <c r="AQ139" s="93">
        <f>IF((AQ$7&gt;IFERROR(MAX(IFERROR(INDEX(Tbl_Project_List[Start Date],MATCH($A139,Tbl_Project_List[Project Name],0),1)-1,0),IFERROR(INDEX($K$9:$K$158,MATCH($E139,$G$9:$G$158,0),1),0),IFERROR(INDEX($K$9:$K$158,MATCH($F139,$G$9:$G$158,0),1),0)),0)), IFERROR(MIN($D139-SUM($O139:AP139), INDEX(Tbl_Resource_List[Hours Available per Day], MATCH($C139,Tbl_Resource_List[Resource Name],0),1)-SUMIF($C$8:$C138,$C139,AQ$8:AQ138)),0),0)</f>
        <v>0</v>
      </c>
      <c r="AR139" s="93">
        <f>IF((AR$7&gt;IFERROR(MAX(IFERROR(INDEX(Tbl_Project_List[Start Date],MATCH($A139,Tbl_Project_List[Project Name],0),1)-1,0),IFERROR(INDEX($K$9:$K$158,MATCH($E139,$G$9:$G$158,0),1),0),IFERROR(INDEX($K$9:$K$158,MATCH($F139,$G$9:$G$158,0),1),0)),0)), IFERROR(MIN($D139-SUM($O139:AQ139), INDEX(Tbl_Resource_List[Hours Available per Day], MATCH($C139,Tbl_Resource_List[Resource Name],0),1)-SUMIF($C$8:$C138,$C139,AR$8:AR138)),0),0)</f>
        <v>0</v>
      </c>
      <c r="AS139" s="93">
        <f>IF((AS$7&gt;IFERROR(MAX(IFERROR(INDEX(Tbl_Project_List[Start Date],MATCH($A139,Tbl_Project_List[Project Name],0),1)-1,0),IFERROR(INDEX($K$9:$K$158,MATCH($E139,$G$9:$G$158,0),1),0),IFERROR(INDEX($K$9:$K$158,MATCH($F139,$G$9:$G$158,0),1),0)),0)), IFERROR(MIN($D139-SUM($O139:AR139), INDEX(Tbl_Resource_List[Hours Available per Day], MATCH($C139,Tbl_Resource_List[Resource Name],0),1)-SUMIF($C$8:$C138,$C139,AS$8:AS138)),0),0)</f>
        <v>0</v>
      </c>
      <c r="AT139" s="93">
        <f>IF((AT$7&gt;IFERROR(MAX(IFERROR(INDEX(Tbl_Project_List[Start Date],MATCH($A139,Tbl_Project_List[Project Name],0),1)-1,0),IFERROR(INDEX($K$9:$K$158,MATCH($E139,$G$9:$G$158,0),1),0),IFERROR(INDEX($K$9:$K$158,MATCH($F139,$G$9:$G$158,0),1),0)),0)), IFERROR(MIN($D139-SUM($O139:AS139), INDEX(Tbl_Resource_List[Hours Available per Day], MATCH($C139,Tbl_Resource_List[Resource Name],0),1)-SUMIF($C$8:$C138,$C139,AT$8:AT138)),0),0)</f>
        <v>0</v>
      </c>
      <c r="AU139" s="93">
        <f>IF((AU$7&gt;IFERROR(MAX(IFERROR(INDEX(Tbl_Project_List[Start Date],MATCH($A139,Tbl_Project_List[Project Name],0),1)-1,0),IFERROR(INDEX($K$9:$K$158,MATCH($E139,$G$9:$G$158,0),1),0),IFERROR(INDEX($K$9:$K$158,MATCH($F139,$G$9:$G$158,0),1),0)),0)), IFERROR(MIN($D139-SUM($O139:AT139), INDEX(Tbl_Resource_List[Hours Available per Day], MATCH($C139,Tbl_Resource_List[Resource Name],0),1)-SUMIF($C$8:$C138,$C139,AU$8:AU138)),0),0)</f>
        <v>0</v>
      </c>
      <c r="AV139" s="93">
        <f>IF((AV$7&gt;IFERROR(MAX(IFERROR(INDEX(Tbl_Project_List[Start Date],MATCH($A139,Tbl_Project_List[Project Name],0),1)-1,0),IFERROR(INDEX($K$9:$K$158,MATCH($E139,$G$9:$G$158,0),1),0),IFERROR(INDEX($K$9:$K$158,MATCH($F139,$G$9:$G$158,0),1),0)),0)), IFERROR(MIN($D139-SUM($O139:AU139), INDEX(Tbl_Resource_List[Hours Available per Day], MATCH($C139,Tbl_Resource_List[Resource Name],0),1)-SUMIF($C$8:$C138,$C139,AV$8:AV138)),0),0)</f>
        <v>0</v>
      </c>
      <c r="AW139" s="93">
        <f>IF((AW$7&gt;IFERROR(MAX(IFERROR(INDEX(Tbl_Project_List[Start Date],MATCH($A139,Tbl_Project_List[Project Name],0),1)-1,0),IFERROR(INDEX($K$9:$K$158,MATCH($E139,$G$9:$G$158,0),1),0),IFERROR(INDEX($K$9:$K$158,MATCH($F139,$G$9:$G$158,0),1),0)),0)), IFERROR(MIN($D139-SUM($O139:AV139), INDEX(Tbl_Resource_List[Hours Available per Day], MATCH($C139,Tbl_Resource_List[Resource Name],0),1)-SUMIF($C$8:$C138,$C139,AW$8:AW138)),0),0)</f>
        <v>0</v>
      </c>
      <c r="AX139" s="93">
        <f>IF((AX$7&gt;IFERROR(MAX(IFERROR(INDEX(Tbl_Project_List[Start Date],MATCH($A139,Tbl_Project_List[Project Name],0),1)-1,0),IFERROR(INDEX($K$9:$K$158,MATCH($E139,$G$9:$G$158,0),1),0),IFERROR(INDEX($K$9:$K$158,MATCH($F139,$G$9:$G$158,0),1),0)),0)), IFERROR(MIN($D139-SUM($O139:AW139), INDEX(Tbl_Resource_List[Hours Available per Day], MATCH($C139,Tbl_Resource_List[Resource Name],0),1)-SUMIF($C$8:$C138,$C139,AX$8:AX138)),0),0)</f>
        <v>0</v>
      </c>
      <c r="AY139" s="93">
        <f>IF((AY$7&gt;IFERROR(MAX(IFERROR(INDEX(Tbl_Project_List[Start Date],MATCH($A139,Tbl_Project_List[Project Name],0),1)-1,0),IFERROR(INDEX($K$9:$K$158,MATCH($E139,$G$9:$G$158,0),1),0),IFERROR(INDEX($K$9:$K$158,MATCH($F139,$G$9:$G$158,0),1),0)),0)), IFERROR(MIN($D139-SUM($O139:AX139), INDEX(Tbl_Resource_List[Hours Available per Day], MATCH($C139,Tbl_Resource_List[Resource Name],0),1)-SUMIF($C$8:$C138,$C139,AY$8:AY138)),0),0)</f>
        <v>0</v>
      </c>
      <c r="AZ139" s="93">
        <f>IF((AZ$7&gt;IFERROR(MAX(IFERROR(INDEX(Tbl_Project_List[Start Date],MATCH($A139,Tbl_Project_List[Project Name],0),1)-1,0),IFERROR(INDEX($K$9:$K$158,MATCH($E139,$G$9:$G$158,0),1),0),IFERROR(INDEX($K$9:$K$158,MATCH($F139,$G$9:$G$158,0),1),0)),0)), IFERROR(MIN($D139-SUM($O139:AY139), INDEX(Tbl_Resource_List[Hours Available per Day], MATCH($C139,Tbl_Resource_List[Resource Name],0),1)-SUMIF($C$8:$C138,$C139,AZ$8:AZ138)),0),0)</f>
        <v>0</v>
      </c>
      <c r="BA139" s="93">
        <f>IF((BA$7&gt;IFERROR(MAX(IFERROR(INDEX(Tbl_Project_List[Start Date],MATCH($A139,Tbl_Project_List[Project Name],0),1)-1,0),IFERROR(INDEX($K$9:$K$158,MATCH($E139,$G$9:$G$158,0),1),0),IFERROR(INDEX($K$9:$K$158,MATCH($F139,$G$9:$G$158,0),1),0)),0)), IFERROR(MIN($D139-SUM($O139:AZ139), INDEX(Tbl_Resource_List[Hours Available per Day], MATCH($C139,Tbl_Resource_List[Resource Name],0),1)-SUMIF($C$8:$C138,$C139,BA$8:BA138)),0),0)</f>
        <v>0</v>
      </c>
      <c r="BB139" s="93">
        <f>IF((BB$7&gt;IFERROR(MAX(IFERROR(INDEX(Tbl_Project_List[Start Date],MATCH($A139,Tbl_Project_List[Project Name],0),1)-1,0),IFERROR(INDEX($K$9:$K$158,MATCH($E139,$G$9:$G$158,0),1),0),IFERROR(INDEX($K$9:$K$158,MATCH($F139,$G$9:$G$158,0),1),0)),0)), IFERROR(MIN($D139-SUM($O139:BA139), INDEX(Tbl_Resource_List[Hours Available per Day], MATCH($C139,Tbl_Resource_List[Resource Name],0),1)-SUMIF($C$8:$C138,$C139,BB$8:BB138)),0),0)</f>
        <v>0</v>
      </c>
      <c r="BC139" s="93">
        <f>IF((BC$7&gt;IFERROR(MAX(IFERROR(INDEX(Tbl_Project_List[Start Date],MATCH($A139,Tbl_Project_List[Project Name],0),1)-1,0),IFERROR(INDEX($K$9:$K$158,MATCH($E139,$G$9:$G$158,0),1),0),IFERROR(INDEX($K$9:$K$158,MATCH($F139,$G$9:$G$158,0),1),0)),0)), IFERROR(MIN($D139-SUM($O139:BB139), INDEX(Tbl_Resource_List[Hours Available per Day], MATCH($C139,Tbl_Resource_List[Resource Name],0),1)-SUMIF($C$8:$C138,$C139,BC$8:BC138)),0),0)</f>
        <v>0</v>
      </c>
      <c r="BD139" s="93">
        <f>IF((BD$7&gt;IFERROR(MAX(IFERROR(INDEX(Tbl_Project_List[Start Date],MATCH($A139,Tbl_Project_List[Project Name],0),1)-1,0),IFERROR(INDEX($K$9:$K$158,MATCH($E139,$G$9:$G$158,0),1),0),IFERROR(INDEX($K$9:$K$158,MATCH($F139,$G$9:$G$158,0),1),0)),0)), IFERROR(MIN($D139-SUM($O139:BC139), INDEX(Tbl_Resource_List[Hours Available per Day], MATCH($C139,Tbl_Resource_List[Resource Name],0),1)-SUMIF($C$8:$C138,$C139,BD$8:BD138)),0),0)</f>
        <v>0</v>
      </c>
      <c r="BE139" s="93">
        <f>IF((BE$7&gt;IFERROR(MAX(IFERROR(INDEX(Tbl_Project_List[Start Date],MATCH($A139,Tbl_Project_List[Project Name],0),1)-1,0),IFERROR(INDEX($K$9:$K$158,MATCH($E139,$G$9:$G$158,0),1),0),IFERROR(INDEX($K$9:$K$158,MATCH($F139,$G$9:$G$158,0),1),0)),0)), IFERROR(MIN($D139-SUM($O139:BD139), INDEX(Tbl_Resource_List[Hours Available per Day], MATCH($C139,Tbl_Resource_List[Resource Name],0),1)-SUMIF($C$8:$C138,$C139,BE$8:BE138)),0),0)</f>
        <v>0</v>
      </c>
      <c r="BF139" s="93">
        <f>IF((BF$7&gt;IFERROR(MAX(IFERROR(INDEX(Tbl_Project_List[Start Date],MATCH($A139,Tbl_Project_List[Project Name],0),1)-1,0),IFERROR(INDEX($K$9:$K$158,MATCH($E139,$G$9:$G$158,0),1),0),IFERROR(INDEX($K$9:$K$158,MATCH($F139,$G$9:$G$158,0),1),0)),0)), IFERROR(MIN($D139-SUM($O139:BE139), INDEX(Tbl_Resource_List[Hours Available per Day], MATCH($C139,Tbl_Resource_List[Resource Name],0),1)-SUMIF($C$8:$C138,$C139,BF$8:BF138)),0),0)</f>
        <v>0</v>
      </c>
      <c r="BG139" s="93">
        <f>IF((BG$7&gt;IFERROR(MAX(IFERROR(INDEX(Tbl_Project_List[Start Date],MATCH($A139,Tbl_Project_List[Project Name],0),1)-1,0),IFERROR(INDEX($K$9:$K$158,MATCH($E139,$G$9:$G$158,0),1),0),IFERROR(INDEX($K$9:$K$158,MATCH($F139,$G$9:$G$158,0),1),0)),0)), IFERROR(MIN($D139-SUM($O139:BF139), INDEX(Tbl_Resource_List[Hours Available per Day], MATCH($C139,Tbl_Resource_List[Resource Name],0),1)-SUMIF($C$8:$C138,$C139,BG$8:BG138)),0),0)</f>
        <v>0</v>
      </c>
      <c r="BH139" s="93">
        <f>IF((BH$7&gt;IFERROR(MAX(IFERROR(INDEX(Tbl_Project_List[Start Date],MATCH($A139,Tbl_Project_List[Project Name],0),1)-1,0),IFERROR(INDEX($K$9:$K$158,MATCH($E139,$G$9:$G$158,0),1),0),IFERROR(INDEX($K$9:$K$158,MATCH($F139,$G$9:$G$158,0),1),0)),0)), IFERROR(MIN($D139-SUM($O139:BG139), INDEX(Tbl_Resource_List[Hours Available per Day], MATCH($C139,Tbl_Resource_List[Resource Name],0),1)-SUMIF($C$8:$C138,$C139,BH$8:BH138)),0),0)</f>
        <v>0</v>
      </c>
      <c r="BI139" s="93">
        <f>IF((BI$7&gt;IFERROR(MAX(IFERROR(INDEX(Tbl_Project_List[Start Date],MATCH($A139,Tbl_Project_List[Project Name],0),1)-1,0),IFERROR(INDEX($K$9:$K$158,MATCH($E139,$G$9:$G$158,0),1),0),IFERROR(INDEX($K$9:$K$158,MATCH($F139,$G$9:$G$158,0),1),0)),0)), IFERROR(MIN($D139-SUM($O139:BH139), INDEX(Tbl_Resource_List[Hours Available per Day], MATCH($C139,Tbl_Resource_List[Resource Name],0),1)-SUMIF($C$8:$C138,$C139,BI$8:BI138)),0),0)</f>
        <v>0</v>
      </c>
      <c r="BJ139" s="93">
        <f>IF((BJ$7&gt;IFERROR(MAX(IFERROR(INDEX(Tbl_Project_List[Start Date],MATCH($A139,Tbl_Project_List[Project Name],0),1)-1,0),IFERROR(INDEX($K$9:$K$158,MATCH($E139,$G$9:$G$158,0),1),0),IFERROR(INDEX($K$9:$K$158,MATCH($F139,$G$9:$G$158,0),1),0)),0)), IFERROR(MIN($D139-SUM($O139:BI139), INDEX(Tbl_Resource_List[Hours Available per Day], MATCH($C139,Tbl_Resource_List[Resource Name],0),1)-SUMIF($C$8:$C138,$C139,BJ$8:BJ138)),0),0)</f>
        <v>0</v>
      </c>
      <c r="BK139" s="93">
        <f>IF((BK$7&gt;IFERROR(MAX(IFERROR(INDEX(Tbl_Project_List[Start Date],MATCH($A139,Tbl_Project_List[Project Name],0),1)-1,0),IFERROR(INDEX($K$9:$K$158,MATCH($E139,$G$9:$G$158,0),1),0),IFERROR(INDEX($K$9:$K$158,MATCH($F139,$G$9:$G$158,0),1),0)),0)), IFERROR(MIN($D139-SUM($O139:BJ139), INDEX(Tbl_Resource_List[Hours Available per Day], MATCH($C139,Tbl_Resource_List[Resource Name],0),1)-SUMIF($C$8:$C138,$C139,BK$8:BK138)),0),0)</f>
        <v>0</v>
      </c>
      <c r="BL139" s="93">
        <f>IF((BL$7&gt;IFERROR(MAX(IFERROR(INDEX(Tbl_Project_List[Start Date],MATCH($A139,Tbl_Project_List[Project Name],0),1)-1,0),IFERROR(INDEX($K$9:$K$158,MATCH($E139,$G$9:$G$158,0),1),0),IFERROR(INDEX($K$9:$K$158,MATCH($F139,$G$9:$G$158,0),1),0)),0)), IFERROR(MIN($D139-SUM($O139:BK139), INDEX(Tbl_Resource_List[Hours Available per Day], MATCH($C139,Tbl_Resource_List[Resource Name],0),1)-SUMIF($C$8:$C138,$C139,BL$8:BL138)),0),0)</f>
        <v>0</v>
      </c>
      <c r="BM139" s="93">
        <f>IF((BM$7&gt;IFERROR(MAX(IFERROR(INDEX(Tbl_Project_List[Start Date],MATCH($A139,Tbl_Project_List[Project Name],0),1)-1,0),IFERROR(INDEX($K$9:$K$158,MATCH($E139,$G$9:$G$158,0),1),0),IFERROR(INDEX($K$9:$K$158,MATCH($F139,$G$9:$G$158,0),1),0)),0)), IFERROR(MIN($D139-SUM($O139:BL139), INDEX(Tbl_Resource_List[Hours Available per Day], MATCH($C139,Tbl_Resource_List[Resource Name],0),1)-SUMIF($C$8:$C138,$C139,BM$8:BM138)),0),0)</f>
        <v>0</v>
      </c>
      <c r="BN139" s="93">
        <f>IF((BN$7&gt;IFERROR(MAX(IFERROR(INDEX(Tbl_Project_List[Start Date],MATCH($A139,Tbl_Project_List[Project Name],0),1)-1,0),IFERROR(INDEX($K$9:$K$158,MATCH($E139,$G$9:$G$158,0),1),0),IFERROR(INDEX($K$9:$K$158,MATCH($F139,$G$9:$G$158,0),1),0)),0)), IFERROR(MIN($D139-SUM($O139:BM139), INDEX(Tbl_Resource_List[Hours Available per Day], MATCH($C139,Tbl_Resource_List[Resource Name],0),1)-SUMIF($C$8:$C138,$C139,BN$8:BN138)),0),0)</f>
        <v>0</v>
      </c>
      <c r="BO139" s="93">
        <f>IF((BO$7&gt;IFERROR(MAX(IFERROR(INDEX(Tbl_Project_List[Start Date],MATCH($A139,Tbl_Project_List[Project Name],0),1)-1,0),IFERROR(INDEX($K$9:$K$158,MATCH($E139,$G$9:$G$158,0),1),0),IFERROR(INDEX($K$9:$K$158,MATCH($F139,$G$9:$G$158,0),1),0)),0)), IFERROR(MIN($D139-SUM($O139:BN139), INDEX(Tbl_Resource_List[Hours Available per Day], MATCH($C139,Tbl_Resource_List[Resource Name],0),1)-SUMIF($C$8:$C138,$C139,BO$8:BO138)),0),0)</f>
        <v>0</v>
      </c>
      <c r="BP139" s="93">
        <f>IF((BP$7&gt;IFERROR(MAX(IFERROR(INDEX(Tbl_Project_List[Start Date],MATCH($A139,Tbl_Project_List[Project Name],0),1)-1,0),IFERROR(INDEX($K$9:$K$158,MATCH($E139,$G$9:$G$158,0),1),0),IFERROR(INDEX($K$9:$K$158,MATCH($F139,$G$9:$G$158,0),1),0)),0)), IFERROR(MIN($D139-SUM($O139:BO139), INDEX(Tbl_Resource_List[Hours Available per Day], MATCH($C139,Tbl_Resource_List[Resource Name],0),1)-SUMIF($C$8:$C138,$C139,BP$8:BP138)),0),0)</f>
        <v>0</v>
      </c>
      <c r="BQ139" s="93">
        <f>IF((BQ$7&gt;IFERROR(MAX(IFERROR(INDEX(Tbl_Project_List[Start Date],MATCH($A139,Tbl_Project_List[Project Name],0),1)-1,0),IFERROR(INDEX($K$9:$K$158,MATCH($E139,$G$9:$G$158,0),1),0),IFERROR(INDEX($K$9:$K$158,MATCH($F139,$G$9:$G$158,0),1),0)),0)), IFERROR(MIN($D139-SUM($O139:BP139), INDEX(Tbl_Resource_List[Hours Available per Day], MATCH($C139,Tbl_Resource_List[Resource Name],0),1)-SUMIF($C$8:$C138,$C139,BQ$8:BQ138)),0),0)</f>
        <v>0</v>
      </c>
      <c r="BR139" s="93">
        <f>IF((BR$7&gt;IFERROR(MAX(IFERROR(INDEX(Tbl_Project_List[Start Date],MATCH($A139,Tbl_Project_List[Project Name],0),1)-1,0),IFERROR(INDEX($K$9:$K$158,MATCH($E139,$G$9:$G$158,0),1),0),IFERROR(INDEX($K$9:$K$158,MATCH($F139,$G$9:$G$158,0),1),0)),0)), IFERROR(MIN($D139-SUM($O139:BQ139), INDEX(Tbl_Resource_List[Hours Available per Day], MATCH($C139,Tbl_Resource_List[Resource Name],0),1)-SUMIF($C$8:$C138,$C139,BR$8:BR138)),0),0)</f>
        <v>0</v>
      </c>
      <c r="BS139" s="93">
        <f>IF((BS$7&gt;IFERROR(MAX(IFERROR(INDEX(Tbl_Project_List[Start Date],MATCH($A139,Tbl_Project_List[Project Name],0),1)-1,0),IFERROR(INDEX($K$9:$K$158,MATCH($E139,$G$9:$G$158,0),1),0),IFERROR(INDEX($K$9:$K$158,MATCH($F139,$G$9:$G$158,0),1),0)),0)), IFERROR(MIN($D139-SUM($O139:BR139), INDEX(Tbl_Resource_List[Hours Available per Day], MATCH($C139,Tbl_Resource_List[Resource Name],0),1)-SUMIF($C$8:$C138,$C139,BS$8:BS138)),0),0)</f>
        <v>0</v>
      </c>
      <c r="BT139" s="93">
        <f>IF((BT$7&gt;IFERROR(MAX(IFERROR(INDEX(Tbl_Project_List[Start Date],MATCH($A139,Tbl_Project_List[Project Name],0),1)-1,0),IFERROR(INDEX($K$9:$K$158,MATCH($E139,$G$9:$G$158,0),1),0),IFERROR(INDEX($K$9:$K$158,MATCH($F139,$G$9:$G$158,0),1),0)),0)), IFERROR(MIN($D139-SUM($O139:BS139), INDEX(Tbl_Resource_List[Hours Available per Day], MATCH($C139,Tbl_Resource_List[Resource Name],0),1)-SUMIF($C$8:$C138,$C139,BT$8:BT138)),0),0)</f>
        <v>0</v>
      </c>
      <c r="BU139" s="93">
        <f>IF((BU$7&gt;IFERROR(MAX(IFERROR(INDEX(Tbl_Project_List[Start Date],MATCH($A139,Tbl_Project_List[Project Name],0),1)-1,0),IFERROR(INDEX($K$9:$K$158,MATCH($E139,$G$9:$G$158,0),1),0),IFERROR(INDEX($K$9:$K$158,MATCH($F139,$G$9:$G$158,0),1),0)),0)), IFERROR(MIN($D139-SUM($O139:BT139), INDEX(Tbl_Resource_List[Hours Available per Day], MATCH($C139,Tbl_Resource_List[Resource Name],0),1)-SUMIF($C$8:$C138,$C139,BU$8:BU138)),0),0)</f>
        <v>0</v>
      </c>
      <c r="BV139" s="93">
        <f>IF((BV$7&gt;IFERROR(MAX(IFERROR(INDEX(Tbl_Project_List[Start Date],MATCH($A139,Tbl_Project_List[Project Name],0),1)-1,0),IFERROR(INDEX($K$9:$K$158,MATCH($E139,$G$9:$G$158,0),1),0),IFERROR(INDEX($K$9:$K$158,MATCH($F139,$G$9:$G$158,0),1),0)),0)), IFERROR(MIN($D139-SUM($O139:BU139), INDEX(Tbl_Resource_List[Hours Available per Day], MATCH($C139,Tbl_Resource_List[Resource Name],0),1)-SUMIF($C$8:$C138,$C139,BV$8:BV138)),0),0)</f>
        <v>0</v>
      </c>
      <c r="BW139" s="94">
        <f>IF((BW$7&gt;IFERROR(MAX(IFERROR(INDEX(Tbl_Project_List[Start Date],MATCH($A139,Tbl_Project_List[Project Name],0),1)-1,0),IFERROR(INDEX($K$9:$K$158,MATCH($E139,$G$9:$G$158,0),1),0),IFERROR(INDEX($K$9:$K$158,MATCH($F139,$G$9:$G$158,0),1),0)),0)), IFERROR(MIN($D139-SUM($O139:BV139), INDEX(Tbl_Resource_List[Hours Available per Day], MATCH($C139,Tbl_Resource_List[Resource Name],0),1)-SUMIF($C$8:$C138,$C139,BW$8:BW138)),0),0)</f>
        <v>0</v>
      </c>
      <c r="BX139" s="95"/>
      <c r="BY139" s="95"/>
      <c r="BZ139" s="95"/>
      <c r="CA139" s="95"/>
      <c r="CB139" s="95"/>
      <c r="CC139" s="95"/>
      <c r="CD139" s="95"/>
      <c r="CE139" s="95"/>
      <c r="CF139" s="95"/>
      <c r="CG139" s="95"/>
      <c r="CH139" s="95"/>
      <c r="CI139" s="95"/>
      <c r="CJ139" s="95"/>
      <c r="CK139" s="95"/>
      <c r="CL139" s="95"/>
      <c r="CM139" s="95"/>
      <c r="CN139" s="95"/>
      <c r="CO139" s="95"/>
      <c r="CP139" s="95"/>
      <c r="CQ139" s="95"/>
      <c r="CR139" s="95"/>
      <c r="CS139" s="95"/>
      <c r="CT139" s="95"/>
      <c r="CU139" s="95"/>
      <c r="CV139" s="95"/>
      <c r="CW139" s="95"/>
      <c r="CX139" s="95"/>
      <c r="CY139" s="95"/>
      <c r="CZ139" s="95"/>
      <c r="DA139" s="95"/>
    </row>
    <row r="140" spans="1:105" x14ac:dyDescent="0.25">
      <c r="A140" s="89" t="str">
        <f>IFERROR(IF(ROW(A139)-ROW($A$8)&gt;=COUNTA(Tbl_Task_List[Task Name]),"",INDEX(Tbl_Project_List[],MATCH(SMALL(Tbl_Project_List[[#Data],[Priority]],ROUND(SUMPRODUCT(1/COUNTIF($A$9:A139,$A$9:A139)),0)+((COUNTIF(Tbl_Task_List[[#Data],[Project Name]],A139)=COUNTIF($A$9:$A139,A139))*1)),Tbl_Project_List[[#Data],[Priority]],0),1)),"")</f>
        <v/>
      </c>
      <c r="B140" s="89" t="str">
        <f t="array" ref="B140">IFERROR(INDEX((Tbl_Task_List[[#Data],[Task Name]]), SMALL(IF(A140=(Tbl_Task_List[[#Data],[Project Name]]),ROW(Tbl_Task_List[[#Data],[Project Name]]),""),COUNTIF($A$9:$A140,A140))-ROW(Tbl_Task_List[[#Headers],[Task Name]]),1),"")</f>
        <v/>
      </c>
      <c r="C140" s="90" t="str">
        <f t="array" ref="C140">IFERROR(INDEX((Tbl_Task_List[[#Data],[Resource Name]]), SMALL(IF(A140=(Tbl_Task_List[[#Data],[Project Name]]),ROW(Tbl_Task_List[[#Data],[Project Name]]),""),COUNTIF($A$9:$A140,A140))-ROW(Tbl_Task_List[[#Headers],[Resource Name]]),1),"")</f>
        <v/>
      </c>
      <c r="D140" s="91" t="str">
        <f t="array" ref="D140">IFERROR(INDEX((Tbl_Task_List[[#Data],[Planned Duration (Hours)]]), SMALL(IF(A140=(Tbl_Task_List[[#Data],[Project Name]]),ROW(Tbl_Task_List[[#Data],[Project Name]]),""),COUNTIF($A$9:$A140,A140))-ROW(Tbl_Task_List[[#Headers],[Planned Duration (Hours)]]),1),"")</f>
        <v/>
      </c>
      <c r="E140" s="70" t="str">
        <f t="array" ref="E140">IFERROR(INDEX((Tbl_Task_List[[#Data],[Predecessor 1]]), SMALL(IF(A140=(Tbl_Task_List[[#Data],[Project Name]]),ROW(Tbl_Task_List[[#Data],[Project Name]]),""),COUNTIF($A$9:$A140,A140))-ROW(Tbl_Task_List[[#Headers],[Predecessor 1]]),1),"")</f>
        <v/>
      </c>
      <c r="F140" s="70" t="str">
        <f t="array" ref="F140">IFERROR(INDEX((Tbl_Task_List[[#Data],[Predecessor 2]]), SMALL(IF(A140=(Tbl_Task_List[[#Data],[Project Name]]),ROW(Tbl_Task_List[[#Data],[Project Name]]),""),COUNTIF($A$9:$A140,A140))-ROW(Tbl_Task_List[[#Headers],[Predecessor 2]]),1),"")</f>
        <v/>
      </c>
      <c r="G140" s="70" t="str">
        <f t="shared" si="13"/>
        <v xml:space="preserve"> </v>
      </c>
      <c r="H140" s="75" t="str">
        <f>IFERROR(MAX(INDEX(Tbl_Project_List[Start Date],MATCH($A140,Tbl_Project_List[Project Name],0),1), StartDate, IFERROR(WORKDAY(INDEX($K$9:$K$158,MATCH($E140,$G$9:$G$158,0),1),1,Holidays),0),IFERROR(WORKDAY( INDEX($K$9:$K$158,MATCH($F140,$G$9:$G$158,0),1),1,Holidays),0)),"")</f>
        <v/>
      </c>
      <c r="I140" s="92" t="str">
        <f t="shared" si="14"/>
        <v/>
      </c>
      <c r="J140" s="75" t="str">
        <f t="array" ref="J140">IF(ISNUMBER(D140),IFERROR(INDEX($A$7:$BW$7,1,SMALL(IF(P140:BW140&gt;0,COLUMN(P140:BW140),""),1)),WORKDAY($BW$7,2,Holidays)),"")</f>
        <v/>
      </c>
      <c r="K140" s="75" t="str">
        <f t="array" ref="K140">IF(ISNUMBER(D140),IF(SUM(P140:BW140)=D140,IFERROR(INDEX($A$7:$BW$7,1,LARGE(IF(P140:BW140&gt;0,COLUMN(P140:BW140),""),1)),""),WORKDAY($BW$7,1,Holidays)),"")</f>
        <v/>
      </c>
      <c r="L140" s="92" t="str">
        <f ca="1">IFERROR(COUNTIF(INDIRECT(ADDRESS(ROW($L140),MATCH($J140,$A$7:$BW$7,0),1,1,)):INDIRECT(ADDRESS(ROW($L140),MATCH(MIN($K140,$BW$7),$A$7:$BW$7,0),1,1,)),0),"")</f>
        <v/>
      </c>
      <c r="M140" s="92" t="str">
        <f t="shared" si="15"/>
        <v/>
      </c>
      <c r="N140" s="93" t="str">
        <f t="shared" si="16"/>
        <v/>
      </c>
      <c r="O140" s="86"/>
      <c r="P140" s="93">
        <f>IF((P$7&gt;IFERROR(MAX(IFERROR(INDEX(Tbl_Project_List[Start Date],MATCH($A140,Tbl_Project_List[Project Name],0),1)-1,0),IFERROR(INDEX($K$9:$K$158,MATCH($E140,$G$9:$G$158,0),1),0),IFERROR(INDEX($K$9:$K$158,MATCH($F140,$G$9:$G$158,0),1),0)),0)), IFERROR(MIN($D140-SUM($O140:O140), INDEX(Tbl_Resource_List[Hours Available per Day], MATCH($C140,Tbl_Resource_List[Resource Name],0),1)-SUMIF($C$8:$C139,$C140,P$8:P139)),0),0)</f>
        <v>0</v>
      </c>
      <c r="Q140" s="93">
        <f>IF((Q$7&gt;IFERROR(MAX(IFERROR(INDEX(Tbl_Project_List[Start Date],MATCH($A140,Tbl_Project_List[Project Name],0),1)-1,0),IFERROR(INDEX($K$9:$K$158,MATCH($E140,$G$9:$G$158,0),1),0),IFERROR(INDEX($K$9:$K$158,MATCH($F140,$G$9:$G$158,0),1),0)),0)), IFERROR(MIN($D140-SUM($O140:P140), INDEX(Tbl_Resource_List[Hours Available per Day], MATCH($C140,Tbl_Resource_List[Resource Name],0),1)-SUMIF($C$8:$C139,$C140,Q$8:Q139)),0),0)</f>
        <v>0</v>
      </c>
      <c r="R140" s="93">
        <f>IF((R$7&gt;IFERROR(MAX(IFERROR(INDEX(Tbl_Project_List[Start Date],MATCH($A140,Tbl_Project_List[Project Name],0),1)-1,0),IFERROR(INDEX($K$9:$K$158,MATCH($E140,$G$9:$G$158,0),1),0),IFERROR(INDEX($K$9:$K$158,MATCH($F140,$G$9:$G$158,0),1),0)),0)), IFERROR(MIN($D140-SUM($O140:Q140), INDEX(Tbl_Resource_List[Hours Available per Day], MATCH($C140,Tbl_Resource_List[Resource Name],0),1)-SUMIF($C$8:$C139,$C140,R$8:R139)),0),0)</f>
        <v>0</v>
      </c>
      <c r="S140" s="93">
        <f>IF((S$7&gt;IFERROR(MAX(IFERROR(INDEX(Tbl_Project_List[Start Date],MATCH($A140,Tbl_Project_List[Project Name],0),1)-1,0),IFERROR(INDEX($K$9:$K$158,MATCH($E140,$G$9:$G$158,0),1),0),IFERROR(INDEX($K$9:$K$158,MATCH($F140,$G$9:$G$158,0),1),0)),0)), IFERROR(MIN($D140-SUM($O140:R140), INDEX(Tbl_Resource_List[Hours Available per Day], MATCH($C140,Tbl_Resource_List[Resource Name],0),1)-SUMIF($C$8:$C139,$C140,S$8:S139)),0),0)</f>
        <v>0</v>
      </c>
      <c r="T140" s="93">
        <f>IF((T$7&gt;IFERROR(MAX(IFERROR(INDEX(Tbl_Project_List[Start Date],MATCH($A140,Tbl_Project_List[Project Name],0),1)-1,0),IFERROR(INDEX($K$9:$K$158,MATCH($E140,$G$9:$G$158,0),1),0),IFERROR(INDEX($K$9:$K$158,MATCH($F140,$G$9:$G$158,0),1),0)),0)), IFERROR(MIN($D140-SUM($O140:S140), INDEX(Tbl_Resource_List[Hours Available per Day], MATCH($C140,Tbl_Resource_List[Resource Name],0),1)-SUMIF($C$8:$C139,$C140,T$8:T139)),0),0)</f>
        <v>0</v>
      </c>
      <c r="U140" s="93">
        <f>IF((U$7&gt;IFERROR(MAX(IFERROR(INDEX(Tbl_Project_List[Start Date],MATCH($A140,Tbl_Project_List[Project Name],0),1)-1,0),IFERROR(INDEX($K$9:$K$158,MATCH($E140,$G$9:$G$158,0),1),0),IFERROR(INDEX($K$9:$K$158,MATCH($F140,$G$9:$G$158,0),1),0)),0)), IFERROR(MIN($D140-SUM($O140:T140), INDEX(Tbl_Resource_List[Hours Available per Day], MATCH($C140,Tbl_Resource_List[Resource Name],0),1)-SUMIF($C$8:$C139,$C140,U$8:U139)),0),0)</f>
        <v>0</v>
      </c>
      <c r="V140" s="93">
        <f>IF((V$7&gt;IFERROR(MAX(IFERROR(INDEX(Tbl_Project_List[Start Date],MATCH($A140,Tbl_Project_List[Project Name],0),1)-1,0),IFERROR(INDEX($K$9:$K$158,MATCH($E140,$G$9:$G$158,0),1),0),IFERROR(INDEX($K$9:$K$158,MATCH($F140,$G$9:$G$158,0),1),0)),0)), IFERROR(MIN($D140-SUM($O140:U140), INDEX(Tbl_Resource_List[Hours Available per Day], MATCH($C140,Tbl_Resource_List[Resource Name],0),1)-SUMIF($C$8:$C139,$C140,V$8:V139)),0),0)</f>
        <v>0</v>
      </c>
      <c r="W140" s="93">
        <f>IF((W$7&gt;IFERROR(MAX(IFERROR(INDEX(Tbl_Project_List[Start Date],MATCH($A140,Tbl_Project_List[Project Name],0),1)-1,0),IFERROR(INDEX($K$9:$K$158,MATCH($E140,$G$9:$G$158,0),1),0),IFERROR(INDEX($K$9:$K$158,MATCH($F140,$G$9:$G$158,0),1),0)),0)), IFERROR(MIN($D140-SUM($O140:V140), INDEX(Tbl_Resource_List[Hours Available per Day], MATCH($C140,Tbl_Resource_List[Resource Name],0),1)-SUMIF($C$8:$C139,$C140,W$8:W139)),0),0)</f>
        <v>0</v>
      </c>
      <c r="X140" s="93">
        <f>IF((X$7&gt;IFERROR(MAX(IFERROR(INDEX(Tbl_Project_List[Start Date],MATCH($A140,Tbl_Project_List[Project Name],0),1)-1,0),IFERROR(INDEX($K$9:$K$158,MATCH($E140,$G$9:$G$158,0),1),0),IFERROR(INDEX($K$9:$K$158,MATCH($F140,$G$9:$G$158,0),1),0)),0)), IFERROR(MIN($D140-SUM($O140:W140), INDEX(Tbl_Resource_List[Hours Available per Day], MATCH($C140,Tbl_Resource_List[Resource Name],0),1)-SUMIF($C$8:$C139,$C140,X$8:X139)),0),0)</f>
        <v>0</v>
      </c>
      <c r="Y140" s="93">
        <f>IF((Y$7&gt;IFERROR(MAX(IFERROR(INDEX(Tbl_Project_List[Start Date],MATCH($A140,Tbl_Project_List[Project Name],0),1)-1,0),IFERROR(INDEX($K$9:$K$158,MATCH($E140,$G$9:$G$158,0),1),0),IFERROR(INDEX($K$9:$K$158,MATCH($F140,$G$9:$G$158,0),1),0)),0)), IFERROR(MIN($D140-SUM($O140:X140), INDEX(Tbl_Resource_List[Hours Available per Day], MATCH($C140,Tbl_Resource_List[Resource Name],0),1)-SUMIF($C$8:$C139,$C140,Y$8:Y139)),0),0)</f>
        <v>0</v>
      </c>
      <c r="Z140" s="93">
        <f>IF((Z$7&gt;IFERROR(MAX(IFERROR(INDEX(Tbl_Project_List[Start Date],MATCH($A140,Tbl_Project_List[Project Name],0),1)-1,0),IFERROR(INDEX($K$9:$K$158,MATCH($E140,$G$9:$G$158,0),1),0),IFERROR(INDEX($K$9:$K$158,MATCH($F140,$G$9:$G$158,0),1),0)),0)), IFERROR(MIN($D140-SUM($O140:Y140), INDEX(Tbl_Resource_List[Hours Available per Day], MATCH($C140,Tbl_Resource_List[Resource Name],0),1)-SUMIF($C$8:$C139,$C140,Z$8:Z139)),0),0)</f>
        <v>0</v>
      </c>
      <c r="AA140" s="93">
        <f>IF((AA$7&gt;IFERROR(MAX(IFERROR(INDEX(Tbl_Project_List[Start Date],MATCH($A140,Tbl_Project_List[Project Name],0),1)-1,0),IFERROR(INDEX($K$9:$K$158,MATCH($E140,$G$9:$G$158,0),1),0),IFERROR(INDEX($K$9:$K$158,MATCH($F140,$G$9:$G$158,0),1),0)),0)), IFERROR(MIN($D140-SUM($O140:Z140), INDEX(Tbl_Resource_List[Hours Available per Day], MATCH($C140,Tbl_Resource_List[Resource Name],0),1)-SUMIF($C$8:$C139,$C140,AA$8:AA139)),0),0)</f>
        <v>0</v>
      </c>
      <c r="AB140" s="93">
        <f>IF((AB$7&gt;IFERROR(MAX(IFERROR(INDEX(Tbl_Project_List[Start Date],MATCH($A140,Tbl_Project_List[Project Name],0),1)-1,0),IFERROR(INDEX($K$9:$K$158,MATCH($E140,$G$9:$G$158,0),1),0),IFERROR(INDEX($K$9:$K$158,MATCH($F140,$G$9:$G$158,0),1),0)),0)), IFERROR(MIN($D140-SUM($O140:AA140), INDEX(Tbl_Resource_List[Hours Available per Day], MATCH($C140,Tbl_Resource_List[Resource Name],0),1)-SUMIF($C$8:$C139,$C140,AB$8:AB139)),0),0)</f>
        <v>0</v>
      </c>
      <c r="AC140" s="93">
        <f>IF((AC$7&gt;IFERROR(MAX(IFERROR(INDEX(Tbl_Project_List[Start Date],MATCH($A140,Tbl_Project_List[Project Name],0),1)-1,0),IFERROR(INDEX($K$9:$K$158,MATCH($E140,$G$9:$G$158,0),1),0),IFERROR(INDEX($K$9:$K$158,MATCH($F140,$G$9:$G$158,0),1),0)),0)), IFERROR(MIN($D140-SUM($O140:AB140), INDEX(Tbl_Resource_List[Hours Available per Day], MATCH($C140,Tbl_Resource_List[Resource Name],0),1)-SUMIF($C$8:$C139,$C140,AC$8:AC139)),0),0)</f>
        <v>0</v>
      </c>
      <c r="AD140" s="93">
        <f>IF((AD$7&gt;IFERROR(MAX(IFERROR(INDEX(Tbl_Project_List[Start Date],MATCH($A140,Tbl_Project_List[Project Name],0),1)-1,0),IFERROR(INDEX($K$9:$K$158,MATCH($E140,$G$9:$G$158,0),1),0),IFERROR(INDEX($K$9:$K$158,MATCH($F140,$G$9:$G$158,0),1),0)),0)), IFERROR(MIN($D140-SUM($O140:AC140), INDEX(Tbl_Resource_List[Hours Available per Day], MATCH($C140,Tbl_Resource_List[Resource Name],0),1)-SUMIF($C$8:$C139,$C140,AD$8:AD139)),0),0)</f>
        <v>0</v>
      </c>
      <c r="AE140" s="93">
        <f>IF((AE$7&gt;IFERROR(MAX(IFERROR(INDEX(Tbl_Project_List[Start Date],MATCH($A140,Tbl_Project_List[Project Name],0),1)-1,0),IFERROR(INDEX($K$9:$K$158,MATCH($E140,$G$9:$G$158,0),1),0),IFERROR(INDEX($K$9:$K$158,MATCH($F140,$G$9:$G$158,0),1),0)),0)), IFERROR(MIN($D140-SUM($O140:AD140), INDEX(Tbl_Resource_List[Hours Available per Day], MATCH($C140,Tbl_Resource_List[Resource Name],0),1)-SUMIF($C$8:$C139,$C140,AE$8:AE139)),0),0)</f>
        <v>0</v>
      </c>
      <c r="AF140" s="93">
        <f>IF((AF$7&gt;IFERROR(MAX(IFERROR(INDEX(Tbl_Project_List[Start Date],MATCH($A140,Tbl_Project_List[Project Name],0),1)-1,0),IFERROR(INDEX($K$9:$K$158,MATCH($E140,$G$9:$G$158,0),1),0),IFERROR(INDEX($K$9:$K$158,MATCH($F140,$G$9:$G$158,0),1),0)),0)), IFERROR(MIN($D140-SUM($O140:AE140), INDEX(Tbl_Resource_List[Hours Available per Day], MATCH($C140,Tbl_Resource_List[Resource Name],0),1)-SUMIF($C$8:$C139,$C140,AF$8:AF139)),0),0)</f>
        <v>0</v>
      </c>
      <c r="AG140" s="93">
        <f>IF((AG$7&gt;IFERROR(MAX(IFERROR(INDEX(Tbl_Project_List[Start Date],MATCH($A140,Tbl_Project_List[Project Name],0),1)-1,0),IFERROR(INDEX($K$9:$K$158,MATCH($E140,$G$9:$G$158,0),1),0),IFERROR(INDEX($K$9:$K$158,MATCH($F140,$G$9:$G$158,0),1),0)),0)), IFERROR(MIN($D140-SUM($O140:AF140), INDEX(Tbl_Resource_List[Hours Available per Day], MATCH($C140,Tbl_Resource_List[Resource Name],0),1)-SUMIF($C$8:$C139,$C140,AG$8:AG139)),0),0)</f>
        <v>0</v>
      </c>
      <c r="AH140" s="93">
        <f>IF((AH$7&gt;IFERROR(MAX(IFERROR(INDEX(Tbl_Project_List[Start Date],MATCH($A140,Tbl_Project_List[Project Name],0),1)-1,0),IFERROR(INDEX($K$9:$K$158,MATCH($E140,$G$9:$G$158,0),1),0),IFERROR(INDEX($K$9:$K$158,MATCH($F140,$G$9:$G$158,0),1),0)),0)), IFERROR(MIN($D140-SUM($O140:AG140), INDEX(Tbl_Resource_List[Hours Available per Day], MATCH($C140,Tbl_Resource_List[Resource Name],0),1)-SUMIF($C$8:$C139,$C140,AH$8:AH139)),0),0)</f>
        <v>0</v>
      </c>
      <c r="AI140" s="93">
        <f>IF((AI$7&gt;IFERROR(MAX(IFERROR(INDEX(Tbl_Project_List[Start Date],MATCH($A140,Tbl_Project_List[Project Name],0),1)-1,0),IFERROR(INDEX($K$9:$K$158,MATCH($E140,$G$9:$G$158,0),1),0),IFERROR(INDEX($K$9:$K$158,MATCH($F140,$G$9:$G$158,0),1),0)),0)), IFERROR(MIN($D140-SUM($O140:AH140), INDEX(Tbl_Resource_List[Hours Available per Day], MATCH($C140,Tbl_Resource_List[Resource Name],0),1)-SUMIF($C$8:$C139,$C140,AI$8:AI139)),0),0)</f>
        <v>0</v>
      </c>
      <c r="AJ140" s="93">
        <f>IF((AJ$7&gt;IFERROR(MAX(IFERROR(INDEX(Tbl_Project_List[Start Date],MATCH($A140,Tbl_Project_List[Project Name],0),1)-1,0),IFERROR(INDEX($K$9:$K$158,MATCH($E140,$G$9:$G$158,0),1),0),IFERROR(INDEX($K$9:$K$158,MATCH($F140,$G$9:$G$158,0),1),0)),0)), IFERROR(MIN($D140-SUM($O140:AI140), INDEX(Tbl_Resource_List[Hours Available per Day], MATCH($C140,Tbl_Resource_List[Resource Name],0),1)-SUMIF($C$8:$C139,$C140,AJ$8:AJ139)),0),0)</f>
        <v>0</v>
      </c>
      <c r="AK140" s="93">
        <f>IF((AK$7&gt;IFERROR(MAX(IFERROR(INDEX(Tbl_Project_List[Start Date],MATCH($A140,Tbl_Project_List[Project Name],0),1)-1,0),IFERROR(INDEX($K$9:$K$158,MATCH($E140,$G$9:$G$158,0),1),0),IFERROR(INDEX($K$9:$K$158,MATCH($F140,$G$9:$G$158,0),1),0)),0)), IFERROR(MIN($D140-SUM($O140:AJ140), INDEX(Tbl_Resource_List[Hours Available per Day], MATCH($C140,Tbl_Resource_List[Resource Name],0),1)-SUMIF($C$8:$C139,$C140,AK$8:AK139)),0),0)</f>
        <v>0</v>
      </c>
      <c r="AL140" s="93">
        <f>IF((AL$7&gt;IFERROR(MAX(IFERROR(INDEX(Tbl_Project_List[Start Date],MATCH($A140,Tbl_Project_List[Project Name],0),1)-1,0),IFERROR(INDEX($K$9:$K$158,MATCH($E140,$G$9:$G$158,0),1),0),IFERROR(INDEX($K$9:$K$158,MATCH($F140,$G$9:$G$158,0),1),0)),0)), IFERROR(MIN($D140-SUM($O140:AK140), INDEX(Tbl_Resource_List[Hours Available per Day], MATCH($C140,Tbl_Resource_List[Resource Name],0),1)-SUMIF($C$8:$C139,$C140,AL$8:AL139)),0),0)</f>
        <v>0</v>
      </c>
      <c r="AM140" s="93">
        <f>IF((AM$7&gt;IFERROR(MAX(IFERROR(INDEX(Tbl_Project_List[Start Date],MATCH($A140,Tbl_Project_List[Project Name],0),1)-1,0),IFERROR(INDEX($K$9:$K$158,MATCH($E140,$G$9:$G$158,0),1),0),IFERROR(INDEX($K$9:$K$158,MATCH($F140,$G$9:$G$158,0),1),0)),0)), IFERROR(MIN($D140-SUM($O140:AL140), INDEX(Tbl_Resource_List[Hours Available per Day], MATCH($C140,Tbl_Resource_List[Resource Name],0),1)-SUMIF($C$8:$C139,$C140,AM$8:AM139)),0),0)</f>
        <v>0</v>
      </c>
      <c r="AN140" s="93">
        <f>IF((AN$7&gt;IFERROR(MAX(IFERROR(INDEX(Tbl_Project_List[Start Date],MATCH($A140,Tbl_Project_List[Project Name],0),1)-1,0),IFERROR(INDEX($K$9:$K$158,MATCH($E140,$G$9:$G$158,0),1),0),IFERROR(INDEX($K$9:$K$158,MATCH($F140,$G$9:$G$158,0),1),0)),0)), IFERROR(MIN($D140-SUM($O140:AM140), INDEX(Tbl_Resource_List[Hours Available per Day], MATCH($C140,Tbl_Resource_List[Resource Name],0),1)-SUMIF($C$8:$C139,$C140,AN$8:AN139)),0),0)</f>
        <v>0</v>
      </c>
      <c r="AO140" s="93">
        <f>IF((AO$7&gt;IFERROR(MAX(IFERROR(INDEX(Tbl_Project_List[Start Date],MATCH($A140,Tbl_Project_List[Project Name],0),1)-1,0),IFERROR(INDEX($K$9:$K$158,MATCH($E140,$G$9:$G$158,0),1),0),IFERROR(INDEX($K$9:$K$158,MATCH($F140,$G$9:$G$158,0),1),0)),0)), IFERROR(MIN($D140-SUM($O140:AN140), INDEX(Tbl_Resource_List[Hours Available per Day], MATCH($C140,Tbl_Resource_List[Resource Name],0),1)-SUMIF($C$8:$C139,$C140,AO$8:AO139)),0),0)</f>
        <v>0</v>
      </c>
      <c r="AP140" s="93">
        <f>IF((AP$7&gt;IFERROR(MAX(IFERROR(INDEX(Tbl_Project_List[Start Date],MATCH($A140,Tbl_Project_List[Project Name],0),1)-1,0),IFERROR(INDEX($K$9:$K$158,MATCH($E140,$G$9:$G$158,0),1),0),IFERROR(INDEX($K$9:$K$158,MATCH($F140,$G$9:$G$158,0),1),0)),0)), IFERROR(MIN($D140-SUM($O140:AO140), INDEX(Tbl_Resource_List[Hours Available per Day], MATCH($C140,Tbl_Resource_List[Resource Name],0),1)-SUMIF($C$8:$C139,$C140,AP$8:AP139)),0),0)</f>
        <v>0</v>
      </c>
      <c r="AQ140" s="93">
        <f>IF((AQ$7&gt;IFERROR(MAX(IFERROR(INDEX(Tbl_Project_List[Start Date],MATCH($A140,Tbl_Project_List[Project Name],0),1)-1,0),IFERROR(INDEX($K$9:$K$158,MATCH($E140,$G$9:$G$158,0),1),0),IFERROR(INDEX($K$9:$K$158,MATCH($F140,$G$9:$G$158,0),1),0)),0)), IFERROR(MIN($D140-SUM($O140:AP140), INDEX(Tbl_Resource_List[Hours Available per Day], MATCH($C140,Tbl_Resource_List[Resource Name],0),1)-SUMIF($C$8:$C139,$C140,AQ$8:AQ139)),0),0)</f>
        <v>0</v>
      </c>
      <c r="AR140" s="93">
        <f>IF((AR$7&gt;IFERROR(MAX(IFERROR(INDEX(Tbl_Project_List[Start Date],MATCH($A140,Tbl_Project_List[Project Name],0),1)-1,0),IFERROR(INDEX($K$9:$K$158,MATCH($E140,$G$9:$G$158,0),1),0),IFERROR(INDEX($K$9:$K$158,MATCH($F140,$G$9:$G$158,0),1),0)),0)), IFERROR(MIN($D140-SUM($O140:AQ140), INDEX(Tbl_Resource_List[Hours Available per Day], MATCH($C140,Tbl_Resource_List[Resource Name],0),1)-SUMIF($C$8:$C139,$C140,AR$8:AR139)),0),0)</f>
        <v>0</v>
      </c>
      <c r="AS140" s="93">
        <f>IF((AS$7&gt;IFERROR(MAX(IFERROR(INDEX(Tbl_Project_List[Start Date],MATCH($A140,Tbl_Project_List[Project Name],0),1)-1,0),IFERROR(INDEX($K$9:$K$158,MATCH($E140,$G$9:$G$158,0),1),0),IFERROR(INDEX($K$9:$K$158,MATCH($F140,$G$9:$G$158,0),1),0)),0)), IFERROR(MIN($D140-SUM($O140:AR140), INDEX(Tbl_Resource_List[Hours Available per Day], MATCH($C140,Tbl_Resource_List[Resource Name],0),1)-SUMIF($C$8:$C139,$C140,AS$8:AS139)),0),0)</f>
        <v>0</v>
      </c>
      <c r="AT140" s="93">
        <f>IF((AT$7&gt;IFERROR(MAX(IFERROR(INDEX(Tbl_Project_List[Start Date],MATCH($A140,Tbl_Project_List[Project Name],0),1)-1,0),IFERROR(INDEX($K$9:$K$158,MATCH($E140,$G$9:$G$158,0),1),0),IFERROR(INDEX($K$9:$K$158,MATCH($F140,$G$9:$G$158,0),1),0)),0)), IFERROR(MIN($D140-SUM($O140:AS140), INDEX(Tbl_Resource_List[Hours Available per Day], MATCH($C140,Tbl_Resource_List[Resource Name],0),1)-SUMIF($C$8:$C139,$C140,AT$8:AT139)),0),0)</f>
        <v>0</v>
      </c>
      <c r="AU140" s="93">
        <f>IF((AU$7&gt;IFERROR(MAX(IFERROR(INDEX(Tbl_Project_List[Start Date],MATCH($A140,Tbl_Project_List[Project Name],0),1)-1,0),IFERROR(INDEX($K$9:$K$158,MATCH($E140,$G$9:$G$158,0),1),0),IFERROR(INDEX($K$9:$K$158,MATCH($F140,$G$9:$G$158,0),1),0)),0)), IFERROR(MIN($D140-SUM($O140:AT140), INDEX(Tbl_Resource_List[Hours Available per Day], MATCH($C140,Tbl_Resource_List[Resource Name],0),1)-SUMIF($C$8:$C139,$C140,AU$8:AU139)),0),0)</f>
        <v>0</v>
      </c>
      <c r="AV140" s="93">
        <f>IF((AV$7&gt;IFERROR(MAX(IFERROR(INDEX(Tbl_Project_List[Start Date],MATCH($A140,Tbl_Project_List[Project Name],0),1)-1,0),IFERROR(INDEX($K$9:$K$158,MATCH($E140,$G$9:$G$158,0),1),0),IFERROR(INDEX($K$9:$K$158,MATCH($F140,$G$9:$G$158,0),1),0)),0)), IFERROR(MIN($D140-SUM($O140:AU140), INDEX(Tbl_Resource_List[Hours Available per Day], MATCH($C140,Tbl_Resource_List[Resource Name],0),1)-SUMIF($C$8:$C139,$C140,AV$8:AV139)),0),0)</f>
        <v>0</v>
      </c>
      <c r="AW140" s="93">
        <f>IF((AW$7&gt;IFERROR(MAX(IFERROR(INDEX(Tbl_Project_List[Start Date],MATCH($A140,Tbl_Project_List[Project Name],0),1)-1,0),IFERROR(INDEX($K$9:$K$158,MATCH($E140,$G$9:$G$158,0),1),0),IFERROR(INDEX($K$9:$K$158,MATCH($F140,$G$9:$G$158,0),1),0)),0)), IFERROR(MIN($D140-SUM($O140:AV140), INDEX(Tbl_Resource_List[Hours Available per Day], MATCH($C140,Tbl_Resource_List[Resource Name],0),1)-SUMIF($C$8:$C139,$C140,AW$8:AW139)),0),0)</f>
        <v>0</v>
      </c>
      <c r="AX140" s="93">
        <f>IF((AX$7&gt;IFERROR(MAX(IFERROR(INDEX(Tbl_Project_List[Start Date],MATCH($A140,Tbl_Project_List[Project Name],0),1)-1,0),IFERROR(INDEX($K$9:$K$158,MATCH($E140,$G$9:$G$158,0),1),0),IFERROR(INDEX($K$9:$K$158,MATCH($F140,$G$9:$G$158,0),1),0)),0)), IFERROR(MIN($D140-SUM($O140:AW140), INDEX(Tbl_Resource_List[Hours Available per Day], MATCH($C140,Tbl_Resource_List[Resource Name],0),1)-SUMIF($C$8:$C139,$C140,AX$8:AX139)),0),0)</f>
        <v>0</v>
      </c>
      <c r="AY140" s="93">
        <f>IF((AY$7&gt;IFERROR(MAX(IFERROR(INDEX(Tbl_Project_List[Start Date],MATCH($A140,Tbl_Project_List[Project Name],0),1)-1,0),IFERROR(INDEX($K$9:$K$158,MATCH($E140,$G$9:$G$158,0),1),0),IFERROR(INDEX($K$9:$K$158,MATCH($F140,$G$9:$G$158,0),1),0)),0)), IFERROR(MIN($D140-SUM($O140:AX140), INDEX(Tbl_Resource_List[Hours Available per Day], MATCH($C140,Tbl_Resource_List[Resource Name],0),1)-SUMIF($C$8:$C139,$C140,AY$8:AY139)),0),0)</f>
        <v>0</v>
      </c>
      <c r="AZ140" s="93">
        <f>IF((AZ$7&gt;IFERROR(MAX(IFERROR(INDEX(Tbl_Project_List[Start Date],MATCH($A140,Tbl_Project_List[Project Name],0),1)-1,0),IFERROR(INDEX($K$9:$K$158,MATCH($E140,$G$9:$G$158,0),1),0),IFERROR(INDEX($K$9:$K$158,MATCH($F140,$G$9:$G$158,0),1),0)),0)), IFERROR(MIN($D140-SUM($O140:AY140), INDEX(Tbl_Resource_List[Hours Available per Day], MATCH($C140,Tbl_Resource_List[Resource Name],0),1)-SUMIF($C$8:$C139,$C140,AZ$8:AZ139)),0),0)</f>
        <v>0</v>
      </c>
      <c r="BA140" s="93">
        <f>IF((BA$7&gt;IFERROR(MAX(IFERROR(INDEX(Tbl_Project_List[Start Date],MATCH($A140,Tbl_Project_List[Project Name],0),1)-1,0),IFERROR(INDEX($K$9:$K$158,MATCH($E140,$G$9:$G$158,0),1),0),IFERROR(INDEX($K$9:$K$158,MATCH($F140,$G$9:$G$158,0),1),0)),0)), IFERROR(MIN($D140-SUM($O140:AZ140), INDEX(Tbl_Resource_List[Hours Available per Day], MATCH($C140,Tbl_Resource_List[Resource Name],0),1)-SUMIF($C$8:$C139,$C140,BA$8:BA139)),0),0)</f>
        <v>0</v>
      </c>
      <c r="BB140" s="93">
        <f>IF((BB$7&gt;IFERROR(MAX(IFERROR(INDEX(Tbl_Project_List[Start Date],MATCH($A140,Tbl_Project_List[Project Name],0),1)-1,0),IFERROR(INDEX($K$9:$K$158,MATCH($E140,$G$9:$G$158,0),1),0),IFERROR(INDEX($K$9:$K$158,MATCH($F140,$G$9:$G$158,0),1),0)),0)), IFERROR(MIN($D140-SUM($O140:BA140), INDEX(Tbl_Resource_List[Hours Available per Day], MATCH($C140,Tbl_Resource_List[Resource Name],0),1)-SUMIF($C$8:$C139,$C140,BB$8:BB139)),0),0)</f>
        <v>0</v>
      </c>
      <c r="BC140" s="93">
        <f>IF((BC$7&gt;IFERROR(MAX(IFERROR(INDEX(Tbl_Project_List[Start Date],MATCH($A140,Tbl_Project_List[Project Name],0),1)-1,0),IFERROR(INDEX($K$9:$K$158,MATCH($E140,$G$9:$G$158,0),1),0),IFERROR(INDEX($K$9:$K$158,MATCH($F140,$G$9:$G$158,0),1),0)),0)), IFERROR(MIN($D140-SUM($O140:BB140), INDEX(Tbl_Resource_List[Hours Available per Day], MATCH($C140,Tbl_Resource_List[Resource Name],0),1)-SUMIF($C$8:$C139,$C140,BC$8:BC139)),0),0)</f>
        <v>0</v>
      </c>
      <c r="BD140" s="93">
        <f>IF((BD$7&gt;IFERROR(MAX(IFERROR(INDEX(Tbl_Project_List[Start Date],MATCH($A140,Tbl_Project_List[Project Name],0),1)-1,0),IFERROR(INDEX($K$9:$K$158,MATCH($E140,$G$9:$G$158,0),1),0),IFERROR(INDEX($K$9:$K$158,MATCH($F140,$G$9:$G$158,0),1),0)),0)), IFERROR(MIN($D140-SUM($O140:BC140), INDEX(Tbl_Resource_List[Hours Available per Day], MATCH($C140,Tbl_Resource_List[Resource Name],0),1)-SUMIF($C$8:$C139,$C140,BD$8:BD139)),0),0)</f>
        <v>0</v>
      </c>
      <c r="BE140" s="93">
        <f>IF((BE$7&gt;IFERROR(MAX(IFERROR(INDEX(Tbl_Project_List[Start Date],MATCH($A140,Tbl_Project_List[Project Name],0),1)-1,0),IFERROR(INDEX($K$9:$K$158,MATCH($E140,$G$9:$G$158,0),1),0),IFERROR(INDEX($K$9:$K$158,MATCH($F140,$G$9:$G$158,0),1),0)),0)), IFERROR(MIN($D140-SUM($O140:BD140), INDEX(Tbl_Resource_List[Hours Available per Day], MATCH($C140,Tbl_Resource_List[Resource Name],0),1)-SUMIF($C$8:$C139,$C140,BE$8:BE139)),0),0)</f>
        <v>0</v>
      </c>
      <c r="BF140" s="93">
        <f>IF((BF$7&gt;IFERROR(MAX(IFERROR(INDEX(Tbl_Project_List[Start Date],MATCH($A140,Tbl_Project_List[Project Name],0),1)-1,0),IFERROR(INDEX($K$9:$K$158,MATCH($E140,$G$9:$G$158,0),1),0),IFERROR(INDEX($K$9:$K$158,MATCH($F140,$G$9:$G$158,0),1),0)),0)), IFERROR(MIN($D140-SUM($O140:BE140), INDEX(Tbl_Resource_List[Hours Available per Day], MATCH($C140,Tbl_Resource_List[Resource Name],0),1)-SUMIF($C$8:$C139,$C140,BF$8:BF139)),0),0)</f>
        <v>0</v>
      </c>
      <c r="BG140" s="93">
        <f>IF((BG$7&gt;IFERROR(MAX(IFERROR(INDEX(Tbl_Project_List[Start Date],MATCH($A140,Tbl_Project_List[Project Name],0),1)-1,0),IFERROR(INDEX($K$9:$K$158,MATCH($E140,$G$9:$G$158,0),1),0),IFERROR(INDEX($K$9:$K$158,MATCH($F140,$G$9:$G$158,0),1),0)),0)), IFERROR(MIN($D140-SUM($O140:BF140), INDEX(Tbl_Resource_List[Hours Available per Day], MATCH($C140,Tbl_Resource_List[Resource Name],0),1)-SUMIF($C$8:$C139,$C140,BG$8:BG139)),0),0)</f>
        <v>0</v>
      </c>
      <c r="BH140" s="93">
        <f>IF((BH$7&gt;IFERROR(MAX(IFERROR(INDEX(Tbl_Project_List[Start Date],MATCH($A140,Tbl_Project_List[Project Name],0),1)-1,0),IFERROR(INDEX($K$9:$K$158,MATCH($E140,$G$9:$G$158,0),1),0),IFERROR(INDEX($K$9:$K$158,MATCH($F140,$G$9:$G$158,0),1),0)),0)), IFERROR(MIN($D140-SUM($O140:BG140), INDEX(Tbl_Resource_List[Hours Available per Day], MATCH($C140,Tbl_Resource_List[Resource Name],0),1)-SUMIF($C$8:$C139,$C140,BH$8:BH139)),0),0)</f>
        <v>0</v>
      </c>
      <c r="BI140" s="93">
        <f>IF((BI$7&gt;IFERROR(MAX(IFERROR(INDEX(Tbl_Project_List[Start Date],MATCH($A140,Tbl_Project_List[Project Name],0),1)-1,0),IFERROR(INDEX($K$9:$K$158,MATCH($E140,$G$9:$G$158,0),1),0),IFERROR(INDEX($K$9:$K$158,MATCH($F140,$G$9:$G$158,0),1),0)),0)), IFERROR(MIN($D140-SUM($O140:BH140), INDEX(Tbl_Resource_List[Hours Available per Day], MATCH($C140,Tbl_Resource_List[Resource Name],0),1)-SUMIF($C$8:$C139,$C140,BI$8:BI139)),0),0)</f>
        <v>0</v>
      </c>
      <c r="BJ140" s="93">
        <f>IF((BJ$7&gt;IFERROR(MAX(IFERROR(INDEX(Tbl_Project_List[Start Date],MATCH($A140,Tbl_Project_List[Project Name],0),1)-1,0),IFERROR(INDEX($K$9:$K$158,MATCH($E140,$G$9:$G$158,0),1),0),IFERROR(INDEX($K$9:$K$158,MATCH($F140,$G$9:$G$158,0),1),0)),0)), IFERROR(MIN($D140-SUM($O140:BI140), INDEX(Tbl_Resource_List[Hours Available per Day], MATCH($C140,Tbl_Resource_List[Resource Name],0),1)-SUMIF($C$8:$C139,$C140,BJ$8:BJ139)),0),0)</f>
        <v>0</v>
      </c>
      <c r="BK140" s="93">
        <f>IF((BK$7&gt;IFERROR(MAX(IFERROR(INDEX(Tbl_Project_List[Start Date],MATCH($A140,Tbl_Project_List[Project Name],0),1)-1,0),IFERROR(INDEX($K$9:$K$158,MATCH($E140,$G$9:$G$158,0),1),0),IFERROR(INDEX($K$9:$K$158,MATCH($F140,$G$9:$G$158,0),1),0)),0)), IFERROR(MIN($D140-SUM($O140:BJ140), INDEX(Tbl_Resource_List[Hours Available per Day], MATCH($C140,Tbl_Resource_List[Resource Name],0),1)-SUMIF($C$8:$C139,$C140,BK$8:BK139)),0),0)</f>
        <v>0</v>
      </c>
      <c r="BL140" s="93">
        <f>IF((BL$7&gt;IFERROR(MAX(IFERROR(INDEX(Tbl_Project_List[Start Date],MATCH($A140,Tbl_Project_List[Project Name],0),1)-1,0),IFERROR(INDEX($K$9:$K$158,MATCH($E140,$G$9:$G$158,0),1),0),IFERROR(INDEX($K$9:$K$158,MATCH($F140,$G$9:$G$158,0),1),0)),0)), IFERROR(MIN($D140-SUM($O140:BK140), INDEX(Tbl_Resource_List[Hours Available per Day], MATCH($C140,Tbl_Resource_List[Resource Name],0),1)-SUMIF($C$8:$C139,$C140,BL$8:BL139)),0),0)</f>
        <v>0</v>
      </c>
      <c r="BM140" s="93">
        <f>IF((BM$7&gt;IFERROR(MAX(IFERROR(INDEX(Tbl_Project_List[Start Date],MATCH($A140,Tbl_Project_List[Project Name],0),1)-1,0),IFERROR(INDEX($K$9:$K$158,MATCH($E140,$G$9:$G$158,0),1),0),IFERROR(INDEX($K$9:$K$158,MATCH($F140,$G$9:$G$158,0),1),0)),0)), IFERROR(MIN($D140-SUM($O140:BL140), INDEX(Tbl_Resource_List[Hours Available per Day], MATCH($C140,Tbl_Resource_List[Resource Name],0),1)-SUMIF($C$8:$C139,$C140,BM$8:BM139)),0),0)</f>
        <v>0</v>
      </c>
      <c r="BN140" s="93">
        <f>IF((BN$7&gt;IFERROR(MAX(IFERROR(INDEX(Tbl_Project_List[Start Date],MATCH($A140,Tbl_Project_List[Project Name],0),1)-1,0),IFERROR(INDEX($K$9:$K$158,MATCH($E140,$G$9:$G$158,0),1),0),IFERROR(INDEX($K$9:$K$158,MATCH($F140,$G$9:$G$158,0),1),0)),0)), IFERROR(MIN($D140-SUM($O140:BM140), INDEX(Tbl_Resource_List[Hours Available per Day], MATCH($C140,Tbl_Resource_List[Resource Name],0),1)-SUMIF($C$8:$C139,$C140,BN$8:BN139)),0),0)</f>
        <v>0</v>
      </c>
      <c r="BO140" s="93">
        <f>IF((BO$7&gt;IFERROR(MAX(IFERROR(INDEX(Tbl_Project_List[Start Date],MATCH($A140,Tbl_Project_List[Project Name],0),1)-1,0),IFERROR(INDEX($K$9:$K$158,MATCH($E140,$G$9:$G$158,0),1),0),IFERROR(INDEX($K$9:$K$158,MATCH($F140,$G$9:$G$158,0),1),0)),0)), IFERROR(MIN($D140-SUM($O140:BN140), INDEX(Tbl_Resource_List[Hours Available per Day], MATCH($C140,Tbl_Resource_List[Resource Name],0),1)-SUMIF($C$8:$C139,$C140,BO$8:BO139)),0),0)</f>
        <v>0</v>
      </c>
      <c r="BP140" s="93">
        <f>IF((BP$7&gt;IFERROR(MAX(IFERROR(INDEX(Tbl_Project_List[Start Date],MATCH($A140,Tbl_Project_List[Project Name],0),1)-1,0),IFERROR(INDEX($K$9:$K$158,MATCH($E140,$G$9:$G$158,0),1),0),IFERROR(INDEX($K$9:$K$158,MATCH($F140,$G$9:$G$158,0),1),0)),0)), IFERROR(MIN($D140-SUM($O140:BO140), INDEX(Tbl_Resource_List[Hours Available per Day], MATCH($C140,Tbl_Resource_List[Resource Name],0),1)-SUMIF($C$8:$C139,$C140,BP$8:BP139)),0),0)</f>
        <v>0</v>
      </c>
      <c r="BQ140" s="93">
        <f>IF((BQ$7&gt;IFERROR(MAX(IFERROR(INDEX(Tbl_Project_List[Start Date],MATCH($A140,Tbl_Project_List[Project Name],0),1)-1,0),IFERROR(INDEX($K$9:$K$158,MATCH($E140,$G$9:$G$158,0),1),0),IFERROR(INDEX($K$9:$K$158,MATCH($F140,$G$9:$G$158,0),1),0)),0)), IFERROR(MIN($D140-SUM($O140:BP140), INDEX(Tbl_Resource_List[Hours Available per Day], MATCH($C140,Tbl_Resource_List[Resource Name],0),1)-SUMIF($C$8:$C139,$C140,BQ$8:BQ139)),0),0)</f>
        <v>0</v>
      </c>
      <c r="BR140" s="93">
        <f>IF((BR$7&gt;IFERROR(MAX(IFERROR(INDEX(Tbl_Project_List[Start Date],MATCH($A140,Tbl_Project_List[Project Name],0),1)-1,0),IFERROR(INDEX($K$9:$K$158,MATCH($E140,$G$9:$G$158,0),1),0),IFERROR(INDEX($K$9:$K$158,MATCH($F140,$G$9:$G$158,0),1),0)),0)), IFERROR(MIN($D140-SUM($O140:BQ140), INDEX(Tbl_Resource_List[Hours Available per Day], MATCH($C140,Tbl_Resource_List[Resource Name],0),1)-SUMIF($C$8:$C139,$C140,BR$8:BR139)),0),0)</f>
        <v>0</v>
      </c>
      <c r="BS140" s="93">
        <f>IF((BS$7&gt;IFERROR(MAX(IFERROR(INDEX(Tbl_Project_List[Start Date],MATCH($A140,Tbl_Project_List[Project Name],0),1)-1,0),IFERROR(INDEX($K$9:$K$158,MATCH($E140,$G$9:$G$158,0),1),0),IFERROR(INDEX($K$9:$K$158,MATCH($F140,$G$9:$G$158,0),1),0)),0)), IFERROR(MIN($D140-SUM($O140:BR140), INDEX(Tbl_Resource_List[Hours Available per Day], MATCH($C140,Tbl_Resource_List[Resource Name],0),1)-SUMIF($C$8:$C139,$C140,BS$8:BS139)),0),0)</f>
        <v>0</v>
      </c>
      <c r="BT140" s="93">
        <f>IF((BT$7&gt;IFERROR(MAX(IFERROR(INDEX(Tbl_Project_List[Start Date],MATCH($A140,Tbl_Project_List[Project Name],0),1)-1,0),IFERROR(INDEX($K$9:$K$158,MATCH($E140,$G$9:$G$158,0),1),0),IFERROR(INDEX($K$9:$K$158,MATCH($F140,$G$9:$G$158,0),1),0)),0)), IFERROR(MIN($D140-SUM($O140:BS140), INDEX(Tbl_Resource_List[Hours Available per Day], MATCH($C140,Tbl_Resource_List[Resource Name],0),1)-SUMIF($C$8:$C139,$C140,BT$8:BT139)),0),0)</f>
        <v>0</v>
      </c>
      <c r="BU140" s="93">
        <f>IF((BU$7&gt;IFERROR(MAX(IFERROR(INDEX(Tbl_Project_List[Start Date],MATCH($A140,Tbl_Project_List[Project Name],0),1)-1,0),IFERROR(INDEX($K$9:$K$158,MATCH($E140,$G$9:$G$158,0),1),0),IFERROR(INDEX($K$9:$K$158,MATCH($F140,$G$9:$G$158,0),1),0)),0)), IFERROR(MIN($D140-SUM($O140:BT140), INDEX(Tbl_Resource_List[Hours Available per Day], MATCH($C140,Tbl_Resource_List[Resource Name],0),1)-SUMIF($C$8:$C139,$C140,BU$8:BU139)),0),0)</f>
        <v>0</v>
      </c>
      <c r="BV140" s="93">
        <f>IF((BV$7&gt;IFERROR(MAX(IFERROR(INDEX(Tbl_Project_List[Start Date],MATCH($A140,Tbl_Project_List[Project Name],0),1)-1,0),IFERROR(INDEX($K$9:$K$158,MATCH($E140,$G$9:$G$158,0),1),0),IFERROR(INDEX($K$9:$K$158,MATCH($F140,$G$9:$G$158,0),1),0)),0)), IFERROR(MIN($D140-SUM($O140:BU140), INDEX(Tbl_Resource_List[Hours Available per Day], MATCH($C140,Tbl_Resource_List[Resource Name],0),1)-SUMIF($C$8:$C139,$C140,BV$8:BV139)),0),0)</f>
        <v>0</v>
      </c>
      <c r="BW140" s="94">
        <f>IF((BW$7&gt;IFERROR(MAX(IFERROR(INDEX(Tbl_Project_List[Start Date],MATCH($A140,Tbl_Project_List[Project Name],0),1)-1,0),IFERROR(INDEX($K$9:$K$158,MATCH($E140,$G$9:$G$158,0),1),0),IFERROR(INDEX($K$9:$K$158,MATCH($F140,$G$9:$G$158,0),1),0)),0)), IFERROR(MIN($D140-SUM($O140:BV140), INDEX(Tbl_Resource_List[Hours Available per Day], MATCH($C140,Tbl_Resource_List[Resource Name],0),1)-SUMIF($C$8:$C139,$C140,BW$8:BW139)),0),0)</f>
        <v>0</v>
      </c>
      <c r="BX140" s="95"/>
      <c r="BY140" s="95"/>
      <c r="BZ140" s="95"/>
      <c r="CA140" s="95"/>
      <c r="CB140" s="95"/>
      <c r="CC140" s="95"/>
      <c r="CD140" s="95"/>
      <c r="CE140" s="95"/>
      <c r="CF140" s="95"/>
      <c r="CG140" s="95"/>
      <c r="CH140" s="95"/>
      <c r="CI140" s="95"/>
      <c r="CJ140" s="95"/>
      <c r="CK140" s="95"/>
      <c r="CL140" s="95"/>
      <c r="CM140" s="95"/>
      <c r="CN140" s="95"/>
      <c r="CO140" s="95"/>
      <c r="CP140" s="95"/>
      <c r="CQ140" s="95"/>
      <c r="CR140" s="95"/>
      <c r="CS140" s="95"/>
      <c r="CT140" s="95"/>
      <c r="CU140" s="95"/>
      <c r="CV140" s="95"/>
      <c r="CW140" s="95"/>
      <c r="CX140" s="95"/>
      <c r="CY140" s="95"/>
      <c r="CZ140" s="95"/>
      <c r="DA140" s="95"/>
    </row>
    <row r="141" spans="1:105" x14ac:dyDescent="0.25">
      <c r="A141" s="89" t="str">
        <f>IFERROR(IF(ROW(A140)-ROW($A$8)&gt;=COUNTA(Tbl_Task_List[Task Name]),"",INDEX(Tbl_Project_List[],MATCH(SMALL(Tbl_Project_List[[#Data],[Priority]],ROUND(SUMPRODUCT(1/COUNTIF($A$9:A140,$A$9:A140)),0)+((COUNTIF(Tbl_Task_List[[#Data],[Project Name]],A140)=COUNTIF($A$9:$A140,A140))*1)),Tbl_Project_List[[#Data],[Priority]],0),1)),"")</f>
        <v/>
      </c>
      <c r="B141" s="89" t="str">
        <f t="array" ref="B141">IFERROR(INDEX((Tbl_Task_List[[#Data],[Task Name]]), SMALL(IF(A141=(Tbl_Task_List[[#Data],[Project Name]]),ROW(Tbl_Task_List[[#Data],[Project Name]]),""),COUNTIF($A$9:$A141,A141))-ROW(Tbl_Task_List[[#Headers],[Task Name]]),1),"")</f>
        <v/>
      </c>
      <c r="C141" s="90" t="str">
        <f t="array" ref="C141">IFERROR(INDEX((Tbl_Task_List[[#Data],[Resource Name]]), SMALL(IF(A141=(Tbl_Task_List[[#Data],[Project Name]]),ROW(Tbl_Task_List[[#Data],[Project Name]]),""),COUNTIF($A$9:$A141,A141))-ROW(Tbl_Task_List[[#Headers],[Resource Name]]),1),"")</f>
        <v/>
      </c>
      <c r="D141" s="91" t="str">
        <f t="array" ref="D141">IFERROR(INDEX((Tbl_Task_List[[#Data],[Planned Duration (Hours)]]), SMALL(IF(A141=(Tbl_Task_List[[#Data],[Project Name]]),ROW(Tbl_Task_List[[#Data],[Project Name]]),""),COUNTIF($A$9:$A141,A141))-ROW(Tbl_Task_List[[#Headers],[Planned Duration (Hours)]]),1),"")</f>
        <v/>
      </c>
      <c r="E141" s="70" t="str">
        <f t="array" ref="E141">IFERROR(INDEX((Tbl_Task_List[[#Data],[Predecessor 1]]), SMALL(IF(A141=(Tbl_Task_List[[#Data],[Project Name]]),ROW(Tbl_Task_List[[#Data],[Project Name]]),""),COUNTIF($A$9:$A141,A141))-ROW(Tbl_Task_List[[#Headers],[Predecessor 1]]),1),"")</f>
        <v/>
      </c>
      <c r="F141" s="70" t="str">
        <f t="array" ref="F141">IFERROR(INDEX((Tbl_Task_List[[#Data],[Predecessor 2]]), SMALL(IF(A141=(Tbl_Task_List[[#Data],[Project Name]]),ROW(Tbl_Task_List[[#Data],[Project Name]]),""),COUNTIF($A$9:$A141,A141))-ROW(Tbl_Task_List[[#Headers],[Predecessor 2]]),1),"")</f>
        <v/>
      </c>
      <c r="G141" s="70" t="str">
        <f t="shared" si="13"/>
        <v xml:space="preserve"> </v>
      </c>
      <c r="H141" s="75" t="str">
        <f>IFERROR(MAX(INDEX(Tbl_Project_List[Start Date],MATCH($A141,Tbl_Project_List[Project Name],0),1), StartDate, IFERROR(WORKDAY(INDEX($K$9:$K$158,MATCH($E141,$G$9:$G$158,0),1),1,Holidays),0),IFERROR(WORKDAY( INDEX($K$9:$K$158,MATCH($F141,$G$9:$G$158,0),1),1,Holidays),0)),"")</f>
        <v/>
      </c>
      <c r="I141" s="92" t="str">
        <f t="shared" si="14"/>
        <v/>
      </c>
      <c r="J141" s="75" t="str">
        <f t="array" ref="J141">IF(ISNUMBER(D141),IFERROR(INDEX($A$7:$BW$7,1,SMALL(IF(P141:BW141&gt;0,COLUMN(P141:BW141),""),1)),WORKDAY($BW$7,2,Holidays)),"")</f>
        <v/>
      </c>
      <c r="K141" s="75" t="str">
        <f t="array" ref="K141">IF(ISNUMBER(D141),IF(SUM(P141:BW141)=D141,IFERROR(INDEX($A$7:$BW$7,1,LARGE(IF(P141:BW141&gt;0,COLUMN(P141:BW141),""),1)),""),WORKDAY($BW$7,1,Holidays)),"")</f>
        <v/>
      </c>
      <c r="L141" s="92" t="str">
        <f ca="1">IFERROR(COUNTIF(INDIRECT(ADDRESS(ROW($L141),MATCH($J141,$A$7:$BW$7,0),1,1,)):INDIRECT(ADDRESS(ROW($L141),MATCH(MIN($K141,$BW$7),$A$7:$BW$7,0),1,1,)),0),"")</f>
        <v/>
      </c>
      <c r="M141" s="92" t="str">
        <f t="shared" si="15"/>
        <v/>
      </c>
      <c r="N141" s="93" t="str">
        <f t="shared" si="16"/>
        <v/>
      </c>
      <c r="O141" s="86"/>
      <c r="P141" s="93">
        <f>IF((P$7&gt;IFERROR(MAX(IFERROR(INDEX(Tbl_Project_List[Start Date],MATCH($A141,Tbl_Project_List[Project Name],0),1)-1,0),IFERROR(INDEX($K$9:$K$158,MATCH($E141,$G$9:$G$158,0),1),0),IFERROR(INDEX($K$9:$K$158,MATCH($F141,$G$9:$G$158,0),1),0)),0)), IFERROR(MIN($D141-SUM($O141:O141), INDEX(Tbl_Resource_List[Hours Available per Day], MATCH($C141,Tbl_Resource_List[Resource Name],0),1)-SUMIF($C$8:$C140,$C141,P$8:P140)),0),0)</f>
        <v>0</v>
      </c>
      <c r="Q141" s="93">
        <f>IF((Q$7&gt;IFERROR(MAX(IFERROR(INDEX(Tbl_Project_List[Start Date],MATCH($A141,Tbl_Project_List[Project Name],0),1)-1,0),IFERROR(INDEX($K$9:$K$158,MATCH($E141,$G$9:$G$158,0),1),0),IFERROR(INDEX($K$9:$K$158,MATCH($F141,$G$9:$G$158,0),1),0)),0)), IFERROR(MIN($D141-SUM($O141:P141), INDEX(Tbl_Resource_List[Hours Available per Day], MATCH($C141,Tbl_Resource_List[Resource Name],0),1)-SUMIF($C$8:$C140,$C141,Q$8:Q140)),0),0)</f>
        <v>0</v>
      </c>
      <c r="R141" s="93">
        <f>IF((R$7&gt;IFERROR(MAX(IFERROR(INDEX(Tbl_Project_List[Start Date],MATCH($A141,Tbl_Project_List[Project Name],0),1)-1,0),IFERROR(INDEX($K$9:$K$158,MATCH($E141,$G$9:$G$158,0),1),0),IFERROR(INDEX($K$9:$K$158,MATCH($F141,$G$9:$G$158,0),1),0)),0)), IFERROR(MIN($D141-SUM($O141:Q141), INDEX(Tbl_Resource_List[Hours Available per Day], MATCH($C141,Tbl_Resource_List[Resource Name],0),1)-SUMIF($C$8:$C140,$C141,R$8:R140)),0),0)</f>
        <v>0</v>
      </c>
      <c r="S141" s="93">
        <f>IF((S$7&gt;IFERROR(MAX(IFERROR(INDEX(Tbl_Project_List[Start Date],MATCH($A141,Tbl_Project_List[Project Name],0),1)-1,0),IFERROR(INDEX($K$9:$K$158,MATCH($E141,$G$9:$G$158,0),1),0),IFERROR(INDEX($K$9:$K$158,MATCH($F141,$G$9:$G$158,0),1),0)),0)), IFERROR(MIN($D141-SUM($O141:R141), INDEX(Tbl_Resource_List[Hours Available per Day], MATCH($C141,Tbl_Resource_List[Resource Name],0),1)-SUMIF($C$8:$C140,$C141,S$8:S140)),0),0)</f>
        <v>0</v>
      </c>
      <c r="T141" s="93">
        <f>IF((T$7&gt;IFERROR(MAX(IFERROR(INDEX(Tbl_Project_List[Start Date],MATCH($A141,Tbl_Project_List[Project Name],0),1)-1,0),IFERROR(INDEX($K$9:$K$158,MATCH($E141,$G$9:$G$158,0),1),0),IFERROR(INDEX($K$9:$K$158,MATCH($F141,$G$9:$G$158,0),1),0)),0)), IFERROR(MIN($D141-SUM($O141:S141), INDEX(Tbl_Resource_List[Hours Available per Day], MATCH($C141,Tbl_Resource_List[Resource Name],0),1)-SUMIF($C$8:$C140,$C141,T$8:T140)),0),0)</f>
        <v>0</v>
      </c>
      <c r="U141" s="93">
        <f>IF((U$7&gt;IFERROR(MAX(IFERROR(INDEX(Tbl_Project_List[Start Date],MATCH($A141,Tbl_Project_List[Project Name],0),1)-1,0),IFERROR(INDEX($K$9:$K$158,MATCH($E141,$G$9:$G$158,0),1),0),IFERROR(INDEX($K$9:$K$158,MATCH($F141,$G$9:$G$158,0),1),0)),0)), IFERROR(MIN($D141-SUM($O141:T141), INDEX(Tbl_Resource_List[Hours Available per Day], MATCH($C141,Tbl_Resource_List[Resource Name],0),1)-SUMIF($C$8:$C140,$C141,U$8:U140)),0),0)</f>
        <v>0</v>
      </c>
      <c r="V141" s="93">
        <f>IF((V$7&gt;IFERROR(MAX(IFERROR(INDEX(Tbl_Project_List[Start Date],MATCH($A141,Tbl_Project_List[Project Name],0),1)-1,0),IFERROR(INDEX($K$9:$K$158,MATCH($E141,$G$9:$G$158,0),1),0),IFERROR(INDEX($K$9:$K$158,MATCH($F141,$G$9:$G$158,0),1),0)),0)), IFERROR(MIN($D141-SUM($O141:U141), INDEX(Tbl_Resource_List[Hours Available per Day], MATCH($C141,Tbl_Resource_List[Resource Name],0),1)-SUMIF($C$8:$C140,$C141,V$8:V140)),0),0)</f>
        <v>0</v>
      </c>
      <c r="W141" s="93">
        <f>IF((W$7&gt;IFERROR(MAX(IFERROR(INDEX(Tbl_Project_List[Start Date],MATCH($A141,Tbl_Project_List[Project Name],0),1)-1,0),IFERROR(INDEX($K$9:$K$158,MATCH($E141,$G$9:$G$158,0),1),0),IFERROR(INDEX($K$9:$K$158,MATCH($F141,$G$9:$G$158,0),1),0)),0)), IFERROR(MIN($D141-SUM($O141:V141), INDEX(Tbl_Resource_List[Hours Available per Day], MATCH($C141,Tbl_Resource_List[Resource Name],0),1)-SUMIF($C$8:$C140,$C141,W$8:W140)),0),0)</f>
        <v>0</v>
      </c>
      <c r="X141" s="93">
        <f>IF((X$7&gt;IFERROR(MAX(IFERROR(INDEX(Tbl_Project_List[Start Date],MATCH($A141,Tbl_Project_List[Project Name],0),1)-1,0),IFERROR(INDEX($K$9:$K$158,MATCH($E141,$G$9:$G$158,0),1),0),IFERROR(INDEX($K$9:$K$158,MATCH($F141,$G$9:$G$158,0),1),0)),0)), IFERROR(MIN($D141-SUM($O141:W141), INDEX(Tbl_Resource_List[Hours Available per Day], MATCH($C141,Tbl_Resource_List[Resource Name],0),1)-SUMIF($C$8:$C140,$C141,X$8:X140)),0),0)</f>
        <v>0</v>
      </c>
      <c r="Y141" s="93">
        <f>IF((Y$7&gt;IFERROR(MAX(IFERROR(INDEX(Tbl_Project_List[Start Date],MATCH($A141,Tbl_Project_List[Project Name],0),1)-1,0),IFERROR(INDEX($K$9:$K$158,MATCH($E141,$G$9:$G$158,0),1),0),IFERROR(INDEX($K$9:$K$158,MATCH($F141,$G$9:$G$158,0),1),0)),0)), IFERROR(MIN($D141-SUM($O141:X141), INDEX(Tbl_Resource_List[Hours Available per Day], MATCH($C141,Tbl_Resource_List[Resource Name],0),1)-SUMIF($C$8:$C140,$C141,Y$8:Y140)),0),0)</f>
        <v>0</v>
      </c>
      <c r="Z141" s="93">
        <f>IF((Z$7&gt;IFERROR(MAX(IFERROR(INDEX(Tbl_Project_List[Start Date],MATCH($A141,Tbl_Project_List[Project Name],0),1)-1,0),IFERROR(INDEX($K$9:$K$158,MATCH($E141,$G$9:$G$158,0),1),0),IFERROR(INDEX($K$9:$K$158,MATCH($F141,$G$9:$G$158,0),1),0)),0)), IFERROR(MIN($D141-SUM($O141:Y141), INDEX(Tbl_Resource_List[Hours Available per Day], MATCH($C141,Tbl_Resource_List[Resource Name],0),1)-SUMIF($C$8:$C140,$C141,Z$8:Z140)),0),0)</f>
        <v>0</v>
      </c>
      <c r="AA141" s="93">
        <f>IF((AA$7&gt;IFERROR(MAX(IFERROR(INDEX(Tbl_Project_List[Start Date],MATCH($A141,Tbl_Project_List[Project Name],0),1)-1,0),IFERROR(INDEX($K$9:$K$158,MATCH($E141,$G$9:$G$158,0),1),0),IFERROR(INDEX($K$9:$K$158,MATCH($F141,$G$9:$G$158,0),1),0)),0)), IFERROR(MIN($D141-SUM($O141:Z141), INDEX(Tbl_Resource_List[Hours Available per Day], MATCH($C141,Tbl_Resource_List[Resource Name],0),1)-SUMIF($C$8:$C140,$C141,AA$8:AA140)),0),0)</f>
        <v>0</v>
      </c>
      <c r="AB141" s="93">
        <f>IF((AB$7&gt;IFERROR(MAX(IFERROR(INDEX(Tbl_Project_List[Start Date],MATCH($A141,Tbl_Project_List[Project Name],0),1)-1,0),IFERROR(INDEX($K$9:$K$158,MATCH($E141,$G$9:$G$158,0),1),0),IFERROR(INDEX($K$9:$K$158,MATCH($F141,$G$9:$G$158,0),1),0)),0)), IFERROR(MIN($D141-SUM($O141:AA141), INDEX(Tbl_Resource_List[Hours Available per Day], MATCH($C141,Tbl_Resource_List[Resource Name],0),1)-SUMIF($C$8:$C140,$C141,AB$8:AB140)),0),0)</f>
        <v>0</v>
      </c>
      <c r="AC141" s="93">
        <f>IF((AC$7&gt;IFERROR(MAX(IFERROR(INDEX(Tbl_Project_List[Start Date],MATCH($A141,Tbl_Project_List[Project Name],0),1)-1,0),IFERROR(INDEX($K$9:$K$158,MATCH($E141,$G$9:$G$158,0),1),0),IFERROR(INDEX($K$9:$K$158,MATCH($F141,$G$9:$G$158,0),1),0)),0)), IFERROR(MIN($D141-SUM($O141:AB141), INDEX(Tbl_Resource_List[Hours Available per Day], MATCH($C141,Tbl_Resource_List[Resource Name],0),1)-SUMIF($C$8:$C140,$C141,AC$8:AC140)),0),0)</f>
        <v>0</v>
      </c>
      <c r="AD141" s="93">
        <f>IF((AD$7&gt;IFERROR(MAX(IFERROR(INDEX(Tbl_Project_List[Start Date],MATCH($A141,Tbl_Project_List[Project Name],0),1)-1,0),IFERROR(INDEX($K$9:$K$158,MATCH($E141,$G$9:$G$158,0),1),0),IFERROR(INDEX($K$9:$K$158,MATCH($F141,$G$9:$G$158,0),1),0)),0)), IFERROR(MIN($D141-SUM($O141:AC141), INDEX(Tbl_Resource_List[Hours Available per Day], MATCH($C141,Tbl_Resource_List[Resource Name],0),1)-SUMIF($C$8:$C140,$C141,AD$8:AD140)),0),0)</f>
        <v>0</v>
      </c>
      <c r="AE141" s="93">
        <f>IF((AE$7&gt;IFERROR(MAX(IFERROR(INDEX(Tbl_Project_List[Start Date],MATCH($A141,Tbl_Project_List[Project Name],0),1)-1,0),IFERROR(INDEX($K$9:$K$158,MATCH($E141,$G$9:$G$158,0),1),0),IFERROR(INDEX($K$9:$K$158,MATCH($F141,$G$9:$G$158,0),1),0)),0)), IFERROR(MIN($D141-SUM($O141:AD141), INDEX(Tbl_Resource_List[Hours Available per Day], MATCH($C141,Tbl_Resource_List[Resource Name],0),1)-SUMIF($C$8:$C140,$C141,AE$8:AE140)),0),0)</f>
        <v>0</v>
      </c>
      <c r="AF141" s="93">
        <f>IF((AF$7&gt;IFERROR(MAX(IFERROR(INDEX(Tbl_Project_List[Start Date],MATCH($A141,Tbl_Project_List[Project Name],0),1)-1,0),IFERROR(INDEX($K$9:$K$158,MATCH($E141,$G$9:$G$158,0),1),0),IFERROR(INDEX($K$9:$K$158,MATCH($F141,$G$9:$G$158,0),1),0)),0)), IFERROR(MIN($D141-SUM($O141:AE141), INDEX(Tbl_Resource_List[Hours Available per Day], MATCH($C141,Tbl_Resource_List[Resource Name],0),1)-SUMIF($C$8:$C140,$C141,AF$8:AF140)),0),0)</f>
        <v>0</v>
      </c>
      <c r="AG141" s="93">
        <f>IF((AG$7&gt;IFERROR(MAX(IFERROR(INDEX(Tbl_Project_List[Start Date],MATCH($A141,Tbl_Project_List[Project Name],0),1)-1,0),IFERROR(INDEX($K$9:$K$158,MATCH($E141,$G$9:$G$158,0),1),0),IFERROR(INDEX($K$9:$K$158,MATCH($F141,$G$9:$G$158,0),1),0)),0)), IFERROR(MIN($D141-SUM($O141:AF141), INDEX(Tbl_Resource_List[Hours Available per Day], MATCH($C141,Tbl_Resource_List[Resource Name],0),1)-SUMIF($C$8:$C140,$C141,AG$8:AG140)),0),0)</f>
        <v>0</v>
      </c>
      <c r="AH141" s="93">
        <f>IF((AH$7&gt;IFERROR(MAX(IFERROR(INDEX(Tbl_Project_List[Start Date],MATCH($A141,Tbl_Project_List[Project Name],0),1)-1,0),IFERROR(INDEX($K$9:$K$158,MATCH($E141,$G$9:$G$158,0),1),0),IFERROR(INDEX($K$9:$K$158,MATCH($F141,$G$9:$G$158,0),1),0)),0)), IFERROR(MIN($D141-SUM($O141:AG141), INDEX(Tbl_Resource_List[Hours Available per Day], MATCH($C141,Tbl_Resource_List[Resource Name],0),1)-SUMIF($C$8:$C140,$C141,AH$8:AH140)),0),0)</f>
        <v>0</v>
      </c>
      <c r="AI141" s="93">
        <f>IF((AI$7&gt;IFERROR(MAX(IFERROR(INDEX(Tbl_Project_List[Start Date],MATCH($A141,Tbl_Project_List[Project Name],0),1)-1,0),IFERROR(INDEX($K$9:$K$158,MATCH($E141,$G$9:$G$158,0),1),0),IFERROR(INDEX($K$9:$K$158,MATCH($F141,$G$9:$G$158,0),1),0)),0)), IFERROR(MIN($D141-SUM($O141:AH141), INDEX(Tbl_Resource_List[Hours Available per Day], MATCH($C141,Tbl_Resource_List[Resource Name],0),1)-SUMIF($C$8:$C140,$C141,AI$8:AI140)),0),0)</f>
        <v>0</v>
      </c>
      <c r="AJ141" s="93">
        <f>IF((AJ$7&gt;IFERROR(MAX(IFERROR(INDEX(Tbl_Project_List[Start Date],MATCH($A141,Tbl_Project_List[Project Name],0),1)-1,0),IFERROR(INDEX($K$9:$K$158,MATCH($E141,$G$9:$G$158,0),1),0),IFERROR(INDEX($K$9:$K$158,MATCH($F141,$G$9:$G$158,0),1),0)),0)), IFERROR(MIN($D141-SUM($O141:AI141), INDEX(Tbl_Resource_List[Hours Available per Day], MATCH($C141,Tbl_Resource_List[Resource Name],0),1)-SUMIF($C$8:$C140,$C141,AJ$8:AJ140)),0),0)</f>
        <v>0</v>
      </c>
      <c r="AK141" s="93">
        <f>IF((AK$7&gt;IFERROR(MAX(IFERROR(INDEX(Tbl_Project_List[Start Date],MATCH($A141,Tbl_Project_List[Project Name],0),1)-1,0),IFERROR(INDEX($K$9:$K$158,MATCH($E141,$G$9:$G$158,0),1),0),IFERROR(INDEX($K$9:$K$158,MATCH($F141,$G$9:$G$158,0),1),0)),0)), IFERROR(MIN($D141-SUM($O141:AJ141), INDEX(Tbl_Resource_List[Hours Available per Day], MATCH($C141,Tbl_Resource_List[Resource Name],0),1)-SUMIF($C$8:$C140,$C141,AK$8:AK140)),0),0)</f>
        <v>0</v>
      </c>
      <c r="AL141" s="93">
        <f>IF((AL$7&gt;IFERROR(MAX(IFERROR(INDEX(Tbl_Project_List[Start Date],MATCH($A141,Tbl_Project_List[Project Name],0),1)-1,0),IFERROR(INDEX($K$9:$K$158,MATCH($E141,$G$9:$G$158,0),1),0),IFERROR(INDEX($K$9:$K$158,MATCH($F141,$G$9:$G$158,0),1),0)),0)), IFERROR(MIN($D141-SUM($O141:AK141), INDEX(Tbl_Resource_List[Hours Available per Day], MATCH($C141,Tbl_Resource_List[Resource Name],0),1)-SUMIF($C$8:$C140,$C141,AL$8:AL140)),0),0)</f>
        <v>0</v>
      </c>
      <c r="AM141" s="93">
        <f>IF((AM$7&gt;IFERROR(MAX(IFERROR(INDEX(Tbl_Project_List[Start Date],MATCH($A141,Tbl_Project_List[Project Name],0),1)-1,0),IFERROR(INDEX($K$9:$K$158,MATCH($E141,$G$9:$G$158,0),1),0),IFERROR(INDEX($K$9:$K$158,MATCH($F141,$G$9:$G$158,0),1),0)),0)), IFERROR(MIN($D141-SUM($O141:AL141), INDEX(Tbl_Resource_List[Hours Available per Day], MATCH($C141,Tbl_Resource_List[Resource Name],0),1)-SUMIF($C$8:$C140,$C141,AM$8:AM140)),0),0)</f>
        <v>0</v>
      </c>
      <c r="AN141" s="93">
        <f>IF((AN$7&gt;IFERROR(MAX(IFERROR(INDEX(Tbl_Project_List[Start Date],MATCH($A141,Tbl_Project_List[Project Name],0),1)-1,0),IFERROR(INDEX($K$9:$K$158,MATCH($E141,$G$9:$G$158,0),1),0),IFERROR(INDEX($K$9:$K$158,MATCH($F141,$G$9:$G$158,0),1),0)),0)), IFERROR(MIN($D141-SUM($O141:AM141), INDEX(Tbl_Resource_List[Hours Available per Day], MATCH($C141,Tbl_Resource_List[Resource Name],0),1)-SUMIF($C$8:$C140,$C141,AN$8:AN140)),0),0)</f>
        <v>0</v>
      </c>
      <c r="AO141" s="93">
        <f>IF((AO$7&gt;IFERROR(MAX(IFERROR(INDEX(Tbl_Project_List[Start Date],MATCH($A141,Tbl_Project_List[Project Name],0),1)-1,0),IFERROR(INDEX($K$9:$K$158,MATCH($E141,$G$9:$G$158,0),1),0),IFERROR(INDEX($K$9:$K$158,MATCH($F141,$G$9:$G$158,0),1),0)),0)), IFERROR(MIN($D141-SUM($O141:AN141), INDEX(Tbl_Resource_List[Hours Available per Day], MATCH($C141,Tbl_Resource_List[Resource Name],0),1)-SUMIF($C$8:$C140,$C141,AO$8:AO140)),0),0)</f>
        <v>0</v>
      </c>
      <c r="AP141" s="93">
        <f>IF((AP$7&gt;IFERROR(MAX(IFERROR(INDEX(Tbl_Project_List[Start Date],MATCH($A141,Tbl_Project_List[Project Name],0),1)-1,0),IFERROR(INDEX($K$9:$K$158,MATCH($E141,$G$9:$G$158,0),1),0),IFERROR(INDEX($K$9:$K$158,MATCH($F141,$G$9:$G$158,0),1),0)),0)), IFERROR(MIN($D141-SUM($O141:AO141), INDEX(Tbl_Resource_List[Hours Available per Day], MATCH($C141,Tbl_Resource_List[Resource Name],0),1)-SUMIF($C$8:$C140,$C141,AP$8:AP140)),0),0)</f>
        <v>0</v>
      </c>
      <c r="AQ141" s="93">
        <f>IF((AQ$7&gt;IFERROR(MAX(IFERROR(INDEX(Tbl_Project_List[Start Date],MATCH($A141,Tbl_Project_List[Project Name],0),1)-1,0),IFERROR(INDEX($K$9:$K$158,MATCH($E141,$G$9:$G$158,0),1),0),IFERROR(INDEX($K$9:$K$158,MATCH($F141,$G$9:$G$158,0),1),0)),0)), IFERROR(MIN($D141-SUM($O141:AP141), INDEX(Tbl_Resource_List[Hours Available per Day], MATCH($C141,Tbl_Resource_List[Resource Name],0),1)-SUMIF($C$8:$C140,$C141,AQ$8:AQ140)),0),0)</f>
        <v>0</v>
      </c>
      <c r="AR141" s="93">
        <f>IF((AR$7&gt;IFERROR(MAX(IFERROR(INDEX(Tbl_Project_List[Start Date],MATCH($A141,Tbl_Project_List[Project Name],0),1)-1,0),IFERROR(INDEX($K$9:$K$158,MATCH($E141,$G$9:$G$158,0),1),0),IFERROR(INDEX($K$9:$K$158,MATCH($F141,$G$9:$G$158,0),1),0)),0)), IFERROR(MIN($D141-SUM($O141:AQ141), INDEX(Tbl_Resource_List[Hours Available per Day], MATCH($C141,Tbl_Resource_List[Resource Name],0),1)-SUMIF($C$8:$C140,$C141,AR$8:AR140)),0),0)</f>
        <v>0</v>
      </c>
      <c r="AS141" s="93">
        <f>IF((AS$7&gt;IFERROR(MAX(IFERROR(INDEX(Tbl_Project_List[Start Date],MATCH($A141,Tbl_Project_List[Project Name],0),1)-1,0),IFERROR(INDEX($K$9:$K$158,MATCH($E141,$G$9:$G$158,0),1),0),IFERROR(INDEX($K$9:$K$158,MATCH($F141,$G$9:$G$158,0),1),0)),0)), IFERROR(MIN($D141-SUM($O141:AR141), INDEX(Tbl_Resource_List[Hours Available per Day], MATCH($C141,Tbl_Resource_List[Resource Name],0),1)-SUMIF($C$8:$C140,$C141,AS$8:AS140)),0),0)</f>
        <v>0</v>
      </c>
      <c r="AT141" s="93">
        <f>IF((AT$7&gt;IFERROR(MAX(IFERROR(INDEX(Tbl_Project_List[Start Date],MATCH($A141,Tbl_Project_List[Project Name],0),1)-1,0),IFERROR(INDEX($K$9:$K$158,MATCH($E141,$G$9:$G$158,0),1),0),IFERROR(INDEX($K$9:$K$158,MATCH($F141,$G$9:$G$158,0),1),0)),0)), IFERROR(MIN($D141-SUM($O141:AS141), INDEX(Tbl_Resource_List[Hours Available per Day], MATCH($C141,Tbl_Resource_List[Resource Name],0),1)-SUMIF($C$8:$C140,$C141,AT$8:AT140)),0),0)</f>
        <v>0</v>
      </c>
      <c r="AU141" s="93">
        <f>IF((AU$7&gt;IFERROR(MAX(IFERROR(INDEX(Tbl_Project_List[Start Date],MATCH($A141,Tbl_Project_List[Project Name],0),1)-1,0),IFERROR(INDEX($K$9:$K$158,MATCH($E141,$G$9:$G$158,0),1),0),IFERROR(INDEX($K$9:$K$158,MATCH($F141,$G$9:$G$158,0),1),0)),0)), IFERROR(MIN($D141-SUM($O141:AT141), INDEX(Tbl_Resource_List[Hours Available per Day], MATCH($C141,Tbl_Resource_List[Resource Name],0),1)-SUMIF($C$8:$C140,$C141,AU$8:AU140)),0),0)</f>
        <v>0</v>
      </c>
      <c r="AV141" s="93">
        <f>IF((AV$7&gt;IFERROR(MAX(IFERROR(INDEX(Tbl_Project_List[Start Date],MATCH($A141,Tbl_Project_List[Project Name],0),1)-1,0),IFERROR(INDEX($K$9:$K$158,MATCH($E141,$G$9:$G$158,0),1),0),IFERROR(INDEX($K$9:$K$158,MATCH($F141,$G$9:$G$158,0),1),0)),0)), IFERROR(MIN($D141-SUM($O141:AU141), INDEX(Tbl_Resource_List[Hours Available per Day], MATCH($C141,Tbl_Resource_List[Resource Name],0),1)-SUMIF($C$8:$C140,$C141,AV$8:AV140)),0),0)</f>
        <v>0</v>
      </c>
      <c r="AW141" s="93">
        <f>IF((AW$7&gt;IFERROR(MAX(IFERROR(INDEX(Tbl_Project_List[Start Date],MATCH($A141,Tbl_Project_List[Project Name],0),1)-1,0),IFERROR(INDEX($K$9:$K$158,MATCH($E141,$G$9:$G$158,0),1),0),IFERROR(INDEX($K$9:$K$158,MATCH($F141,$G$9:$G$158,0),1),0)),0)), IFERROR(MIN($D141-SUM($O141:AV141), INDEX(Tbl_Resource_List[Hours Available per Day], MATCH($C141,Tbl_Resource_List[Resource Name],0),1)-SUMIF($C$8:$C140,$C141,AW$8:AW140)),0),0)</f>
        <v>0</v>
      </c>
      <c r="AX141" s="93">
        <f>IF((AX$7&gt;IFERROR(MAX(IFERROR(INDEX(Tbl_Project_List[Start Date],MATCH($A141,Tbl_Project_List[Project Name],0),1)-1,0),IFERROR(INDEX($K$9:$K$158,MATCH($E141,$G$9:$G$158,0),1),0),IFERROR(INDEX($K$9:$K$158,MATCH($F141,$G$9:$G$158,0),1),0)),0)), IFERROR(MIN($D141-SUM($O141:AW141), INDEX(Tbl_Resource_List[Hours Available per Day], MATCH($C141,Tbl_Resource_List[Resource Name],0),1)-SUMIF($C$8:$C140,$C141,AX$8:AX140)),0),0)</f>
        <v>0</v>
      </c>
      <c r="AY141" s="93">
        <f>IF((AY$7&gt;IFERROR(MAX(IFERROR(INDEX(Tbl_Project_List[Start Date],MATCH($A141,Tbl_Project_List[Project Name],0),1)-1,0),IFERROR(INDEX($K$9:$K$158,MATCH($E141,$G$9:$G$158,0),1),0),IFERROR(INDEX($K$9:$K$158,MATCH($F141,$G$9:$G$158,0),1),0)),0)), IFERROR(MIN($D141-SUM($O141:AX141), INDEX(Tbl_Resource_List[Hours Available per Day], MATCH($C141,Tbl_Resource_List[Resource Name],0),1)-SUMIF($C$8:$C140,$C141,AY$8:AY140)),0),0)</f>
        <v>0</v>
      </c>
      <c r="AZ141" s="93">
        <f>IF((AZ$7&gt;IFERROR(MAX(IFERROR(INDEX(Tbl_Project_List[Start Date],MATCH($A141,Tbl_Project_List[Project Name],0),1)-1,0),IFERROR(INDEX($K$9:$K$158,MATCH($E141,$G$9:$G$158,0),1),0),IFERROR(INDEX($K$9:$K$158,MATCH($F141,$G$9:$G$158,0),1),0)),0)), IFERROR(MIN($D141-SUM($O141:AY141), INDEX(Tbl_Resource_List[Hours Available per Day], MATCH($C141,Tbl_Resource_List[Resource Name],0),1)-SUMIF($C$8:$C140,$C141,AZ$8:AZ140)),0),0)</f>
        <v>0</v>
      </c>
      <c r="BA141" s="93">
        <f>IF((BA$7&gt;IFERROR(MAX(IFERROR(INDEX(Tbl_Project_List[Start Date],MATCH($A141,Tbl_Project_List[Project Name],0),1)-1,0),IFERROR(INDEX($K$9:$K$158,MATCH($E141,$G$9:$G$158,0),1),0),IFERROR(INDEX($K$9:$K$158,MATCH($F141,$G$9:$G$158,0),1),0)),0)), IFERROR(MIN($D141-SUM($O141:AZ141), INDEX(Tbl_Resource_List[Hours Available per Day], MATCH($C141,Tbl_Resource_List[Resource Name],0),1)-SUMIF($C$8:$C140,$C141,BA$8:BA140)),0),0)</f>
        <v>0</v>
      </c>
      <c r="BB141" s="93">
        <f>IF((BB$7&gt;IFERROR(MAX(IFERROR(INDEX(Tbl_Project_List[Start Date],MATCH($A141,Tbl_Project_List[Project Name],0),1)-1,0),IFERROR(INDEX($K$9:$K$158,MATCH($E141,$G$9:$G$158,0),1),0),IFERROR(INDEX($K$9:$K$158,MATCH($F141,$G$9:$G$158,0),1),0)),0)), IFERROR(MIN($D141-SUM($O141:BA141), INDEX(Tbl_Resource_List[Hours Available per Day], MATCH($C141,Tbl_Resource_List[Resource Name],0),1)-SUMIF($C$8:$C140,$C141,BB$8:BB140)),0),0)</f>
        <v>0</v>
      </c>
      <c r="BC141" s="93">
        <f>IF((BC$7&gt;IFERROR(MAX(IFERROR(INDEX(Tbl_Project_List[Start Date],MATCH($A141,Tbl_Project_List[Project Name],0),1)-1,0),IFERROR(INDEX($K$9:$K$158,MATCH($E141,$G$9:$G$158,0),1),0),IFERROR(INDEX($K$9:$K$158,MATCH($F141,$G$9:$G$158,0),1),0)),0)), IFERROR(MIN($D141-SUM($O141:BB141), INDEX(Tbl_Resource_List[Hours Available per Day], MATCH($C141,Tbl_Resource_List[Resource Name],0),1)-SUMIF($C$8:$C140,$C141,BC$8:BC140)),0),0)</f>
        <v>0</v>
      </c>
      <c r="BD141" s="93">
        <f>IF((BD$7&gt;IFERROR(MAX(IFERROR(INDEX(Tbl_Project_List[Start Date],MATCH($A141,Tbl_Project_List[Project Name],0),1)-1,0),IFERROR(INDEX($K$9:$K$158,MATCH($E141,$G$9:$G$158,0),1),0),IFERROR(INDEX($K$9:$K$158,MATCH($F141,$G$9:$G$158,0),1),0)),0)), IFERROR(MIN($D141-SUM($O141:BC141), INDEX(Tbl_Resource_List[Hours Available per Day], MATCH($C141,Tbl_Resource_List[Resource Name],0),1)-SUMIF($C$8:$C140,$C141,BD$8:BD140)),0),0)</f>
        <v>0</v>
      </c>
      <c r="BE141" s="93">
        <f>IF((BE$7&gt;IFERROR(MAX(IFERROR(INDEX(Tbl_Project_List[Start Date],MATCH($A141,Tbl_Project_List[Project Name],0),1)-1,0),IFERROR(INDEX($K$9:$K$158,MATCH($E141,$G$9:$G$158,0),1),0),IFERROR(INDEX($K$9:$K$158,MATCH($F141,$G$9:$G$158,0),1),0)),0)), IFERROR(MIN($D141-SUM($O141:BD141), INDEX(Tbl_Resource_List[Hours Available per Day], MATCH($C141,Tbl_Resource_List[Resource Name],0),1)-SUMIF($C$8:$C140,$C141,BE$8:BE140)),0),0)</f>
        <v>0</v>
      </c>
      <c r="BF141" s="93">
        <f>IF((BF$7&gt;IFERROR(MAX(IFERROR(INDEX(Tbl_Project_List[Start Date],MATCH($A141,Tbl_Project_List[Project Name],0),1)-1,0),IFERROR(INDEX($K$9:$K$158,MATCH($E141,$G$9:$G$158,0),1),0),IFERROR(INDEX($K$9:$K$158,MATCH($F141,$G$9:$G$158,0),1),0)),0)), IFERROR(MIN($D141-SUM($O141:BE141), INDEX(Tbl_Resource_List[Hours Available per Day], MATCH($C141,Tbl_Resource_List[Resource Name],0),1)-SUMIF($C$8:$C140,$C141,BF$8:BF140)),0),0)</f>
        <v>0</v>
      </c>
      <c r="BG141" s="93">
        <f>IF((BG$7&gt;IFERROR(MAX(IFERROR(INDEX(Tbl_Project_List[Start Date],MATCH($A141,Tbl_Project_List[Project Name],0),1)-1,0),IFERROR(INDEX($K$9:$K$158,MATCH($E141,$G$9:$G$158,0),1),0),IFERROR(INDEX($K$9:$K$158,MATCH($F141,$G$9:$G$158,0),1),0)),0)), IFERROR(MIN($D141-SUM($O141:BF141), INDEX(Tbl_Resource_List[Hours Available per Day], MATCH($C141,Tbl_Resource_List[Resource Name],0),1)-SUMIF($C$8:$C140,$C141,BG$8:BG140)),0),0)</f>
        <v>0</v>
      </c>
      <c r="BH141" s="93">
        <f>IF((BH$7&gt;IFERROR(MAX(IFERROR(INDEX(Tbl_Project_List[Start Date],MATCH($A141,Tbl_Project_List[Project Name],0),1)-1,0),IFERROR(INDEX($K$9:$K$158,MATCH($E141,$G$9:$G$158,0),1),0),IFERROR(INDEX($K$9:$K$158,MATCH($F141,$G$9:$G$158,0),1),0)),0)), IFERROR(MIN($D141-SUM($O141:BG141), INDEX(Tbl_Resource_List[Hours Available per Day], MATCH($C141,Tbl_Resource_List[Resource Name],0),1)-SUMIF($C$8:$C140,$C141,BH$8:BH140)),0),0)</f>
        <v>0</v>
      </c>
      <c r="BI141" s="93">
        <f>IF((BI$7&gt;IFERROR(MAX(IFERROR(INDEX(Tbl_Project_List[Start Date],MATCH($A141,Tbl_Project_List[Project Name],0),1)-1,0),IFERROR(INDEX($K$9:$K$158,MATCH($E141,$G$9:$G$158,0),1),0),IFERROR(INDEX($K$9:$K$158,MATCH($F141,$G$9:$G$158,0),1),0)),0)), IFERROR(MIN($D141-SUM($O141:BH141), INDEX(Tbl_Resource_List[Hours Available per Day], MATCH($C141,Tbl_Resource_List[Resource Name],0),1)-SUMIF($C$8:$C140,$C141,BI$8:BI140)),0),0)</f>
        <v>0</v>
      </c>
      <c r="BJ141" s="93">
        <f>IF((BJ$7&gt;IFERROR(MAX(IFERROR(INDEX(Tbl_Project_List[Start Date],MATCH($A141,Tbl_Project_List[Project Name],0),1)-1,0),IFERROR(INDEX($K$9:$K$158,MATCH($E141,$G$9:$G$158,0),1),0),IFERROR(INDEX($K$9:$K$158,MATCH($F141,$G$9:$G$158,0),1),0)),0)), IFERROR(MIN($D141-SUM($O141:BI141), INDEX(Tbl_Resource_List[Hours Available per Day], MATCH($C141,Tbl_Resource_List[Resource Name],0),1)-SUMIF($C$8:$C140,$C141,BJ$8:BJ140)),0),0)</f>
        <v>0</v>
      </c>
      <c r="BK141" s="93">
        <f>IF((BK$7&gt;IFERROR(MAX(IFERROR(INDEX(Tbl_Project_List[Start Date],MATCH($A141,Tbl_Project_List[Project Name],0),1)-1,0),IFERROR(INDEX($K$9:$K$158,MATCH($E141,$G$9:$G$158,0),1),0),IFERROR(INDEX($K$9:$K$158,MATCH($F141,$G$9:$G$158,0),1),0)),0)), IFERROR(MIN($D141-SUM($O141:BJ141), INDEX(Tbl_Resource_List[Hours Available per Day], MATCH($C141,Tbl_Resource_List[Resource Name],0),1)-SUMIF($C$8:$C140,$C141,BK$8:BK140)),0),0)</f>
        <v>0</v>
      </c>
      <c r="BL141" s="93">
        <f>IF((BL$7&gt;IFERROR(MAX(IFERROR(INDEX(Tbl_Project_List[Start Date],MATCH($A141,Tbl_Project_List[Project Name],0),1)-1,0),IFERROR(INDEX($K$9:$K$158,MATCH($E141,$G$9:$G$158,0),1),0),IFERROR(INDEX($K$9:$K$158,MATCH($F141,$G$9:$G$158,0),1),0)),0)), IFERROR(MIN($D141-SUM($O141:BK141), INDEX(Tbl_Resource_List[Hours Available per Day], MATCH($C141,Tbl_Resource_List[Resource Name],0),1)-SUMIF($C$8:$C140,$C141,BL$8:BL140)),0),0)</f>
        <v>0</v>
      </c>
      <c r="BM141" s="93">
        <f>IF((BM$7&gt;IFERROR(MAX(IFERROR(INDEX(Tbl_Project_List[Start Date],MATCH($A141,Tbl_Project_List[Project Name],0),1)-1,0),IFERROR(INDEX($K$9:$K$158,MATCH($E141,$G$9:$G$158,0),1),0),IFERROR(INDEX($K$9:$K$158,MATCH($F141,$G$9:$G$158,0),1),0)),0)), IFERROR(MIN($D141-SUM($O141:BL141), INDEX(Tbl_Resource_List[Hours Available per Day], MATCH($C141,Tbl_Resource_List[Resource Name],0),1)-SUMIF($C$8:$C140,$C141,BM$8:BM140)),0),0)</f>
        <v>0</v>
      </c>
      <c r="BN141" s="93">
        <f>IF((BN$7&gt;IFERROR(MAX(IFERROR(INDEX(Tbl_Project_List[Start Date],MATCH($A141,Tbl_Project_List[Project Name],0),1)-1,0),IFERROR(INDEX($K$9:$K$158,MATCH($E141,$G$9:$G$158,0),1),0),IFERROR(INDEX($K$9:$K$158,MATCH($F141,$G$9:$G$158,0),1),0)),0)), IFERROR(MIN($D141-SUM($O141:BM141), INDEX(Tbl_Resource_List[Hours Available per Day], MATCH($C141,Tbl_Resource_List[Resource Name],0),1)-SUMIF($C$8:$C140,$C141,BN$8:BN140)),0),0)</f>
        <v>0</v>
      </c>
      <c r="BO141" s="93">
        <f>IF((BO$7&gt;IFERROR(MAX(IFERROR(INDEX(Tbl_Project_List[Start Date],MATCH($A141,Tbl_Project_List[Project Name],0),1)-1,0),IFERROR(INDEX($K$9:$K$158,MATCH($E141,$G$9:$G$158,0),1),0),IFERROR(INDEX($K$9:$K$158,MATCH($F141,$G$9:$G$158,0),1),0)),0)), IFERROR(MIN($D141-SUM($O141:BN141), INDEX(Tbl_Resource_List[Hours Available per Day], MATCH($C141,Tbl_Resource_List[Resource Name],0),1)-SUMIF($C$8:$C140,$C141,BO$8:BO140)),0),0)</f>
        <v>0</v>
      </c>
      <c r="BP141" s="93">
        <f>IF((BP$7&gt;IFERROR(MAX(IFERROR(INDEX(Tbl_Project_List[Start Date],MATCH($A141,Tbl_Project_List[Project Name],0),1)-1,0),IFERROR(INDEX($K$9:$K$158,MATCH($E141,$G$9:$G$158,0),1),0),IFERROR(INDEX($K$9:$K$158,MATCH($F141,$G$9:$G$158,0),1),0)),0)), IFERROR(MIN($D141-SUM($O141:BO141), INDEX(Tbl_Resource_List[Hours Available per Day], MATCH($C141,Tbl_Resource_List[Resource Name],0),1)-SUMIF($C$8:$C140,$C141,BP$8:BP140)),0),0)</f>
        <v>0</v>
      </c>
      <c r="BQ141" s="93">
        <f>IF((BQ$7&gt;IFERROR(MAX(IFERROR(INDEX(Tbl_Project_List[Start Date],MATCH($A141,Tbl_Project_List[Project Name],0),1)-1,0),IFERROR(INDEX($K$9:$K$158,MATCH($E141,$G$9:$G$158,0),1),0),IFERROR(INDEX($K$9:$K$158,MATCH($F141,$G$9:$G$158,0),1),0)),0)), IFERROR(MIN($D141-SUM($O141:BP141), INDEX(Tbl_Resource_List[Hours Available per Day], MATCH($C141,Tbl_Resource_List[Resource Name],0),1)-SUMIF($C$8:$C140,$C141,BQ$8:BQ140)),0),0)</f>
        <v>0</v>
      </c>
      <c r="BR141" s="93">
        <f>IF((BR$7&gt;IFERROR(MAX(IFERROR(INDEX(Tbl_Project_List[Start Date],MATCH($A141,Tbl_Project_List[Project Name],0),1)-1,0),IFERROR(INDEX($K$9:$K$158,MATCH($E141,$G$9:$G$158,0),1),0),IFERROR(INDEX($K$9:$K$158,MATCH($F141,$G$9:$G$158,0),1),0)),0)), IFERROR(MIN($D141-SUM($O141:BQ141), INDEX(Tbl_Resource_List[Hours Available per Day], MATCH($C141,Tbl_Resource_List[Resource Name],0),1)-SUMIF($C$8:$C140,$C141,BR$8:BR140)),0),0)</f>
        <v>0</v>
      </c>
      <c r="BS141" s="93">
        <f>IF((BS$7&gt;IFERROR(MAX(IFERROR(INDEX(Tbl_Project_List[Start Date],MATCH($A141,Tbl_Project_List[Project Name],0),1)-1,0),IFERROR(INDEX($K$9:$K$158,MATCH($E141,$G$9:$G$158,0),1),0),IFERROR(INDEX($K$9:$K$158,MATCH($F141,$G$9:$G$158,0),1),0)),0)), IFERROR(MIN($D141-SUM($O141:BR141), INDEX(Tbl_Resource_List[Hours Available per Day], MATCH($C141,Tbl_Resource_List[Resource Name],0),1)-SUMIF($C$8:$C140,$C141,BS$8:BS140)),0),0)</f>
        <v>0</v>
      </c>
      <c r="BT141" s="93">
        <f>IF((BT$7&gt;IFERROR(MAX(IFERROR(INDEX(Tbl_Project_List[Start Date],MATCH($A141,Tbl_Project_List[Project Name],0),1)-1,0),IFERROR(INDEX($K$9:$K$158,MATCH($E141,$G$9:$G$158,0),1),0),IFERROR(INDEX($K$9:$K$158,MATCH($F141,$G$9:$G$158,0),1),0)),0)), IFERROR(MIN($D141-SUM($O141:BS141), INDEX(Tbl_Resource_List[Hours Available per Day], MATCH($C141,Tbl_Resource_List[Resource Name],0),1)-SUMIF($C$8:$C140,$C141,BT$8:BT140)),0),0)</f>
        <v>0</v>
      </c>
      <c r="BU141" s="93">
        <f>IF((BU$7&gt;IFERROR(MAX(IFERROR(INDEX(Tbl_Project_List[Start Date],MATCH($A141,Tbl_Project_List[Project Name],0),1)-1,0),IFERROR(INDEX($K$9:$K$158,MATCH($E141,$G$9:$G$158,0),1),0),IFERROR(INDEX($K$9:$K$158,MATCH($F141,$G$9:$G$158,0),1),0)),0)), IFERROR(MIN($D141-SUM($O141:BT141), INDEX(Tbl_Resource_List[Hours Available per Day], MATCH($C141,Tbl_Resource_List[Resource Name],0),1)-SUMIF($C$8:$C140,$C141,BU$8:BU140)),0),0)</f>
        <v>0</v>
      </c>
      <c r="BV141" s="93">
        <f>IF((BV$7&gt;IFERROR(MAX(IFERROR(INDEX(Tbl_Project_List[Start Date],MATCH($A141,Tbl_Project_List[Project Name],0),1)-1,0),IFERROR(INDEX($K$9:$K$158,MATCH($E141,$G$9:$G$158,0),1),0),IFERROR(INDEX($K$9:$K$158,MATCH($F141,$G$9:$G$158,0),1),0)),0)), IFERROR(MIN($D141-SUM($O141:BU141), INDEX(Tbl_Resource_List[Hours Available per Day], MATCH($C141,Tbl_Resource_List[Resource Name],0),1)-SUMIF($C$8:$C140,$C141,BV$8:BV140)),0),0)</f>
        <v>0</v>
      </c>
      <c r="BW141" s="94">
        <f>IF((BW$7&gt;IFERROR(MAX(IFERROR(INDEX(Tbl_Project_List[Start Date],MATCH($A141,Tbl_Project_List[Project Name],0),1)-1,0),IFERROR(INDEX($K$9:$K$158,MATCH($E141,$G$9:$G$158,0),1),0),IFERROR(INDEX($K$9:$K$158,MATCH($F141,$G$9:$G$158,0),1),0)),0)), IFERROR(MIN($D141-SUM($O141:BV141), INDEX(Tbl_Resource_List[Hours Available per Day], MATCH($C141,Tbl_Resource_List[Resource Name],0),1)-SUMIF($C$8:$C140,$C141,BW$8:BW140)),0),0)</f>
        <v>0</v>
      </c>
      <c r="BX141" s="95"/>
      <c r="BY141" s="95"/>
      <c r="BZ141" s="95"/>
      <c r="CA141" s="95"/>
      <c r="CB141" s="95"/>
      <c r="CC141" s="95"/>
      <c r="CD141" s="95"/>
      <c r="CE141" s="95"/>
      <c r="CF141" s="95"/>
      <c r="CG141" s="95"/>
      <c r="CH141" s="95"/>
      <c r="CI141" s="95"/>
      <c r="CJ141" s="95"/>
      <c r="CK141" s="95"/>
      <c r="CL141" s="95"/>
      <c r="CM141" s="95"/>
      <c r="CN141" s="95"/>
      <c r="CO141" s="95"/>
      <c r="CP141" s="95"/>
      <c r="CQ141" s="95"/>
      <c r="CR141" s="95"/>
      <c r="CS141" s="95"/>
      <c r="CT141" s="95"/>
      <c r="CU141" s="95"/>
      <c r="CV141" s="95"/>
      <c r="CW141" s="95"/>
      <c r="CX141" s="95"/>
      <c r="CY141" s="95"/>
      <c r="CZ141" s="95"/>
      <c r="DA141" s="95"/>
    </row>
    <row r="142" spans="1:105" x14ac:dyDescent="0.25">
      <c r="A142" s="89" t="str">
        <f>IFERROR(IF(ROW(A141)-ROW($A$8)&gt;=COUNTA(Tbl_Task_List[Task Name]),"",INDEX(Tbl_Project_List[],MATCH(SMALL(Tbl_Project_List[[#Data],[Priority]],ROUND(SUMPRODUCT(1/COUNTIF($A$9:A141,$A$9:A141)),0)+((COUNTIF(Tbl_Task_List[[#Data],[Project Name]],A141)=COUNTIF($A$9:$A141,A141))*1)),Tbl_Project_List[[#Data],[Priority]],0),1)),"")</f>
        <v/>
      </c>
      <c r="B142" s="89" t="str">
        <f t="array" ref="B142">IFERROR(INDEX((Tbl_Task_List[[#Data],[Task Name]]), SMALL(IF(A142=(Tbl_Task_List[[#Data],[Project Name]]),ROW(Tbl_Task_List[[#Data],[Project Name]]),""),COUNTIF($A$9:$A142,A142))-ROW(Tbl_Task_List[[#Headers],[Task Name]]),1),"")</f>
        <v/>
      </c>
      <c r="C142" s="90" t="str">
        <f t="array" ref="C142">IFERROR(INDEX((Tbl_Task_List[[#Data],[Resource Name]]), SMALL(IF(A142=(Tbl_Task_List[[#Data],[Project Name]]),ROW(Tbl_Task_List[[#Data],[Project Name]]),""),COUNTIF($A$9:$A142,A142))-ROW(Tbl_Task_List[[#Headers],[Resource Name]]),1),"")</f>
        <v/>
      </c>
      <c r="D142" s="91" t="str">
        <f t="array" ref="D142">IFERROR(INDEX((Tbl_Task_List[[#Data],[Planned Duration (Hours)]]), SMALL(IF(A142=(Tbl_Task_List[[#Data],[Project Name]]),ROW(Tbl_Task_List[[#Data],[Project Name]]),""),COUNTIF($A$9:$A142,A142))-ROW(Tbl_Task_List[[#Headers],[Planned Duration (Hours)]]),1),"")</f>
        <v/>
      </c>
      <c r="E142" s="70" t="str">
        <f t="array" ref="E142">IFERROR(INDEX((Tbl_Task_List[[#Data],[Predecessor 1]]), SMALL(IF(A142=(Tbl_Task_List[[#Data],[Project Name]]),ROW(Tbl_Task_List[[#Data],[Project Name]]),""),COUNTIF($A$9:$A142,A142))-ROW(Tbl_Task_List[[#Headers],[Predecessor 1]]),1),"")</f>
        <v/>
      </c>
      <c r="F142" s="70" t="str">
        <f t="array" ref="F142">IFERROR(INDEX((Tbl_Task_List[[#Data],[Predecessor 2]]), SMALL(IF(A142=(Tbl_Task_List[[#Data],[Project Name]]),ROW(Tbl_Task_List[[#Data],[Project Name]]),""),COUNTIF($A$9:$A142,A142))-ROW(Tbl_Task_List[[#Headers],[Predecessor 2]]),1),"")</f>
        <v/>
      </c>
      <c r="G142" s="70" t="str">
        <f t="shared" si="13"/>
        <v xml:space="preserve"> </v>
      </c>
      <c r="H142" s="75" t="str">
        <f>IFERROR(MAX(INDEX(Tbl_Project_List[Start Date],MATCH($A142,Tbl_Project_List[Project Name],0),1), StartDate, IFERROR(WORKDAY(INDEX($K$9:$K$158,MATCH($E142,$G$9:$G$158,0),1),1,Holidays),0),IFERROR(WORKDAY( INDEX($K$9:$K$158,MATCH($F142,$G$9:$G$158,0),1),1,Holidays),0)),"")</f>
        <v/>
      </c>
      <c r="I142" s="92" t="str">
        <f t="shared" si="14"/>
        <v/>
      </c>
      <c r="J142" s="75" t="str">
        <f t="array" ref="J142">IF(ISNUMBER(D142),IFERROR(INDEX($A$7:$BW$7,1,SMALL(IF(P142:BW142&gt;0,COLUMN(P142:BW142),""),1)),WORKDAY($BW$7,2,Holidays)),"")</f>
        <v/>
      </c>
      <c r="K142" s="75" t="str">
        <f t="array" ref="K142">IF(ISNUMBER(D142),IF(SUM(P142:BW142)=D142,IFERROR(INDEX($A$7:$BW$7,1,LARGE(IF(P142:BW142&gt;0,COLUMN(P142:BW142),""),1)),""),WORKDAY($BW$7,1,Holidays)),"")</f>
        <v/>
      </c>
      <c r="L142" s="92" t="str">
        <f ca="1">IFERROR(COUNTIF(INDIRECT(ADDRESS(ROW($L142),MATCH($J142,$A$7:$BW$7,0),1,1,)):INDIRECT(ADDRESS(ROW($L142),MATCH(MIN($K142,$BW$7),$A$7:$BW$7,0),1,1,)),0),"")</f>
        <v/>
      </c>
      <c r="M142" s="92" t="str">
        <f t="shared" si="15"/>
        <v/>
      </c>
      <c r="N142" s="93" t="str">
        <f t="shared" si="16"/>
        <v/>
      </c>
      <c r="O142" s="86"/>
      <c r="P142" s="93">
        <f>IF((P$7&gt;IFERROR(MAX(IFERROR(INDEX(Tbl_Project_List[Start Date],MATCH($A142,Tbl_Project_List[Project Name],0),1)-1,0),IFERROR(INDEX($K$9:$K$158,MATCH($E142,$G$9:$G$158,0),1),0),IFERROR(INDEX($K$9:$K$158,MATCH($F142,$G$9:$G$158,0),1),0)),0)), IFERROR(MIN($D142-SUM($O142:O142), INDEX(Tbl_Resource_List[Hours Available per Day], MATCH($C142,Tbl_Resource_List[Resource Name],0),1)-SUMIF($C$8:$C141,$C142,P$8:P141)),0),0)</f>
        <v>0</v>
      </c>
      <c r="Q142" s="93">
        <f>IF((Q$7&gt;IFERROR(MAX(IFERROR(INDEX(Tbl_Project_List[Start Date],MATCH($A142,Tbl_Project_List[Project Name],0),1)-1,0),IFERROR(INDEX($K$9:$K$158,MATCH($E142,$G$9:$G$158,0),1),0),IFERROR(INDEX($K$9:$K$158,MATCH($F142,$G$9:$G$158,0),1),0)),0)), IFERROR(MIN($D142-SUM($O142:P142), INDEX(Tbl_Resource_List[Hours Available per Day], MATCH($C142,Tbl_Resource_List[Resource Name],0),1)-SUMIF($C$8:$C141,$C142,Q$8:Q141)),0),0)</f>
        <v>0</v>
      </c>
      <c r="R142" s="93">
        <f>IF((R$7&gt;IFERROR(MAX(IFERROR(INDEX(Tbl_Project_List[Start Date],MATCH($A142,Tbl_Project_List[Project Name],0),1)-1,0),IFERROR(INDEX($K$9:$K$158,MATCH($E142,$G$9:$G$158,0),1),0),IFERROR(INDEX($K$9:$K$158,MATCH($F142,$G$9:$G$158,0),1),0)),0)), IFERROR(MIN($D142-SUM($O142:Q142), INDEX(Tbl_Resource_List[Hours Available per Day], MATCH($C142,Tbl_Resource_List[Resource Name],0),1)-SUMIF($C$8:$C141,$C142,R$8:R141)),0),0)</f>
        <v>0</v>
      </c>
      <c r="S142" s="93">
        <f>IF((S$7&gt;IFERROR(MAX(IFERROR(INDEX(Tbl_Project_List[Start Date],MATCH($A142,Tbl_Project_List[Project Name],0),1)-1,0),IFERROR(INDEX($K$9:$K$158,MATCH($E142,$G$9:$G$158,0),1),0),IFERROR(INDEX($K$9:$K$158,MATCH($F142,$G$9:$G$158,0),1),0)),0)), IFERROR(MIN($D142-SUM($O142:R142), INDEX(Tbl_Resource_List[Hours Available per Day], MATCH($C142,Tbl_Resource_List[Resource Name],0),1)-SUMIF($C$8:$C141,$C142,S$8:S141)),0),0)</f>
        <v>0</v>
      </c>
      <c r="T142" s="93">
        <f>IF((T$7&gt;IFERROR(MAX(IFERROR(INDEX(Tbl_Project_List[Start Date],MATCH($A142,Tbl_Project_List[Project Name],0),1)-1,0),IFERROR(INDEX($K$9:$K$158,MATCH($E142,$G$9:$G$158,0),1),0),IFERROR(INDEX($K$9:$K$158,MATCH($F142,$G$9:$G$158,0),1),0)),0)), IFERROR(MIN($D142-SUM($O142:S142), INDEX(Tbl_Resource_List[Hours Available per Day], MATCH($C142,Tbl_Resource_List[Resource Name],0),1)-SUMIF($C$8:$C141,$C142,T$8:T141)),0),0)</f>
        <v>0</v>
      </c>
      <c r="U142" s="93">
        <f>IF((U$7&gt;IFERROR(MAX(IFERROR(INDEX(Tbl_Project_List[Start Date],MATCH($A142,Tbl_Project_List[Project Name],0),1)-1,0),IFERROR(INDEX($K$9:$K$158,MATCH($E142,$G$9:$G$158,0),1),0),IFERROR(INDEX($K$9:$K$158,MATCH($F142,$G$9:$G$158,0),1),0)),0)), IFERROR(MIN($D142-SUM($O142:T142), INDEX(Tbl_Resource_List[Hours Available per Day], MATCH($C142,Tbl_Resource_List[Resource Name],0),1)-SUMIF($C$8:$C141,$C142,U$8:U141)),0),0)</f>
        <v>0</v>
      </c>
      <c r="V142" s="93">
        <f>IF((V$7&gt;IFERROR(MAX(IFERROR(INDEX(Tbl_Project_List[Start Date],MATCH($A142,Tbl_Project_List[Project Name],0),1)-1,0),IFERROR(INDEX($K$9:$K$158,MATCH($E142,$G$9:$G$158,0),1),0),IFERROR(INDEX($K$9:$K$158,MATCH($F142,$G$9:$G$158,0),1),0)),0)), IFERROR(MIN($D142-SUM($O142:U142), INDEX(Tbl_Resource_List[Hours Available per Day], MATCH($C142,Tbl_Resource_List[Resource Name],0),1)-SUMIF($C$8:$C141,$C142,V$8:V141)),0),0)</f>
        <v>0</v>
      </c>
      <c r="W142" s="93">
        <f>IF((W$7&gt;IFERROR(MAX(IFERROR(INDEX(Tbl_Project_List[Start Date],MATCH($A142,Tbl_Project_List[Project Name],0),1)-1,0),IFERROR(INDEX($K$9:$K$158,MATCH($E142,$G$9:$G$158,0),1),0),IFERROR(INDEX($K$9:$K$158,MATCH($F142,$G$9:$G$158,0),1),0)),0)), IFERROR(MIN($D142-SUM($O142:V142), INDEX(Tbl_Resource_List[Hours Available per Day], MATCH($C142,Tbl_Resource_List[Resource Name],0),1)-SUMIF($C$8:$C141,$C142,W$8:W141)),0),0)</f>
        <v>0</v>
      </c>
      <c r="X142" s="93">
        <f>IF((X$7&gt;IFERROR(MAX(IFERROR(INDEX(Tbl_Project_List[Start Date],MATCH($A142,Tbl_Project_List[Project Name],0),1)-1,0),IFERROR(INDEX($K$9:$K$158,MATCH($E142,$G$9:$G$158,0),1),0),IFERROR(INDEX($K$9:$K$158,MATCH($F142,$G$9:$G$158,0),1),0)),0)), IFERROR(MIN($D142-SUM($O142:W142), INDEX(Tbl_Resource_List[Hours Available per Day], MATCH($C142,Tbl_Resource_List[Resource Name],0),1)-SUMIF($C$8:$C141,$C142,X$8:X141)),0),0)</f>
        <v>0</v>
      </c>
      <c r="Y142" s="93">
        <f>IF((Y$7&gt;IFERROR(MAX(IFERROR(INDEX(Tbl_Project_List[Start Date],MATCH($A142,Tbl_Project_List[Project Name],0),1)-1,0),IFERROR(INDEX($K$9:$K$158,MATCH($E142,$G$9:$G$158,0),1),0),IFERROR(INDEX($K$9:$K$158,MATCH($F142,$G$9:$G$158,0),1),0)),0)), IFERROR(MIN($D142-SUM($O142:X142), INDEX(Tbl_Resource_List[Hours Available per Day], MATCH($C142,Tbl_Resource_List[Resource Name],0),1)-SUMIF($C$8:$C141,$C142,Y$8:Y141)),0),0)</f>
        <v>0</v>
      </c>
      <c r="Z142" s="93">
        <f>IF((Z$7&gt;IFERROR(MAX(IFERROR(INDEX(Tbl_Project_List[Start Date],MATCH($A142,Tbl_Project_List[Project Name],0),1)-1,0),IFERROR(INDEX($K$9:$K$158,MATCH($E142,$G$9:$G$158,0),1),0),IFERROR(INDEX($K$9:$K$158,MATCH($F142,$G$9:$G$158,0),1),0)),0)), IFERROR(MIN($D142-SUM($O142:Y142), INDEX(Tbl_Resource_List[Hours Available per Day], MATCH($C142,Tbl_Resource_List[Resource Name],0),1)-SUMIF($C$8:$C141,$C142,Z$8:Z141)),0),0)</f>
        <v>0</v>
      </c>
      <c r="AA142" s="93">
        <f>IF((AA$7&gt;IFERROR(MAX(IFERROR(INDEX(Tbl_Project_List[Start Date],MATCH($A142,Tbl_Project_List[Project Name],0),1)-1,0),IFERROR(INDEX($K$9:$K$158,MATCH($E142,$G$9:$G$158,0),1),0),IFERROR(INDEX($K$9:$K$158,MATCH($F142,$G$9:$G$158,0),1),0)),0)), IFERROR(MIN($D142-SUM($O142:Z142), INDEX(Tbl_Resource_List[Hours Available per Day], MATCH($C142,Tbl_Resource_List[Resource Name],0),1)-SUMIF($C$8:$C141,$C142,AA$8:AA141)),0),0)</f>
        <v>0</v>
      </c>
      <c r="AB142" s="93">
        <f>IF((AB$7&gt;IFERROR(MAX(IFERROR(INDEX(Tbl_Project_List[Start Date],MATCH($A142,Tbl_Project_List[Project Name],0),1)-1,0),IFERROR(INDEX($K$9:$K$158,MATCH($E142,$G$9:$G$158,0),1),0),IFERROR(INDEX($K$9:$K$158,MATCH($F142,$G$9:$G$158,0),1),0)),0)), IFERROR(MIN($D142-SUM($O142:AA142), INDEX(Tbl_Resource_List[Hours Available per Day], MATCH($C142,Tbl_Resource_List[Resource Name],0),1)-SUMIF($C$8:$C141,$C142,AB$8:AB141)),0),0)</f>
        <v>0</v>
      </c>
      <c r="AC142" s="93">
        <f>IF((AC$7&gt;IFERROR(MAX(IFERROR(INDEX(Tbl_Project_List[Start Date],MATCH($A142,Tbl_Project_List[Project Name],0),1)-1,0),IFERROR(INDEX($K$9:$K$158,MATCH($E142,$G$9:$G$158,0),1),0),IFERROR(INDEX($K$9:$K$158,MATCH($F142,$G$9:$G$158,0),1),0)),0)), IFERROR(MIN($D142-SUM($O142:AB142), INDEX(Tbl_Resource_List[Hours Available per Day], MATCH($C142,Tbl_Resource_List[Resource Name],0),1)-SUMIF($C$8:$C141,$C142,AC$8:AC141)),0),0)</f>
        <v>0</v>
      </c>
      <c r="AD142" s="93">
        <f>IF((AD$7&gt;IFERROR(MAX(IFERROR(INDEX(Tbl_Project_List[Start Date],MATCH($A142,Tbl_Project_List[Project Name],0),1)-1,0),IFERROR(INDEX($K$9:$K$158,MATCH($E142,$G$9:$G$158,0),1),0),IFERROR(INDEX($K$9:$K$158,MATCH($F142,$G$9:$G$158,0),1),0)),0)), IFERROR(MIN($D142-SUM($O142:AC142), INDEX(Tbl_Resource_List[Hours Available per Day], MATCH($C142,Tbl_Resource_List[Resource Name],0),1)-SUMIF($C$8:$C141,$C142,AD$8:AD141)),0),0)</f>
        <v>0</v>
      </c>
      <c r="AE142" s="93">
        <f>IF((AE$7&gt;IFERROR(MAX(IFERROR(INDEX(Tbl_Project_List[Start Date],MATCH($A142,Tbl_Project_List[Project Name],0),1)-1,0),IFERROR(INDEX($K$9:$K$158,MATCH($E142,$G$9:$G$158,0),1),0),IFERROR(INDEX($K$9:$K$158,MATCH($F142,$G$9:$G$158,0),1),0)),0)), IFERROR(MIN($D142-SUM($O142:AD142), INDEX(Tbl_Resource_List[Hours Available per Day], MATCH($C142,Tbl_Resource_List[Resource Name],0),1)-SUMIF($C$8:$C141,$C142,AE$8:AE141)),0),0)</f>
        <v>0</v>
      </c>
      <c r="AF142" s="93">
        <f>IF((AF$7&gt;IFERROR(MAX(IFERROR(INDEX(Tbl_Project_List[Start Date],MATCH($A142,Tbl_Project_List[Project Name],0),1)-1,0),IFERROR(INDEX($K$9:$K$158,MATCH($E142,$G$9:$G$158,0),1),0),IFERROR(INDEX($K$9:$K$158,MATCH($F142,$G$9:$G$158,0),1),0)),0)), IFERROR(MIN($D142-SUM($O142:AE142), INDEX(Tbl_Resource_List[Hours Available per Day], MATCH($C142,Tbl_Resource_List[Resource Name],0),1)-SUMIF($C$8:$C141,$C142,AF$8:AF141)),0),0)</f>
        <v>0</v>
      </c>
      <c r="AG142" s="93">
        <f>IF((AG$7&gt;IFERROR(MAX(IFERROR(INDEX(Tbl_Project_List[Start Date],MATCH($A142,Tbl_Project_List[Project Name],0),1)-1,0),IFERROR(INDEX($K$9:$K$158,MATCH($E142,$G$9:$G$158,0),1),0),IFERROR(INDEX($K$9:$K$158,MATCH($F142,$G$9:$G$158,0),1),0)),0)), IFERROR(MIN($D142-SUM($O142:AF142), INDEX(Tbl_Resource_List[Hours Available per Day], MATCH($C142,Tbl_Resource_List[Resource Name],0),1)-SUMIF($C$8:$C141,$C142,AG$8:AG141)),0),0)</f>
        <v>0</v>
      </c>
      <c r="AH142" s="93">
        <f>IF((AH$7&gt;IFERROR(MAX(IFERROR(INDEX(Tbl_Project_List[Start Date],MATCH($A142,Tbl_Project_List[Project Name],0),1)-1,0),IFERROR(INDEX($K$9:$K$158,MATCH($E142,$G$9:$G$158,0),1),0),IFERROR(INDEX($K$9:$K$158,MATCH($F142,$G$9:$G$158,0),1),0)),0)), IFERROR(MIN($D142-SUM($O142:AG142), INDEX(Tbl_Resource_List[Hours Available per Day], MATCH($C142,Tbl_Resource_List[Resource Name],0),1)-SUMIF($C$8:$C141,$C142,AH$8:AH141)),0),0)</f>
        <v>0</v>
      </c>
      <c r="AI142" s="93">
        <f>IF((AI$7&gt;IFERROR(MAX(IFERROR(INDEX(Tbl_Project_List[Start Date],MATCH($A142,Tbl_Project_List[Project Name],0),1)-1,0),IFERROR(INDEX($K$9:$K$158,MATCH($E142,$G$9:$G$158,0),1),0),IFERROR(INDEX($K$9:$K$158,MATCH($F142,$G$9:$G$158,0),1),0)),0)), IFERROR(MIN($D142-SUM($O142:AH142), INDEX(Tbl_Resource_List[Hours Available per Day], MATCH($C142,Tbl_Resource_List[Resource Name],0),1)-SUMIF($C$8:$C141,$C142,AI$8:AI141)),0),0)</f>
        <v>0</v>
      </c>
      <c r="AJ142" s="93">
        <f>IF((AJ$7&gt;IFERROR(MAX(IFERROR(INDEX(Tbl_Project_List[Start Date],MATCH($A142,Tbl_Project_List[Project Name],0),1)-1,0),IFERROR(INDEX($K$9:$K$158,MATCH($E142,$G$9:$G$158,0),1),0),IFERROR(INDEX($K$9:$K$158,MATCH($F142,$G$9:$G$158,0),1),0)),0)), IFERROR(MIN($D142-SUM($O142:AI142), INDEX(Tbl_Resource_List[Hours Available per Day], MATCH($C142,Tbl_Resource_List[Resource Name],0),1)-SUMIF($C$8:$C141,$C142,AJ$8:AJ141)),0),0)</f>
        <v>0</v>
      </c>
      <c r="AK142" s="93">
        <f>IF((AK$7&gt;IFERROR(MAX(IFERROR(INDEX(Tbl_Project_List[Start Date],MATCH($A142,Tbl_Project_List[Project Name],0),1)-1,0),IFERROR(INDEX($K$9:$K$158,MATCH($E142,$G$9:$G$158,0),1),0),IFERROR(INDEX($K$9:$K$158,MATCH($F142,$G$9:$G$158,0),1),0)),0)), IFERROR(MIN($D142-SUM($O142:AJ142), INDEX(Tbl_Resource_List[Hours Available per Day], MATCH($C142,Tbl_Resource_List[Resource Name],0),1)-SUMIF($C$8:$C141,$C142,AK$8:AK141)),0),0)</f>
        <v>0</v>
      </c>
      <c r="AL142" s="93">
        <f>IF((AL$7&gt;IFERROR(MAX(IFERROR(INDEX(Tbl_Project_List[Start Date],MATCH($A142,Tbl_Project_List[Project Name],0),1)-1,0),IFERROR(INDEX($K$9:$K$158,MATCH($E142,$G$9:$G$158,0),1),0),IFERROR(INDEX($K$9:$K$158,MATCH($F142,$G$9:$G$158,0),1),0)),0)), IFERROR(MIN($D142-SUM($O142:AK142), INDEX(Tbl_Resource_List[Hours Available per Day], MATCH($C142,Tbl_Resource_List[Resource Name],0),1)-SUMIF($C$8:$C141,$C142,AL$8:AL141)),0),0)</f>
        <v>0</v>
      </c>
      <c r="AM142" s="93">
        <f>IF((AM$7&gt;IFERROR(MAX(IFERROR(INDEX(Tbl_Project_List[Start Date],MATCH($A142,Tbl_Project_List[Project Name],0),1)-1,0),IFERROR(INDEX($K$9:$K$158,MATCH($E142,$G$9:$G$158,0),1),0),IFERROR(INDEX($K$9:$K$158,MATCH($F142,$G$9:$G$158,0),1),0)),0)), IFERROR(MIN($D142-SUM($O142:AL142), INDEX(Tbl_Resource_List[Hours Available per Day], MATCH($C142,Tbl_Resource_List[Resource Name],0),1)-SUMIF($C$8:$C141,$C142,AM$8:AM141)),0),0)</f>
        <v>0</v>
      </c>
      <c r="AN142" s="93">
        <f>IF((AN$7&gt;IFERROR(MAX(IFERROR(INDEX(Tbl_Project_List[Start Date],MATCH($A142,Tbl_Project_List[Project Name],0),1)-1,0),IFERROR(INDEX($K$9:$K$158,MATCH($E142,$G$9:$G$158,0),1),0),IFERROR(INDEX($K$9:$K$158,MATCH($F142,$G$9:$G$158,0),1),0)),0)), IFERROR(MIN($D142-SUM($O142:AM142), INDEX(Tbl_Resource_List[Hours Available per Day], MATCH($C142,Tbl_Resource_List[Resource Name],0),1)-SUMIF($C$8:$C141,$C142,AN$8:AN141)),0),0)</f>
        <v>0</v>
      </c>
      <c r="AO142" s="93">
        <f>IF((AO$7&gt;IFERROR(MAX(IFERROR(INDEX(Tbl_Project_List[Start Date],MATCH($A142,Tbl_Project_List[Project Name],0),1)-1,0),IFERROR(INDEX($K$9:$K$158,MATCH($E142,$G$9:$G$158,0),1),0),IFERROR(INDEX($K$9:$K$158,MATCH($F142,$G$9:$G$158,0),1),0)),0)), IFERROR(MIN($D142-SUM($O142:AN142), INDEX(Tbl_Resource_List[Hours Available per Day], MATCH($C142,Tbl_Resource_List[Resource Name],0),1)-SUMIF($C$8:$C141,$C142,AO$8:AO141)),0),0)</f>
        <v>0</v>
      </c>
      <c r="AP142" s="93">
        <f>IF((AP$7&gt;IFERROR(MAX(IFERROR(INDEX(Tbl_Project_List[Start Date],MATCH($A142,Tbl_Project_List[Project Name],0),1)-1,0),IFERROR(INDEX($K$9:$K$158,MATCH($E142,$G$9:$G$158,0),1),0),IFERROR(INDEX($K$9:$K$158,MATCH($F142,$G$9:$G$158,0),1),0)),0)), IFERROR(MIN($D142-SUM($O142:AO142), INDEX(Tbl_Resource_List[Hours Available per Day], MATCH($C142,Tbl_Resource_List[Resource Name],0),1)-SUMIF($C$8:$C141,$C142,AP$8:AP141)),0),0)</f>
        <v>0</v>
      </c>
      <c r="AQ142" s="93">
        <f>IF((AQ$7&gt;IFERROR(MAX(IFERROR(INDEX(Tbl_Project_List[Start Date],MATCH($A142,Tbl_Project_List[Project Name],0),1)-1,0),IFERROR(INDEX($K$9:$K$158,MATCH($E142,$G$9:$G$158,0),1),0),IFERROR(INDEX($K$9:$K$158,MATCH($F142,$G$9:$G$158,0),1),0)),0)), IFERROR(MIN($D142-SUM($O142:AP142), INDEX(Tbl_Resource_List[Hours Available per Day], MATCH($C142,Tbl_Resource_List[Resource Name],0),1)-SUMIF($C$8:$C141,$C142,AQ$8:AQ141)),0),0)</f>
        <v>0</v>
      </c>
      <c r="AR142" s="93">
        <f>IF((AR$7&gt;IFERROR(MAX(IFERROR(INDEX(Tbl_Project_List[Start Date],MATCH($A142,Tbl_Project_List[Project Name],0),1)-1,0),IFERROR(INDEX($K$9:$K$158,MATCH($E142,$G$9:$G$158,0),1),0),IFERROR(INDEX($K$9:$K$158,MATCH($F142,$G$9:$G$158,0),1),0)),0)), IFERROR(MIN($D142-SUM($O142:AQ142), INDEX(Tbl_Resource_List[Hours Available per Day], MATCH($C142,Tbl_Resource_List[Resource Name],0),1)-SUMIF($C$8:$C141,$C142,AR$8:AR141)),0),0)</f>
        <v>0</v>
      </c>
      <c r="AS142" s="93">
        <f>IF((AS$7&gt;IFERROR(MAX(IFERROR(INDEX(Tbl_Project_List[Start Date],MATCH($A142,Tbl_Project_List[Project Name],0),1)-1,0),IFERROR(INDEX($K$9:$K$158,MATCH($E142,$G$9:$G$158,0),1),0),IFERROR(INDEX($K$9:$K$158,MATCH($F142,$G$9:$G$158,0),1),0)),0)), IFERROR(MIN($D142-SUM($O142:AR142), INDEX(Tbl_Resource_List[Hours Available per Day], MATCH($C142,Tbl_Resource_List[Resource Name],0),1)-SUMIF($C$8:$C141,$C142,AS$8:AS141)),0),0)</f>
        <v>0</v>
      </c>
      <c r="AT142" s="93">
        <f>IF((AT$7&gt;IFERROR(MAX(IFERROR(INDEX(Tbl_Project_List[Start Date],MATCH($A142,Tbl_Project_List[Project Name],0),1)-1,0),IFERROR(INDEX($K$9:$K$158,MATCH($E142,$G$9:$G$158,0),1),0),IFERROR(INDEX($K$9:$K$158,MATCH($F142,$G$9:$G$158,0),1),0)),0)), IFERROR(MIN($D142-SUM($O142:AS142), INDEX(Tbl_Resource_List[Hours Available per Day], MATCH($C142,Tbl_Resource_List[Resource Name],0),1)-SUMIF($C$8:$C141,$C142,AT$8:AT141)),0),0)</f>
        <v>0</v>
      </c>
      <c r="AU142" s="93">
        <f>IF((AU$7&gt;IFERROR(MAX(IFERROR(INDEX(Tbl_Project_List[Start Date],MATCH($A142,Tbl_Project_List[Project Name],0),1)-1,0),IFERROR(INDEX($K$9:$K$158,MATCH($E142,$G$9:$G$158,0),1),0),IFERROR(INDEX($K$9:$K$158,MATCH($F142,$G$9:$G$158,0),1),0)),0)), IFERROR(MIN($D142-SUM($O142:AT142), INDEX(Tbl_Resource_List[Hours Available per Day], MATCH($C142,Tbl_Resource_List[Resource Name],0),1)-SUMIF($C$8:$C141,$C142,AU$8:AU141)),0),0)</f>
        <v>0</v>
      </c>
      <c r="AV142" s="93">
        <f>IF((AV$7&gt;IFERROR(MAX(IFERROR(INDEX(Tbl_Project_List[Start Date],MATCH($A142,Tbl_Project_List[Project Name],0),1)-1,0),IFERROR(INDEX($K$9:$K$158,MATCH($E142,$G$9:$G$158,0),1),0),IFERROR(INDEX($K$9:$K$158,MATCH($F142,$G$9:$G$158,0),1),0)),0)), IFERROR(MIN($D142-SUM($O142:AU142), INDEX(Tbl_Resource_List[Hours Available per Day], MATCH($C142,Tbl_Resource_List[Resource Name],0),1)-SUMIF($C$8:$C141,$C142,AV$8:AV141)),0),0)</f>
        <v>0</v>
      </c>
      <c r="AW142" s="93">
        <f>IF((AW$7&gt;IFERROR(MAX(IFERROR(INDEX(Tbl_Project_List[Start Date],MATCH($A142,Tbl_Project_List[Project Name],0),1)-1,0),IFERROR(INDEX($K$9:$K$158,MATCH($E142,$G$9:$G$158,0),1),0),IFERROR(INDEX($K$9:$K$158,MATCH($F142,$G$9:$G$158,0),1),0)),0)), IFERROR(MIN($D142-SUM($O142:AV142), INDEX(Tbl_Resource_List[Hours Available per Day], MATCH($C142,Tbl_Resource_List[Resource Name],0),1)-SUMIF($C$8:$C141,$C142,AW$8:AW141)),0),0)</f>
        <v>0</v>
      </c>
      <c r="AX142" s="93">
        <f>IF((AX$7&gt;IFERROR(MAX(IFERROR(INDEX(Tbl_Project_List[Start Date],MATCH($A142,Tbl_Project_List[Project Name],0),1)-1,0),IFERROR(INDEX($K$9:$K$158,MATCH($E142,$G$9:$G$158,0),1),0),IFERROR(INDEX($K$9:$K$158,MATCH($F142,$G$9:$G$158,0),1),0)),0)), IFERROR(MIN($D142-SUM($O142:AW142), INDEX(Tbl_Resource_List[Hours Available per Day], MATCH($C142,Tbl_Resource_List[Resource Name],0),1)-SUMIF($C$8:$C141,$C142,AX$8:AX141)),0),0)</f>
        <v>0</v>
      </c>
      <c r="AY142" s="93">
        <f>IF((AY$7&gt;IFERROR(MAX(IFERROR(INDEX(Tbl_Project_List[Start Date],MATCH($A142,Tbl_Project_List[Project Name],0),1)-1,0),IFERROR(INDEX($K$9:$K$158,MATCH($E142,$G$9:$G$158,0),1),0),IFERROR(INDEX($K$9:$K$158,MATCH($F142,$G$9:$G$158,0),1),0)),0)), IFERROR(MIN($D142-SUM($O142:AX142), INDEX(Tbl_Resource_List[Hours Available per Day], MATCH($C142,Tbl_Resource_List[Resource Name],0),1)-SUMIF($C$8:$C141,$C142,AY$8:AY141)),0),0)</f>
        <v>0</v>
      </c>
      <c r="AZ142" s="93">
        <f>IF((AZ$7&gt;IFERROR(MAX(IFERROR(INDEX(Tbl_Project_List[Start Date],MATCH($A142,Tbl_Project_List[Project Name],0),1)-1,0),IFERROR(INDEX($K$9:$K$158,MATCH($E142,$G$9:$G$158,0),1),0),IFERROR(INDEX($K$9:$K$158,MATCH($F142,$G$9:$G$158,0),1),0)),0)), IFERROR(MIN($D142-SUM($O142:AY142), INDEX(Tbl_Resource_List[Hours Available per Day], MATCH($C142,Tbl_Resource_List[Resource Name],0),1)-SUMIF($C$8:$C141,$C142,AZ$8:AZ141)),0),0)</f>
        <v>0</v>
      </c>
      <c r="BA142" s="93">
        <f>IF((BA$7&gt;IFERROR(MAX(IFERROR(INDEX(Tbl_Project_List[Start Date],MATCH($A142,Tbl_Project_List[Project Name],0),1)-1,0),IFERROR(INDEX($K$9:$K$158,MATCH($E142,$G$9:$G$158,0),1),0),IFERROR(INDEX($K$9:$K$158,MATCH($F142,$G$9:$G$158,0),1),0)),0)), IFERROR(MIN($D142-SUM($O142:AZ142), INDEX(Tbl_Resource_List[Hours Available per Day], MATCH($C142,Tbl_Resource_List[Resource Name],0),1)-SUMIF($C$8:$C141,$C142,BA$8:BA141)),0),0)</f>
        <v>0</v>
      </c>
      <c r="BB142" s="93">
        <f>IF((BB$7&gt;IFERROR(MAX(IFERROR(INDEX(Tbl_Project_List[Start Date],MATCH($A142,Tbl_Project_List[Project Name],0),1)-1,0),IFERROR(INDEX($K$9:$K$158,MATCH($E142,$G$9:$G$158,0),1),0),IFERROR(INDEX($K$9:$K$158,MATCH($F142,$G$9:$G$158,0),1),0)),0)), IFERROR(MIN($D142-SUM($O142:BA142), INDEX(Tbl_Resource_List[Hours Available per Day], MATCH($C142,Tbl_Resource_List[Resource Name],0),1)-SUMIF($C$8:$C141,$C142,BB$8:BB141)),0),0)</f>
        <v>0</v>
      </c>
      <c r="BC142" s="93">
        <f>IF((BC$7&gt;IFERROR(MAX(IFERROR(INDEX(Tbl_Project_List[Start Date],MATCH($A142,Tbl_Project_List[Project Name],0),1)-1,0),IFERROR(INDEX($K$9:$K$158,MATCH($E142,$G$9:$G$158,0),1),0),IFERROR(INDEX($K$9:$K$158,MATCH($F142,$G$9:$G$158,0),1),0)),0)), IFERROR(MIN($D142-SUM($O142:BB142), INDEX(Tbl_Resource_List[Hours Available per Day], MATCH($C142,Tbl_Resource_List[Resource Name],0),1)-SUMIF($C$8:$C141,$C142,BC$8:BC141)),0),0)</f>
        <v>0</v>
      </c>
      <c r="BD142" s="93">
        <f>IF((BD$7&gt;IFERROR(MAX(IFERROR(INDEX(Tbl_Project_List[Start Date],MATCH($A142,Tbl_Project_List[Project Name],0),1)-1,0),IFERROR(INDEX($K$9:$K$158,MATCH($E142,$G$9:$G$158,0),1),0),IFERROR(INDEX($K$9:$K$158,MATCH($F142,$G$9:$G$158,0),1),0)),0)), IFERROR(MIN($D142-SUM($O142:BC142), INDEX(Tbl_Resource_List[Hours Available per Day], MATCH($C142,Tbl_Resource_List[Resource Name],0),1)-SUMIF($C$8:$C141,$C142,BD$8:BD141)),0),0)</f>
        <v>0</v>
      </c>
      <c r="BE142" s="93">
        <f>IF((BE$7&gt;IFERROR(MAX(IFERROR(INDEX(Tbl_Project_List[Start Date],MATCH($A142,Tbl_Project_List[Project Name],0),1)-1,0),IFERROR(INDEX($K$9:$K$158,MATCH($E142,$G$9:$G$158,0),1),0),IFERROR(INDEX($K$9:$K$158,MATCH($F142,$G$9:$G$158,0),1),0)),0)), IFERROR(MIN($D142-SUM($O142:BD142), INDEX(Tbl_Resource_List[Hours Available per Day], MATCH($C142,Tbl_Resource_List[Resource Name],0),1)-SUMIF($C$8:$C141,$C142,BE$8:BE141)),0),0)</f>
        <v>0</v>
      </c>
      <c r="BF142" s="93">
        <f>IF((BF$7&gt;IFERROR(MAX(IFERROR(INDEX(Tbl_Project_List[Start Date],MATCH($A142,Tbl_Project_List[Project Name],0),1)-1,0),IFERROR(INDEX($K$9:$K$158,MATCH($E142,$G$9:$G$158,0),1),0),IFERROR(INDEX($K$9:$K$158,MATCH($F142,$G$9:$G$158,0),1),0)),0)), IFERROR(MIN($D142-SUM($O142:BE142), INDEX(Tbl_Resource_List[Hours Available per Day], MATCH($C142,Tbl_Resource_List[Resource Name],0),1)-SUMIF($C$8:$C141,$C142,BF$8:BF141)),0),0)</f>
        <v>0</v>
      </c>
      <c r="BG142" s="93">
        <f>IF((BG$7&gt;IFERROR(MAX(IFERROR(INDEX(Tbl_Project_List[Start Date],MATCH($A142,Tbl_Project_List[Project Name],0),1)-1,0),IFERROR(INDEX($K$9:$K$158,MATCH($E142,$G$9:$G$158,0),1),0),IFERROR(INDEX($K$9:$K$158,MATCH($F142,$G$9:$G$158,0),1),0)),0)), IFERROR(MIN($D142-SUM($O142:BF142), INDEX(Tbl_Resource_List[Hours Available per Day], MATCH($C142,Tbl_Resource_List[Resource Name],0),1)-SUMIF($C$8:$C141,$C142,BG$8:BG141)),0),0)</f>
        <v>0</v>
      </c>
      <c r="BH142" s="93">
        <f>IF((BH$7&gt;IFERROR(MAX(IFERROR(INDEX(Tbl_Project_List[Start Date],MATCH($A142,Tbl_Project_List[Project Name],0),1)-1,0),IFERROR(INDEX($K$9:$K$158,MATCH($E142,$G$9:$G$158,0),1),0),IFERROR(INDEX($K$9:$K$158,MATCH($F142,$G$9:$G$158,0),1),0)),0)), IFERROR(MIN($D142-SUM($O142:BG142), INDEX(Tbl_Resource_List[Hours Available per Day], MATCH($C142,Tbl_Resource_List[Resource Name],0),1)-SUMIF($C$8:$C141,$C142,BH$8:BH141)),0),0)</f>
        <v>0</v>
      </c>
      <c r="BI142" s="93">
        <f>IF((BI$7&gt;IFERROR(MAX(IFERROR(INDEX(Tbl_Project_List[Start Date],MATCH($A142,Tbl_Project_List[Project Name],0),1)-1,0),IFERROR(INDEX($K$9:$K$158,MATCH($E142,$G$9:$G$158,0),1),0),IFERROR(INDEX($K$9:$K$158,MATCH($F142,$G$9:$G$158,0),1),0)),0)), IFERROR(MIN($D142-SUM($O142:BH142), INDEX(Tbl_Resource_List[Hours Available per Day], MATCH($C142,Tbl_Resource_List[Resource Name],0),1)-SUMIF($C$8:$C141,$C142,BI$8:BI141)),0),0)</f>
        <v>0</v>
      </c>
      <c r="BJ142" s="93">
        <f>IF((BJ$7&gt;IFERROR(MAX(IFERROR(INDEX(Tbl_Project_List[Start Date],MATCH($A142,Tbl_Project_List[Project Name],0),1)-1,0),IFERROR(INDEX($K$9:$K$158,MATCH($E142,$G$9:$G$158,0),1),0),IFERROR(INDEX($K$9:$K$158,MATCH($F142,$G$9:$G$158,0),1),0)),0)), IFERROR(MIN($D142-SUM($O142:BI142), INDEX(Tbl_Resource_List[Hours Available per Day], MATCH($C142,Tbl_Resource_List[Resource Name],0),1)-SUMIF($C$8:$C141,$C142,BJ$8:BJ141)),0),0)</f>
        <v>0</v>
      </c>
      <c r="BK142" s="93">
        <f>IF((BK$7&gt;IFERROR(MAX(IFERROR(INDEX(Tbl_Project_List[Start Date],MATCH($A142,Tbl_Project_List[Project Name],0),1)-1,0),IFERROR(INDEX($K$9:$K$158,MATCH($E142,$G$9:$G$158,0),1),0),IFERROR(INDEX($K$9:$K$158,MATCH($F142,$G$9:$G$158,0),1),0)),0)), IFERROR(MIN($D142-SUM($O142:BJ142), INDEX(Tbl_Resource_List[Hours Available per Day], MATCH($C142,Tbl_Resource_List[Resource Name],0),1)-SUMIF($C$8:$C141,$C142,BK$8:BK141)),0),0)</f>
        <v>0</v>
      </c>
      <c r="BL142" s="93">
        <f>IF((BL$7&gt;IFERROR(MAX(IFERROR(INDEX(Tbl_Project_List[Start Date],MATCH($A142,Tbl_Project_List[Project Name],0),1)-1,0),IFERROR(INDEX($K$9:$K$158,MATCH($E142,$G$9:$G$158,0),1),0),IFERROR(INDEX($K$9:$K$158,MATCH($F142,$G$9:$G$158,0),1),0)),0)), IFERROR(MIN($D142-SUM($O142:BK142), INDEX(Tbl_Resource_List[Hours Available per Day], MATCH($C142,Tbl_Resource_List[Resource Name],0),1)-SUMIF($C$8:$C141,$C142,BL$8:BL141)),0),0)</f>
        <v>0</v>
      </c>
      <c r="BM142" s="93">
        <f>IF((BM$7&gt;IFERROR(MAX(IFERROR(INDEX(Tbl_Project_List[Start Date],MATCH($A142,Tbl_Project_List[Project Name],0),1)-1,0),IFERROR(INDEX($K$9:$K$158,MATCH($E142,$G$9:$G$158,0),1),0),IFERROR(INDEX($K$9:$K$158,MATCH($F142,$G$9:$G$158,0),1),0)),0)), IFERROR(MIN($D142-SUM($O142:BL142), INDEX(Tbl_Resource_List[Hours Available per Day], MATCH($C142,Tbl_Resource_List[Resource Name],0),1)-SUMIF($C$8:$C141,$C142,BM$8:BM141)),0),0)</f>
        <v>0</v>
      </c>
      <c r="BN142" s="93">
        <f>IF((BN$7&gt;IFERROR(MAX(IFERROR(INDEX(Tbl_Project_List[Start Date],MATCH($A142,Tbl_Project_List[Project Name],0),1)-1,0),IFERROR(INDEX($K$9:$K$158,MATCH($E142,$G$9:$G$158,0),1),0),IFERROR(INDEX($K$9:$K$158,MATCH($F142,$G$9:$G$158,0),1),0)),0)), IFERROR(MIN($D142-SUM($O142:BM142), INDEX(Tbl_Resource_List[Hours Available per Day], MATCH($C142,Tbl_Resource_List[Resource Name],0),1)-SUMIF($C$8:$C141,$C142,BN$8:BN141)),0),0)</f>
        <v>0</v>
      </c>
      <c r="BO142" s="93">
        <f>IF((BO$7&gt;IFERROR(MAX(IFERROR(INDEX(Tbl_Project_List[Start Date],MATCH($A142,Tbl_Project_List[Project Name],0),1)-1,0),IFERROR(INDEX($K$9:$K$158,MATCH($E142,$G$9:$G$158,0),1),0),IFERROR(INDEX($K$9:$K$158,MATCH($F142,$G$9:$G$158,0),1),0)),0)), IFERROR(MIN($D142-SUM($O142:BN142), INDEX(Tbl_Resource_List[Hours Available per Day], MATCH($C142,Tbl_Resource_List[Resource Name],0),1)-SUMIF($C$8:$C141,$C142,BO$8:BO141)),0),0)</f>
        <v>0</v>
      </c>
      <c r="BP142" s="93">
        <f>IF((BP$7&gt;IFERROR(MAX(IFERROR(INDEX(Tbl_Project_List[Start Date],MATCH($A142,Tbl_Project_List[Project Name],0),1)-1,0),IFERROR(INDEX($K$9:$K$158,MATCH($E142,$G$9:$G$158,0),1),0),IFERROR(INDEX($K$9:$K$158,MATCH($F142,$G$9:$G$158,0),1),0)),0)), IFERROR(MIN($D142-SUM($O142:BO142), INDEX(Tbl_Resource_List[Hours Available per Day], MATCH($C142,Tbl_Resource_List[Resource Name],0),1)-SUMIF($C$8:$C141,$C142,BP$8:BP141)),0),0)</f>
        <v>0</v>
      </c>
      <c r="BQ142" s="93">
        <f>IF((BQ$7&gt;IFERROR(MAX(IFERROR(INDEX(Tbl_Project_List[Start Date],MATCH($A142,Tbl_Project_List[Project Name],0),1)-1,0),IFERROR(INDEX($K$9:$K$158,MATCH($E142,$G$9:$G$158,0),1),0),IFERROR(INDEX($K$9:$K$158,MATCH($F142,$G$9:$G$158,0),1),0)),0)), IFERROR(MIN($D142-SUM($O142:BP142), INDEX(Tbl_Resource_List[Hours Available per Day], MATCH($C142,Tbl_Resource_List[Resource Name],0),1)-SUMIF($C$8:$C141,$C142,BQ$8:BQ141)),0),0)</f>
        <v>0</v>
      </c>
      <c r="BR142" s="93">
        <f>IF((BR$7&gt;IFERROR(MAX(IFERROR(INDEX(Tbl_Project_List[Start Date],MATCH($A142,Tbl_Project_List[Project Name],0),1)-1,0),IFERROR(INDEX($K$9:$K$158,MATCH($E142,$G$9:$G$158,0),1),0),IFERROR(INDEX($K$9:$K$158,MATCH($F142,$G$9:$G$158,0),1),0)),0)), IFERROR(MIN($D142-SUM($O142:BQ142), INDEX(Tbl_Resource_List[Hours Available per Day], MATCH($C142,Tbl_Resource_List[Resource Name],0),1)-SUMIF($C$8:$C141,$C142,BR$8:BR141)),0),0)</f>
        <v>0</v>
      </c>
      <c r="BS142" s="93">
        <f>IF((BS$7&gt;IFERROR(MAX(IFERROR(INDEX(Tbl_Project_List[Start Date],MATCH($A142,Tbl_Project_List[Project Name],0),1)-1,0),IFERROR(INDEX($K$9:$K$158,MATCH($E142,$G$9:$G$158,0),1),0),IFERROR(INDEX($K$9:$K$158,MATCH($F142,$G$9:$G$158,0),1),0)),0)), IFERROR(MIN($D142-SUM($O142:BR142), INDEX(Tbl_Resource_List[Hours Available per Day], MATCH($C142,Tbl_Resource_List[Resource Name],0),1)-SUMIF($C$8:$C141,$C142,BS$8:BS141)),0),0)</f>
        <v>0</v>
      </c>
      <c r="BT142" s="93">
        <f>IF((BT$7&gt;IFERROR(MAX(IFERROR(INDEX(Tbl_Project_List[Start Date],MATCH($A142,Tbl_Project_List[Project Name],0),1)-1,0),IFERROR(INDEX($K$9:$K$158,MATCH($E142,$G$9:$G$158,0),1),0),IFERROR(INDEX($K$9:$K$158,MATCH($F142,$G$9:$G$158,0),1),0)),0)), IFERROR(MIN($D142-SUM($O142:BS142), INDEX(Tbl_Resource_List[Hours Available per Day], MATCH($C142,Tbl_Resource_List[Resource Name],0),1)-SUMIF($C$8:$C141,$C142,BT$8:BT141)),0),0)</f>
        <v>0</v>
      </c>
      <c r="BU142" s="93">
        <f>IF((BU$7&gt;IFERROR(MAX(IFERROR(INDEX(Tbl_Project_List[Start Date],MATCH($A142,Tbl_Project_List[Project Name],0),1)-1,0),IFERROR(INDEX($K$9:$K$158,MATCH($E142,$G$9:$G$158,0),1),0),IFERROR(INDEX($K$9:$K$158,MATCH($F142,$G$9:$G$158,0),1),0)),0)), IFERROR(MIN($D142-SUM($O142:BT142), INDEX(Tbl_Resource_List[Hours Available per Day], MATCH($C142,Tbl_Resource_List[Resource Name],0),1)-SUMIF($C$8:$C141,$C142,BU$8:BU141)),0),0)</f>
        <v>0</v>
      </c>
      <c r="BV142" s="93">
        <f>IF((BV$7&gt;IFERROR(MAX(IFERROR(INDEX(Tbl_Project_List[Start Date],MATCH($A142,Tbl_Project_List[Project Name],0),1)-1,0),IFERROR(INDEX($K$9:$K$158,MATCH($E142,$G$9:$G$158,0),1),0),IFERROR(INDEX($K$9:$K$158,MATCH($F142,$G$9:$G$158,0),1),0)),0)), IFERROR(MIN($D142-SUM($O142:BU142), INDEX(Tbl_Resource_List[Hours Available per Day], MATCH($C142,Tbl_Resource_List[Resource Name],0),1)-SUMIF($C$8:$C141,$C142,BV$8:BV141)),0),0)</f>
        <v>0</v>
      </c>
      <c r="BW142" s="94">
        <f>IF((BW$7&gt;IFERROR(MAX(IFERROR(INDEX(Tbl_Project_List[Start Date],MATCH($A142,Tbl_Project_List[Project Name],0),1)-1,0),IFERROR(INDEX($K$9:$K$158,MATCH($E142,$G$9:$G$158,0),1),0),IFERROR(INDEX($K$9:$K$158,MATCH($F142,$G$9:$G$158,0),1),0)),0)), IFERROR(MIN($D142-SUM($O142:BV142), INDEX(Tbl_Resource_List[Hours Available per Day], MATCH($C142,Tbl_Resource_List[Resource Name],0),1)-SUMIF($C$8:$C141,$C142,BW$8:BW141)),0),0)</f>
        <v>0</v>
      </c>
      <c r="BX142" s="95"/>
      <c r="BY142" s="95"/>
      <c r="BZ142" s="95"/>
      <c r="CA142" s="95"/>
      <c r="CB142" s="95"/>
      <c r="CC142" s="95"/>
      <c r="CD142" s="95"/>
      <c r="CE142" s="95"/>
      <c r="CF142" s="95"/>
      <c r="CG142" s="95"/>
      <c r="CH142" s="95"/>
      <c r="CI142" s="95"/>
      <c r="CJ142" s="95"/>
      <c r="CK142" s="95"/>
      <c r="CL142" s="95"/>
      <c r="CM142" s="95"/>
      <c r="CN142" s="95"/>
      <c r="CO142" s="95"/>
      <c r="CP142" s="95"/>
      <c r="CQ142" s="95"/>
      <c r="CR142" s="95"/>
      <c r="CS142" s="95"/>
      <c r="CT142" s="95"/>
      <c r="CU142" s="95"/>
      <c r="CV142" s="95"/>
      <c r="CW142" s="95"/>
      <c r="CX142" s="95"/>
      <c r="CY142" s="95"/>
      <c r="CZ142" s="95"/>
      <c r="DA142" s="95"/>
    </row>
    <row r="143" spans="1:105" x14ac:dyDescent="0.25">
      <c r="A143" s="89" t="str">
        <f>IFERROR(IF(ROW(A142)-ROW($A$8)&gt;=COUNTA(Tbl_Task_List[Task Name]),"",INDEX(Tbl_Project_List[],MATCH(SMALL(Tbl_Project_List[[#Data],[Priority]],ROUND(SUMPRODUCT(1/COUNTIF($A$9:A142,$A$9:A142)),0)+((COUNTIF(Tbl_Task_List[[#Data],[Project Name]],A142)=COUNTIF($A$9:$A142,A142))*1)),Tbl_Project_List[[#Data],[Priority]],0),1)),"")</f>
        <v/>
      </c>
      <c r="B143" s="89" t="str">
        <f t="array" ref="B143">IFERROR(INDEX((Tbl_Task_List[[#Data],[Task Name]]), SMALL(IF(A143=(Tbl_Task_List[[#Data],[Project Name]]),ROW(Tbl_Task_List[[#Data],[Project Name]]),""),COUNTIF($A$9:$A143,A143))-ROW(Tbl_Task_List[[#Headers],[Task Name]]),1),"")</f>
        <v/>
      </c>
      <c r="C143" s="90" t="str">
        <f t="array" ref="C143">IFERROR(INDEX((Tbl_Task_List[[#Data],[Resource Name]]), SMALL(IF(A143=(Tbl_Task_List[[#Data],[Project Name]]),ROW(Tbl_Task_List[[#Data],[Project Name]]),""),COUNTIF($A$9:$A143,A143))-ROW(Tbl_Task_List[[#Headers],[Resource Name]]),1),"")</f>
        <v/>
      </c>
      <c r="D143" s="91" t="str">
        <f t="array" ref="D143">IFERROR(INDEX((Tbl_Task_List[[#Data],[Planned Duration (Hours)]]), SMALL(IF(A143=(Tbl_Task_List[[#Data],[Project Name]]),ROW(Tbl_Task_List[[#Data],[Project Name]]),""),COUNTIF($A$9:$A143,A143))-ROW(Tbl_Task_List[[#Headers],[Planned Duration (Hours)]]),1),"")</f>
        <v/>
      </c>
      <c r="E143" s="70" t="str">
        <f t="array" ref="E143">IFERROR(INDEX((Tbl_Task_List[[#Data],[Predecessor 1]]), SMALL(IF(A143=(Tbl_Task_List[[#Data],[Project Name]]),ROW(Tbl_Task_List[[#Data],[Project Name]]),""),COUNTIF($A$9:$A143,A143))-ROW(Tbl_Task_List[[#Headers],[Predecessor 1]]),1),"")</f>
        <v/>
      </c>
      <c r="F143" s="70" t="str">
        <f t="array" ref="F143">IFERROR(INDEX((Tbl_Task_List[[#Data],[Predecessor 2]]), SMALL(IF(A143=(Tbl_Task_List[[#Data],[Project Name]]),ROW(Tbl_Task_List[[#Data],[Project Name]]),""),COUNTIF($A$9:$A143,A143))-ROW(Tbl_Task_List[[#Headers],[Predecessor 2]]),1),"")</f>
        <v/>
      </c>
      <c r="G143" s="70" t="str">
        <f t="shared" si="13"/>
        <v xml:space="preserve"> </v>
      </c>
      <c r="H143" s="75" t="str">
        <f>IFERROR(MAX(INDEX(Tbl_Project_List[Start Date],MATCH($A143,Tbl_Project_List[Project Name],0),1), StartDate, IFERROR(WORKDAY(INDEX($K$9:$K$158,MATCH($E143,$G$9:$G$158,0),1),1,Holidays),0),IFERROR(WORKDAY( INDEX($K$9:$K$158,MATCH($F143,$G$9:$G$158,0),1),1,Holidays),0)),"")</f>
        <v/>
      </c>
      <c r="I143" s="92" t="str">
        <f t="shared" si="14"/>
        <v/>
      </c>
      <c r="J143" s="75" t="str">
        <f t="array" ref="J143">IF(ISNUMBER(D143),IFERROR(INDEX($A$7:$BW$7,1,SMALL(IF(P143:BW143&gt;0,COLUMN(P143:BW143),""),1)),WORKDAY($BW$7,2,Holidays)),"")</f>
        <v/>
      </c>
      <c r="K143" s="75" t="str">
        <f t="array" ref="K143">IF(ISNUMBER(D143),IF(SUM(P143:BW143)=D143,IFERROR(INDEX($A$7:$BW$7,1,LARGE(IF(P143:BW143&gt;0,COLUMN(P143:BW143),""),1)),""),WORKDAY($BW$7,1,Holidays)),"")</f>
        <v/>
      </c>
      <c r="L143" s="92" t="str">
        <f ca="1">IFERROR(COUNTIF(INDIRECT(ADDRESS(ROW($L143),MATCH($J143,$A$7:$BW$7,0),1,1,)):INDIRECT(ADDRESS(ROW($L143),MATCH(MIN($K143,$BW$7),$A$7:$BW$7,0),1,1,)),0),"")</f>
        <v/>
      </c>
      <c r="M143" s="92" t="str">
        <f t="shared" si="15"/>
        <v/>
      </c>
      <c r="N143" s="93" t="str">
        <f t="shared" si="16"/>
        <v/>
      </c>
      <c r="O143" s="86"/>
      <c r="P143" s="93">
        <f>IF((P$7&gt;IFERROR(MAX(IFERROR(INDEX(Tbl_Project_List[Start Date],MATCH($A143,Tbl_Project_List[Project Name],0),1)-1,0),IFERROR(INDEX($K$9:$K$158,MATCH($E143,$G$9:$G$158,0),1),0),IFERROR(INDEX($K$9:$K$158,MATCH($F143,$G$9:$G$158,0),1),0)),0)), IFERROR(MIN($D143-SUM($O143:O143), INDEX(Tbl_Resource_List[Hours Available per Day], MATCH($C143,Tbl_Resource_List[Resource Name],0),1)-SUMIF($C$8:$C142,$C143,P$8:P142)),0),0)</f>
        <v>0</v>
      </c>
      <c r="Q143" s="93">
        <f>IF((Q$7&gt;IFERROR(MAX(IFERROR(INDEX(Tbl_Project_List[Start Date],MATCH($A143,Tbl_Project_List[Project Name],0),1)-1,0),IFERROR(INDEX($K$9:$K$158,MATCH($E143,$G$9:$G$158,0),1),0),IFERROR(INDEX($K$9:$K$158,MATCH($F143,$G$9:$G$158,0),1),0)),0)), IFERROR(MIN($D143-SUM($O143:P143), INDEX(Tbl_Resource_List[Hours Available per Day], MATCH($C143,Tbl_Resource_List[Resource Name],0),1)-SUMIF($C$8:$C142,$C143,Q$8:Q142)),0),0)</f>
        <v>0</v>
      </c>
      <c r="R143" s="93">
        <f>IF((R$7&gt;IFERROR(MAX(IFERROR(INDEX(Tbl_Project_List[Start Date],MATCH($A143,Tbl_Project_List[Project Name],0),1)-1,0),IFERROR(INDEX($K$9:$K$158,MATCH($E143,$G$9:$G$158,0),1),0),IFERROR(INDEX($K$9:$K$158,MATCH($F143,$G$9:$G$158,0),1),0)),0)), IFERROR(MIN($D143-SUM($O143:Q143), INDEX(Tbl_Resource_List[Hours Available per Day], MATCH($C143,Tbl_Resource_List[Resource Name],0),1)-SUMIF($C$8:$C142,$C143,R$8:R142)),0),0)</f>
        <v>0</v>
      </c>
      <c r="S143" s="93">
        <f>IF((S$7&gt;IFERROR(MAX(IFERROR(INDEX(Tbl_Project_List[Start Date],MATCH($A143,Tbl_Project_List[Project Name],0),1)-1,0),IFERROR(INDEX($K$9:$K$158,MATCH($E143,$G$9:$G$158,0),1),0),IFERROR(INDEX($K$9:$K$158,MATCH($F143,$G$9:$G$158,0),1),0)),0)), IFERROR(MIN($D143-SUM($O143:R143), INDEX(Tbl_Resource_List[Hours Available per Day], MATCH($C143,Tbl_Resource_List[Resource Name],0),1)-SUMIF($C$8:$C142,$C143,S$8:S142)),0),0)</f>
        <v>0</v>
      </c>
      <c r="T143" s="93">
        <f>IF((T$7&gt;IFERROR(MAX(IFERROR(INDEX(Tbl_Project_List[Start Date],MATCH($A143,Tbl_Project_List[Project Name],0),1)-1,0),IFERROR(INDEX($K$9:$K$158,MATCH($E143,$G$9:$G$158,0),1),0),IFERROR(INDEX($K$9:$K$158,MATCH($F143,$G$9:$G$158,0),1),0)),0)), IFERROR(MIN($D143-SUM($O143:S143), INDEX(Tbl_Resource_List[Hours Available per Day], MATCH($C143,Tbl_Resource_List[Resource Name],0),1)-SUMIF($C$8:$C142,$C143,T$8:T142)),0),0)</f>
        <v>0</v>
      </c>
      <c r="U143" s="93">
        <f>IF((U$7&gt;IFERROR(MAX(IFERROR(INDEX(Tbl_Project_List[Start Date],MATCH($A143,Tbl_Project_List[Project Name],0),1)-1,0),IFERROR(INDEX($K$9:$K$158,MATCH($E143,$G$9:$G$158,0),1),0),IFERROR(INDEX($K$9:$K$158,MATCH($F143,$G$9:$G$158,0),1),0)),0)), IFERROR(MIN($D143-SUM($O143:T143), INDEX(Tbl_Resource_List[Hours Available per Day], MATCH($C143,Tbl_Resource_List[Resource Name],0),1)-SUMIF($C$8:$C142,$C143,U$8:U142)),0),0)</f>
        <v>0</v>
      </c>
      <c r="V143" s="93">
        <f>IF((V$7&gt;IFERROR(MAX(IFERROR(INDEX(Tbl_Project_List[Start Date],MATCH($A143,Tbl_Project_List[Project Name],0),1)-1,0),IFERROR(INDEX($K$9:$K$158,MATCH($E143,$G$9:$G$158,0),1),0),IFERROR(INDEX($K$9:$K$158,MATCH($F143,$G$9:$G$158,0),1),0)),0)), IFERROR(MIN($D143-SUM($O143:U143), INDEX(Tbl_Resource_List[Hours Available per Day], MATCH($C143,Tbl_Resource_List[Resource Name],0),1)-SUMIF($C$8:$C142,$C143,V$8:V142)),0),0)</f>
        <v>0</v>
      </c>
      <c r="W143" s="93">
        <f>IF((W$7&gt;IFERROR(MAX(IFERROR(INDEX(Tbl_Project_List[Start Date],MATCH($A143,Tbl_Project_List[Project Name],0),1)-1,0),IFERROR(INDEX($K$9:$K$158,MATCH($E143,$G$9:$G$158,0),1),0),IFERROR(INDEX($K$9:$K$158,MATCH($F143,$G$9:$G$158,0),1),0)),0)), IFERROR(MIN($D143-SUM($O143:V143), INDEX(Tbl_Resource_List[Hours Available per Day], MATCH($C143,Tbl_Resource_List[Resource Name],0),1)-SUMIF($C$8:$C142,$C143,W$8:W142)),0),0)</f>
        <v>0</v>
      </c>
      <c r="X143" s="93">
        <f>IF((X$7&gt;IFERROR(MAX(IFERROR(INDEX(Tbl_Project_List[Start Date],MATCH($A143,Tbl_Project_List[Project Name],0),1)-1,0),IFERROR(INDEX($K$9:$K$158,MATCH($E143,$G$9:$G$158,0),1),0),IFERROR(INDEX($K$9:$K$158,MATCH($F143,$G$9:$G$158,0),1),0)),0)), IFERROR(MIN($D143-SUM($O143:W143), INDEX(Tbl_Resource_List[Hours Available per Day], MATCH($C143,Tbl_Resource_List[Resource Name],0),1)-SUMIF($C$8:$C142,$C143,X$8:X142)),0),0)</f>
        <v>0</v>
      </c>
      <c r="Y143" s="93">
        <f>IF((Y$7&gt;IFERROR(MAX(IFERROR(INDEX(Tbl_Project_List[Start Date],MATCH($A143,Tbl_Project_List[Project Name],0),1)-1,0),IFERROR(INDEX($K$9:$K$158,MATCH($E143,$G$9:$G$158,0),1),0),IFERROR(INDEX($K$9:$K$158,MATCH($F143,$G$9:$G$158,0),1),0)),0)), IFERROR(MIN($D143-SUM($O143:X143), INDEX(Tbl_Resource_List[Hours Available per Day], MATCH($C143,Tbl_Resource_List[Resource Name],0),1)-SUMIF($C$8:$C142,$C143,Y$8:Y142)),0),0)</f>
        <v>0</v>
      </c>
      <c r="Z143" s="93">
        <f>IF((Z$7&gt;IFERROR(MAX(IFERROR(INDEX(Tbl_Project_List[Start Date],MATCH($A143,Tbl_Project_List[Project Name],0),1)-1,0),IFERROR(INDEX($K$9:$K$158,MATCH($E143,$G$9:$G$158,0),1),0),IFERROR(INDEX($K$9:$K$158,MATCH($F143,$G$9:$G$158,0),1),0)),0)), IFERROR(MIN($D143-SUM($O143:Y143), INDEX(Tbl_Resource_List[Hours Available per Day], MATCH($C143,Tbl_Resource_List[Resource Name],0),1)-SUMIF($C$8:$C142,$C143,Z$8:Z142)),0),0)</f>
        <v>0</v>
      </c>
      <c r="AA143" s="93">
        <f>IF((AA$7&gt;IFERROR(MAX(IFERROR(INDEX(Tbl_Project_List[Start Date],MATCH($A143,Tbl_Project_List[Project Name],0),1)-1,0),IFERROR(INDEX($K$9:$K$158,MATCH($E143,$G$9:$G$158,0),1),0),IFERROR(INDEX($K$9:$K$158,MATCH($F143,$G$9:$G$158,0),1),0)),0)), IFERROR(MIN($D143-SUM($O143:Z143), INDEX(Tbl_Resource_List[Hours Available per Day], MATCH($C143,Tbl_Resource_List[Resource Name],0),1)-SUMIF($C$8:$C142,$C143,AA$8:AA142)),0),0)</f>
        <v>0</v>
      </c>
      <c r="AB143" s="93">
        <f>IF((AB$7&gt;IFERROR(MAX(IFERROR(INDEX(Tbl_Project_List[Start Date],MATCH($A143,Tbl_Project_List[Project Name],0),1)-1,0),IFERROR(INDEX($K$9:$K$158,MATCH($E143,$G$9:$G$158,0),1),0),IFERROR(INDEX($K$9:$K$158,MATCH($F143,$G$9:$G$158,0),1),0)),0)), IFERROR(MIN($D143-SUM($O143:AA143), INDEX(Tbl_Resource_List[Hours Available per Day], MATCH($C143,Tbl_Resource_List[Resource Name],0),1)-SUMIF($C$8:$C142,$C143,AB$8:AB142)),0),0)</f>
        <v>0</v>
      </c>
      <c r="AC143" s="93">
        <f>IF((AC$7&gt;IFERROR(MAX(IFERROR(INDEX(Tbl_Project_List[Start Date],MATCH($A143,Tbl_Project_List[Project Name],0),1)-1,0),IFERROR(INDEX($K$9:$K$158,MATCH($E143,$G$9:$G$158,0),1),0),IFERROR(INDEX($K$9:$K$158,MATCH($F143,$G$9:$G$158,0),1),0)),0)), IFERROR(MIN($D143-SUM($O143:AB143), INDEX(Tbl_Resource_List[Hours Available per Day], MATCH($C143,Tbl_Resource_List[Resource Name],0),1)-SUMIF($C$8:$C142,$C143,AC$8:AC142)),0),0)</f>
        <v>0</v>
      </c>
      <c r="AD143" s="93">
        <f>IF((AD$7&gt;IFERROR(MAX(IFERROR(INDEX(Tbl_Project_List[Start Date],MATCH($A143,Tbl_Project_List[Project Name],0),1)-1,0),IFERROR(INDEX($K$9:$K$158,MATCH($E143,$G$9:$G$158,0),1),0),IFERROR(INDEX($K$9:$K$158,MATCH($F143,$G$9:$G$158,0),1),0)),0)), IFERROR(MIN($D143-SUM($O143:AC143), INDEX(Tbl_Resource_List[Hours Available per Day], MATCH($C143,Tbl_Resource_List[Resource Name],0),1)-SUMIF($C$8:$C142,$C143,AD$8:AD142)),0),0)</f>
        <v>0</v>
      </c>
      <c r="AE143" s="93">
        <f>IF((AE$7&gt;IFERROR(MAX(IFERROR(INDEX(Tbl_Project_List[Start Date],MATCH($A143,Tbl_Project_List[Project Name],0),1)-1,0),IFERROR(INDEX($K$9:$K$158,MATCH($E143,$G$9:$G$158,0),1),0),IFERROR(INDEX($K$9:$K$158,MATCH($F143,$G$9:$G$158,0),1),0)),0)), IFERROR(MIN($D143-SUM($O143:AD143), INDEX(Tbl_Resource_List[Hours Available per Day], MATCH($C143,Tbl_Resource_List[Resource Name],0),1)-SUMIF($C$8:$C142,$C143,AE$8:AE142)),0),0)</f>
        <v>0</v>
      </c>
      <c r="AF143" s="93">
        <f>IF((AF$7&gt;IFERROR(MAX(IFERROR(INDEX(Tbl_Project_List[Start Date],MATCH($A143,Tbl_Project_List[Project Name],0),1)-1,0),IFERROR(INDEX($K$9:$K$158,MATCH($E143,$G$9:$G$158,0),1),0),IFERROR(INDEX($K$9:$K$158,MATCH($F143,$G$9:$G$158,0),1),0)),0)), IFERROR(MIN($D143-SUM($O143:AE143), INDEX(Tbl_Resource_List[Hours Available per Day], MATCH($C143,Tbl_Resource_List[Resource Name],0),1)-SUMIF($C$8:$C142,$C143,AF$8:AF142)),0),0)</f>
        <v>0</v>
      </c>
      <c r="AG143" s="93">
        <f>IF((AG$7&gt;IFERROR(MAX(IFERROR(INDEX(Tbl_Project_List[Start Date],MATCH($A143,Tbl_Project_List[Project Name],0),1)-1,0),IFERROR(INDEX($K$9:$K$158,MATCH($E143,$G$9:$G$158,0),1),0),IFERROR(INDEX($K$9:$K$158,MATCH($F143,$G$9:$G$158,0),1),0)),0)), IFERROR(MIN($D143-SUM($O143:AF143), INDEX(Tbl_Resource_List[Hours Available per Day], MATCH($C143,Tbl_Resource_List[Resource Name],0),1)-SUMIF($C$8:$C142,$C143,AG$8:AG142)),0),0)</f>
        <v>0</v>
      </c>
      <c r="AH143" s="93">
        <f>IF((AH$7&gt;IFERROR(MAX(IFERROR(INDEX(Tbl_Project_List[Start Date],MATCH($A143,Tbl_Project_List[Project Name],0),1)-1,0),IFERROR(INDEX($K$9:$K$158,MATCH($E143,$G$9:$G$158,0),1),0),IFERROR(INDEX($K$9:$K$158,MATCH($F143,$G$9:$G$158,0),1),0)),0)), IFERROR(MIN($D143-SUM($O143:AG143), INDEX(Tbl_Resource_List[Hours Available per Day], MATCH($C143,Tbl_Resource_List[Resource Name],0),1)-SUMIF($C$8:$C142,$C143,AH$8:AH142)),0),0)</f>
        <v>0</v>
      </c>
      <c r="AI143" s="93">
        <f>IF((AI$7&gt;IFERROR(MAX(IFERROR(INDEX(Tbl_Project_List[Start Date],MATCH($A143,Tbl_Project_List[Project Name],0),1)-1,0),IFERROR(INDEX($K$9:$K$158,MATCH($E143,$G$9:$G$158,0),1),0),IFERROR(INDEX($K$9:$K$158,MATCH($F143,$G$9:$G$158,0),1),0)),0)), IFERROR(MIN($D143-SUM($O143:AH143), INDEX(Tbl_Resource_List[Hours Available per Day], MATCH($C143,Tbl_Resource_List[Resource Name],0),1)-SUMIF($C$8:$C142,$C143,AI$8:AI142)),0),0)</f>
        <v>0</v>
      </c>
      <c r="AJ143" s="93">
        <f>IF((AJ$7&gt;IFERROR(MAX(IFERROR(INDEX(Tbl_Project_List[Start Date],MATCH($A143,Tbl_Project_List[Project Name],0),1)-1,0),IFERROR(INDEX($K$9:$K$158,MATCH($E143,$G$9:$G$158,0),1),0),IFERROR(INDEX($K$9:$K$158,MATCH($F143,$G$9:$G$158,0),1),0)),0)), IFERROR(MIN($D143-SUM($O143:AI143), INDEX(Tbl_Resource_List[Hours Available per Day], MATCH($C143,Tbl_Resource_List[Resource Name],0),1)-SUMIF($C$8:$C142,$C143,AJ$8:AJ142)),0),0)</f>
        <v>0</v>
      </c>
      <c r="AK143" s="93">
        <f>IF((AK$7&gt;IFERROR(MAX(IFERROR(INDEX(Tbl_Project_List[Start Date],MATCH($A143,Tbl_Project_List[Project Name],0),1)-1,0),IFERROR(INDEX($K$9:$K$158,MATCH($E143,$G$9:$G$158,0),1),0),IFERROR(INDEX($K$9:$K$158,MATCH($F143,$G$9:$G$158,0),1),0)),0)), IFERROR(MIN($D143-SUM($O143:AJ143), INDEX(Tbl_Resource_List[Hours Available per Day], MATCH($C143,Tbl_Resource_List[Resource Name],0),1)-SUMIF($C$8:$C142,$C143,AK$8:AK142)),0),0)</f>
        <v>0</v>
      </c>
      <c r="AL143" s="93">
        <f>IF((AL$7&gt;IFERROR(MAX(IFERROR(INDEX(Tbl_Project_List[Start Date],MATCH($A143,Tbl_Project_List[Project Name],0),1)-1,0),IFERROR(INDEX($K$9:$K$158,MATCH($E143,$G$9:$G$158,0),1),0),IFERROR(INDEX($K$9:$K$158,MATCH($F143,$G$9:$G$158,0),1),0)),0)), IFERROR(MIN($D143-SUM($O143:AK143), INDEX(Tbl_Resource_List[Hours Available per Day], MATCH($C143,Tbl_Resource_List[Resource Name],0),1)-SUMIF($C$8:$C142,$C143,AL$8:AL142)),0),0)</f>
        <v>0</v>
      </c>
      <c r="AM143" s="93">
        <f>IF((AM$7&gt;IFERROR(MAX(IFERROR(INDEX(Tbl_Project_List[Start Date],MATCH($A143,Tbl_Project_List[Project Name],0),1)-1,0),IFERROR(INDEX($K$9:$K$158,MATCH($E143,$G$9:$G$158,0),1),0),IFERROR(INDEX($K$9:$K$158,MATCH($F143,$G$9:$G$158,0),1),0)),0)), IFERROR(MIN($D143-SUM($O143:AL143), INDEX(Tbl_Resource_List[Hours Available per Day], MATCH($C143,Tbl_Resource_List[Resource Name],0),1)-SUMIF($C$8:$C142,$C143,AM$8:AM142)),0),0)</f>
        <v>0</v>
      </c>
      <c r="AN143" s="93">
        <f>IF((AN$7&gt;IFERROR(MAX(IFERROR(INDEX(Tbl_Project_List[Start Date],MATCH($A143,Tbl_Project_List[Project Name],0),1)-1,0),IFERROR(INDEX($K$9:$K$158,MATCH($E143,$G$9:$G$158,0),1),0),IFERROR(INDEX($K$9:$K$158,MATCH($F143,$G$9:$G$158,0),1),0)),0)), IFERROR(MIN($D143-SUM($O143:AM143), INDEX(Tbl_Resource_List[Hours Available per Day], MATCH($C143,Tbl_Resource_List[Resource Name],0),1)-SUMIF($C$8:$C142,$C143,AN$8:AN142)),0),0)</f>
        <v>0</v>
      </c>
      <c r="AO143" s="93">
        <f>IF((AO$7&gt;IFERROR(MAX(IFERROR(INDEX(Tbl_Project_List[Start Date],MATCH($A143,Tbl_Project_List[Project Name],0),1)-1,0),IFERROR(INDEX($K$9:$K$158,MATCH($E143,$G$9:$G$158,0),1),0),IFERROR(INDEX($K$9:$K$158,MATCH($F143,$G$9:$G$158,0),1),0)),0)), IFERROR(MIN($D143-SUM($O143:AN143), INDEX(Tbl_Resource_List[Hours Available per Day], MATCH($C143,Tbl_Resource_List[Resource Name],0),1)-SUMIF($C$8:$C142,$C143,AO$8:AO142)),0),0)</f>
        <v>0</v>
      </c>
      <c r="AP143" s="93">
        <f>IF((AP$7&gt;IFERROR(MAX(IFERROR(INDEX(Tbl_Project_List[Start Date],MATCH($A143,Tbl_Project_List[Project Name],0),1)-1,0),IFERROR(INDEX($K$9:$K$158,MATCH($E143,$G$9:$G$158,0),1),0),IFERROR(INDEX($K$9:$K$158,MATCH($F143,$G$9:$G$158,0),1),0)),0)), IFERROR(MIN($D143-SUM($O143:AO143), INDEX(Tbl_Resource_List[Hours Available per Day], MATCH($C143,Tbl_Resource_List[Resource Name],0),1)-SUMIF($C$8:$C142,$C143,AP$8:AP142)),0),0)</f>
        <v>0</v>
      </c>
      <c r="AQ143" s="93">
        <f>IF((AQ$7&gt;IFERROR(MAX(IFERROR(INDEX(Tbl_Project_List[Start Date],MATCH($A143,Tbl_Project_List[Project Name],0),1)-1,0),IFERROR(INDEX($K$9:$K$158,MATCH($E143,$G$9:$G$158,0),1),0),IFERROR(INDEX($K$9:$K$158,MATCH($F143,$G$9:$G$158,0),1),0)),0)), IFERROR(MIN($D143-SUM($O143:AP143), INDEX(Tbl_Resource_List[Hours Available per Day], MATCH($C143,Tbl_Resource_List[Resource Name],0),1)-SUMIF($C$8:$C142,$C143,AQ$8:AQ142)),0),0)</f>
        <v>0</v>
      </c>
      <c r="AR143" s="93">
        <f>IF((AR$7&gt;IFERROR(MAX(IFERROR(INDEX(Tbl_Project_List[Start Date],MATCH($A143,Tbl_Project_List[Project Name],0),1)-1,0),IFERROR(INDEX($K$9:$K$158,MATCH($E143,$G$9:$G$158,0),1),0),IFERROR(INDEX($K$9:$K$158,MATCH($F143,$G$9:$G$158,0),1),0)),0)), IFERROR(MIN($D143-SUM($O143:AQ143), INDEX(Tbl_Resource_List[Hours Available per Day], MATCH($C143,Tbl_Resource_List[Resource Name],0),1)-SUMIF($C$8:$C142,$C143,AR$8:AR142)),0),0)</f>
        <v>0</v>
      </c>
      <c r="AS143" s="93">
        <f>IF((AS$7&gt;IFERROR(MAX(IFERROR(INDEX(Tbl_Project_List[Start Date],MATCH($A143,Tbl_Project_List[Project Name],0),1)-1,0),IFERROR(INDEX($K$9:$K$158,MATCH($E143,$G$9:$G$158,0),1),0),IFERROR(INDEX($K$9:$K$158,MATCH($F143,$G$9:$G$158,0),1),0)),0)), IFERROR(MIN($D143-SUM($O143:AR143), INDEX(Tbl_Resource_List[Hours Available per Day], MATCH($C143,Tbl_Resource_List[Resource Name],0),1)-SUMIF($C$8:$C142,$C143,AS$8:AS142)),0),0)</f>
        <v>0</v>
      </c>
      <c r="AT143" s="93">
        <f>IF((AT$7&gt;IFERROR(MAX(IFERROR(INDEX(Tbl_Project_List[Start Date],MATCH($A143,Tbl_Project_List[Project Name],0),1)-1,0),IFERROR(INDEX($K$9:$K$158,MATCH($E143,$G$9:$G$158,0),1),0),IFERROR(INDEX($K$9:$K$158,MATCH($F143,$G$9:$G$158,0),1),0)),0)), IFERROR(MIN($D143-SUM($O143:AS143), INDEX(Tbl_Resource_List[Hours Available per Day], MATCH($C143,Tbl_Resource_List[Resource Name],0),1)-SUMIF($C$8:$C142,$C143,AT$8:AT142)),0),0)</f>
        <v>0</v>
      </c>
      <c r="AU143" s="93">
        <f>IF((AU$7&gt;IFERROR(MAX(IFERROR(INDEX(Tbl_Project_List[Start Date],MATCH($A143,Tbl_Project_List[Project Name],0),1)-1,0),IFERROR(INDEX($K$9:$K$158,MATCH($E143,$G$9:$G$158,0),1),0),IFERROR(INDEX($K$9:$K$158,MATCH($F143,$G$9:$G$158,0),1),0)),0)), IFERROR(MIN($D143-SUM($O143:AT143), INDEX(Tbl_Resource_List[Hours Available per Day], MATCH($C143,Tbl_Resource_List[Resource Name],0),1)-SUMIF($C$8:$C142,$C143,AU$8:AU142)),0),0)</f>
        <v>0</v>
      </c>
      <c r="AV143" s="93">
        <f>IF((AV$7&gt;IFERROR(MAX(IFERROR(INDEX(Tbl_Project_List[Start Date],MATCH($A143,Tbl_Project_List[Project Name],0),1)-1,0),IFERROR(INDEX($K$9:$K$158,MATCH($E143,$G$9:$G$158,0),1),0),IFERROR(INDEX($K$9:$K$158,MATCH($F143,$G$9:$G$158,0),1),0)),0)), IFERROR(MIN($D143-SUM($O143:AU143), INDEX(Tbl_Resource_List[Hours Available per Day], MATCH($C143,Tbl_Resource_List[Resource Name],0),1)-SUMIF($C$8:$C142,$C143,AV$8:AV142)),0),0)</f>
        <v>0</v>
      </c>
      <c r="AW143" s="93">
        <f>IF((AW$7&gt;IFERROR(MAX(IFERROR(INDEX(Tbl_Project_List[Start Date],MATCH($A143,Tbl_Project_List[Project Name],0),1)-1,0),IFERROR(INDEX($K$9:$K$158,MATCH($E143,$G$9:$G$158,0),1),0),IFERROR(INDEX($K$9:$K$158,MATCH($F143,$G$9:$G$158,0),1),0)),0)), IFERROR(MIN($D143-SUM($O143:AV143), INDEX(Tbl_Resource_List[Hours Available per Day], MATCH($C143,Tbl_Resource_List[Resource Name],0),1)-SUMIF($C$8:$C142,$C143,AW$8:AW142)),0),0)</f>
        <v>0</v>
      </c>
      <c r="AX143" s="93">
        <f>IF((AX$7&gt;IFERROR(MAX(IFERROR(INDEX(Tbl_Project_List[Start Date],MATCH($A143,Tbl_Project_List[Project Name],0),1)-1,0),IFERROR(INDEX($K$9:$K$158,MATCH($E143,$G$9:$G$158,0),1),0),IFERROR(INDEX($K$9:$K$158,MATCH($F143,$G$9:$G$158,0),1),0)),0)), IFERROR(MIN($D143-SUM($O143:AW143), INDEX(Tbl_Resource_List[Hours Available per Day], MATCH($C143,Tbl_Resource_List[Resource Name],0),1)-SUMIF($C$8:$C142,$C143,AX$8:AX142)),0),0)</f>
        <v>0</v>
      </c>
      <c r="AY143" s="93">
        <f>IF((AY$7&gt;IFERROR(MAX(IFERROR(INDEX(Tbl_Project_List[Start Date],MATCH($A143,Tbl_Project_List[Project Name],0),1)-1,0),IFERROR(INDEX($K$9:$K$158,MATCH($E143,$G$9:$G$158,0),1),0),IFERROR(INDEX($K$9:$K$158,MATCH($F143,$G$9:$G$158,0),1),0)),0)), IFERROR(MIN($D143-SUM($O143:AX143), INDEX(Tbl_Resource_List[Hours Available per Day], MATCH($C143,Tbl_Resource_List[Resource Name],0),1)-SUMIF($C$8:$C142,$C143,AY$8:AY142)),0),0)</f>
        <v>0</v>
      </c>
      <c r="AZ143" s="93">
        <f>IF((AZ$7&gt;IFERROR(MAX(IFERROR(INDEX(Tbl_Project_List[Start Date],MATCH($A143,Tbl_Project_List[Project Name],0),1)-1,0),IFERROR(INDEX($K$9:$K$158,MATCH($E143,$G$9:$G$158,0),1),0),IFERROR(INDEX($K$9:$K$158,MATCH($F143,$G$9:$G$158,0),1),0)),0)), IFERROR(MIN($D143-SUM($O143:AY143), INDEX(Tbl_Resource_List[Hours Available per Day], MATCH($C143,Tbl_Resource_List[Resource Name],0),1)-SUMIF($C$8:$C142,$C143,AZ$8:AZ142)),0),0)</f>
        <v>0</v>
      </c>
      <c r="BA143" s="93">
        <f>IF((BA$7&gt;IFERROR(MAX(IFERROR(INDEX(Tbl_Project_List[Start Date],MATCH($A143,Tbl_Project_List[Project Name],0),1)-1,0),IFERROR(INDEX($K$9:$K$158,MATCH($E143,$G$9:$G$158,0),1),0),IFERROR(INDEX($K$9:$K$158,MATCH($F143,$G$9:$G$158,0),1),0)),0)), IFERROR(MIN($D143-SUM($O143:AZ143), INDEX(Tbl_Resource_List[Hours Available per Day], MATCH($C143,Tbl_Resource_List[Resource Name],0),1)-SUMIF($C$8:$C142,$C143,BA$8:BA142)),0),0)</f>
        <v>0</v>
      </c>
      <c r="BB143" s="93">
        <f>IF((BB$7&gt;IFERROR(MAX(IFERROR(INDEX(Tbl_Project_List[Start Date],MATCH($A143,Tbl_Project_List[Project Name],0),1)-1,0),IFERROR(INDEX($K$9:$K$158,MATCH($E143,$G$9:$G$158,0),1),0),IFERROR(INDEX($K$9:$K$158,MATCH($F143,$G$9:$G$158,0),1),0)),0)), IFERROR(MIN($D143-SUM($O143:BA143), INDEX(Tbl_Resource_List[Hours Available per Day], MATCH($C143,Tbl_Resource_List[Resource Name],0),1)-SUMIF($C$8:$C142,$C143,BB$8:BB142)),0),0)</f>
        <v>0</v>
      </c>
      <c r="BC143" s="93">
        <f>IF((BC$7&gt;IFERROR(MAX(IFERROR(INDEX(Tbl_Project_List[Start Date],MATCH($A143,Tbl_Project_List[Project Name],0),1)-1,0),IFERROR(INDEX($K$9:$K$158,MATCH($E143,$G$9:$G$158,0),1),0),IFERROR(INDEX($K$9:$K$158,MATCH($F143,$G$9:$G$158,0),1),0)),0)), IFERROR(MIN($D143-SUM($O143:BB143), INDEX(Tbl_Resource_List[Hours Available per Day], MATCH($C143,Tbl_Resource_List[Resource Name],0),1)-SUMIF($C$8:$C142,$C143,BC$8:BC142)),0),0)</f>
        <v>0</v>
      </c>
      <c r="BD143" s="93">
        <f>IF((BD$7&gt;IFERROR(MAX(IFERROR(INDEX(Tbl_Project_List[Start Date],MATCH($A143,Tbl_Project_List[Project Name],0),1)-1,0),IFERROR(INDEX($K$9:$K$158,MATCH($E143,$G$9:$G$158,0),1),0),IFERROR(INDEX($K$9:$K$158,MATCH($F143,$G$9:$G$158,0),1),0)),0)), IFERROR(MIN($D143-SUM($O143:BC143), INDEX(Tbl_Resource_List[Hours Available per Day], MATCH($C143,Tbl_Resource_List[Resource Name],0),1)-SUMIF($C$8:$C142,$C143,BD$8:BD142)),0),0)</f>
        <v>0</v>
      </c>
      <c r="BE143" s="93">
        <f>IF((BE$7&gt;IFERROR(MAX(IFERROR(INDEX(Tbl_Project_List[Start Date],MATCH($A143,Tbl_Project_List[Project Name],0),1)-1,0),IFERROR(INDEX($K$9:$K$158,MATCH($E143,$G$9:$G$158,0),1),0),IFERROR(INDEX($K$9:$K$158,MATCH($F143,$G$9:$G$158,0),1),0)),0)), IFERROR(MIN($D143-SUM($O143:BD143), INDEX(Tbl_Resource_List[Hours Available per Day], MATCH($C143,Tbl_Resource_List[Resource Name],0),1)-SUMIF($C$8:$C142,$C143,BE$8:BE142)),0),0)</f>
        <v>0</v>
      </c>
      <c r="BF143" s="93">
        <f>IF((BF$7&gt;IFERROR(MAX(IFERROR(INDEX(Tbl_Project_List[Start Date],MATCH($A143,Tbl_Project_List[Project Name],0),1)-1,0),IFERROR(INDEX($K$9:$K$158,MATCH($E143,$G$9:$G$158,0),1),0),IFERROR(INDEX($K$9:$K$158,MATCH($F143,$G$9:$G$158,0),1),0)),0)), IFERROR(MIN($D143-SUM($O143:BE143), INDEX(Tbl_Resource_List[Hours Available per Day], MATCH($C143,Tbl_Resource_List[Resource Name],0),1)-SUMIF($C$8:$C142,$C143,BF$8:BF142)),0),0)</f>
        <v>0</v>
      </c>
      <c r="BG143" s="93">
        <f>IF((BG$7&gt;IFERROR(MAX(IFERROR(INDEX(Tbl_Project_List[Start Date],MATCH($A143,Tbl_Project_List[Project Name],0),1)-1,0),IFERROR(INDEX($K$9:$K$158,MATCH($E143,$G$9:$G$158,0),1),0),IFERROR(INDEX($K$9:$K$158,MATCH($F143,$G$9:$G$158,0),1),0)),0)), IFERROR(MIN($D143-SUM($O143:BF143), INDEX(Tbl_Resource_List[Hours Available per Day], MATCH($C143,Tbl_Resource_List[Resource Name],0),1)-SUMIF($C$8:$C142,$C143,BG$8:BG142)),0),0)</f>
        <v>0</v>
      </c>
      <c r="BH143" s="93">
        <f>IF((BH$7&gt;IFERROR(MAX(IFERROR(INDEX(Tbl_Project_List[Start Date],MATCH($A143,Tbl_Project_List[Project Name],0),1)-1,0),IFERROR(INDEX($K$9:$K$158,MATCH($E143,$G$9:$G$158,0),1),0),IFERROR(INDEX($K$9:$K$158,MATCH($F143,$G$9:$G$158,0),1),0)),0)), IFERROR(MIN($D143-SUM($O143:BG143), INDEX(Tbl_Resource_List[Hours Available per Day], MATCH($C143,Tbl_Resource_List[Resource Name],0),1)-SUMIF($C$8:$C142,$C143,BH$8:BH142)),0),0)</f>
        <v>0</v>
      </c>
      <c r="BI143" s="93">
        <f>IF((BI$7&gt;IFERROR(MAX(IFERROR(INDEX(Tbl_Project_List[Start Date],MATCH($A143,Tbl_Project_List[Project Name],0),1)-1,0),IFERROR(INDEX($K$9:$K$158,MATCH($E143,$G$9:$G$158,0),1),0),IFERROR(INDEX($K$9:$K$158,MATCH($F143,$G$9:$G$158,0),1),0)),0)), IFERROR(MIN($D143-SUM($O143:BH143), INDEX(Tbl_Resource_List[Hours Available per Day], MATCH($C143,Tbl_Resource_List[Resource Name],0),1)-SUMIF($C$8:$C142,$C143,BI$8:BI142)),0),0)</f>
        <v>0</v>
      </c>
      <c r="BJ143" s="93">
        <f>IF((BJ$7&gt;IFERROR(MAX(IFERROR(INDEX(Tbl_Project_List[Start Date],MATCH($A143,Tbl_Project_List[Project Name],0),1)-1,0),IFERROR(INDEX($K$9:$K$158,MATCH($E143,$G$9:$G$158,0),1),0),IFERROR(INDEX($K$9:$K$158,MATCH($F143,$G$9:$G$158,0),1),0)),0)), IFERROR(MIN($D143-SUM($O143:BI143), INDEX(Tbl_Resource_List[Hours Available per Day], MATCH($C143,Tbl_Resource_List[Resource Name],0),1)-SUMIF($C$8:$C142,$C143,BJ$8:BJ142)),0),0)</f>
        <v>0</v>
      </c>
      <c r="BK143" s="93">
        <f>IF((BK$7&gt;IFERROR(MAX(IFERROR(INDEX(Tbl_Project_List[Start Date],MATCH($A143,Tbl_Project_List[Project Name],0),1)-1,0),IFERROR(INDEX($K$9:$K$158,MATCH($E143,$G$9:$G$158,0),1),0),IFERROR(INDEX($K$9:$K$158,MATCH($F143,$G$9:$G$158,0),1),0)),0)), IFERROR(MIN($D143-SUM($O143:BJ143), INDEX(Tbl_Resource_List[Hours Available per Day], MATCH($C143,Tbl_Resource_List[Resource Name],0),1)-SUMIF($C$8:$C142,$C143,BK$8:BK142)),0),0)</f>
        <v>0</v>
      </c>
      <c r="BL143" s="93">
        <f>IF((BL$7&gt;IFERROR(MAX(IFERROR(INDEX(Tbl_Project_List[Start Date],MATCH($A143,Tbl_Project_List[Project Name],0),1)-1,0),IFERROR(INDEX($K$9:$K$158,MATCH($E143,$G$9:$G$158,0),1),0),IFERROR(INDEX($K$9:$K$158,MATCH($F143,$G$9:$G$158,0),1),0)),0)), IFERROR(MIN($D143-SUM($O143:BK143), INDEX(Tbl_Resource_List[Hours Available per Day], MATCH($C143,Tbl_Resource_List[Resource Name],0),1)-SUMIF($C$8:$C142,$C143,BL$8:BL142)),0),0)</f>
        <v>0</v>
      </c>
      <c r="BM143" s="93">
        <f>IF((BM$7&gt;IFERROR(MAX(IFERROR(INDEX(Tbl_Project_List[Start Date],MATCH($A143,Tbl_Project_List[Project Name],0),1)-1,0),IFERROR(INDEX($K$9:$K$158,MATCH($E143,$G$9:$G$158,0),1),0),IFERROR(INDEX($K$9:$K$158,MATCH($F143,$G$9:$G$158,0),1),0)),0)), IFERROR(MIN($D143-SUM($O143:BL143), INDEX(Tbl_Resource_List[Hours Available per Day], MATCH($C143,Tbl_Resource_List[Resource Name],0),1)-SUMIF($C$8:$C142,$C143,BM$8:BM142)),0),0)</f>
        <v>0</v>
      </c>
      <c r="BN143" s="93">
        <f>IF((BN$7&gt;IFERROR(MAX(IFERROR(INDEX(Tbl_Project_List[Start Date],MATCH($A143,Tbl_Project_List[Project Name],0),1)-1,0),IFERROR(INDEX($K$9:$K$158,MATCH($E143,$G$9:$G$158,0),1),0),IFERROR(INDEX($K$9:$K$158,MATCH($F143,$G$9:$G$158,0),1),0)),0)), IFERROR(MIN($D143-SUM($O143:BM143), INDEX(Tbl_Resource_List[Hours Available per Day], MATCH($C143,Tbl_Resource_List[Resource Name],0),1)-SUMIF($C$8:$C142,$C143,BN$8:BN142)),0),0)</f>
        <v>0</v>
      </c>
      <c r="BO143" s="93">
        <f>IF((BO$7&gt;IFERROR(MAX(IFERROR(INDEX(Tbl_Project_List[Start Date],MATCH($A143,Tbl_Project_List[Project Name],0),1)-1,0),IFERROR(INDEX($K$9:$K$158,MATCH($E143,$G$9:$G$158,0),1),0),IFERROR(INDEX($K$9:$K$158,MATCH($F143,$G$9:$G$158,0),1),0)),0)), IFERROR(MIN($D143-SUM($O143:BN143), INDEX(Tbl_Resource_List[Hours Available per Day], MATCH($C143,Tbl_Resource_List[Resource Name],0),1)-SUMIF($C$8:$C142,$C143,BO$8:BO142)),0),0)</f>
        <v>0</v>
      </c>
      <c r="BP143" s="93">
        <f>IF((BP$7&gt;IFERROR(MAX(IFERROR(INDEX(Tbl_Project_List[Start Date],MATCH($A143,Tbl_Project_List[Project Name],0),1)-1,0),IFERROR(INDEX($K$9:$K$158,MATCH($E143,$G$9:$G$158,0),1),0),IFERROR(INDEX($K$9:$K$158,MATCH($F143,$G$9:$G$158,0),1),0)),0)), IFERROR(MIN($D143-SUM($O143:BO143), INDEX(Tbl_Resource_List[Hours Available per Day], MATCH($C143,Tbl_Resource_List[Resource Name],0),1)-SUMIF($C$8:$C142,$C143,BP$8:BP142)),0),0)</f>
        <v>0</v>
      </c>
      <c r="BQ143" s="93">
        <f>IF((BQ$7&gt;IFERROR(MAX(IFERROR(INDEX(Tbl_Project_List[Start Date],MATCH($A143,Tbl_Project_List[Project Name],0),1)-1,0),IFERROR(INDEX($K$9:$K$158,MATCH($E143,$G$9:$G$158,0),1),0),IFERROR(INDEX($K$9:$K$158,MATCH($F143,$G$9:$G$158,0),1),0)),0)), IFERROR(MIN($D143-SUM($O143:BP143), INDEX(Tbl_Resource_List[Hours Available per Day], MATCH($C143,Tbl_Resource_List[Resource Name],0),1)-SUMIF($C$8:$C142,$C143,BQ$8:BQ142)),0),0)</f>
        <v>0</v>
      </c>
      <c r="BR143" s="93">
        <f>IF((BR$7&gt;IFERROR(MAX(IFERROR(INDEX(Tbl_Project_List[Start Date],MATCH($A143,Tbl_Project_List[Project Name],0),1)-1,0),IFERROR(INDEX($K$9:$K$158,MATCH($E143,$G$9:$G$158,0),1),0),IFERROR(INDEX($K$9:$K$158,MATCH($F143,$G$9:$G$158,0),1),0)),0)), IFERROR(MIN($D143-SUM($O143:BQ143), INDEX(Tbl_Resource_List[Hours Available per Day], MATCH($C143,Tbl_Resource_List[Resource Name],0),1)-SUMIF($C$8:$C142,$C143,BR$8:BR142)),0),0)</f>
        <v>0</v>
      </c>
      <c r="BS143" s="93">
        <f>IF((BS$7&gt;IFERROR(MAX(IFERROR(INDEX(Tbl_Project_List[Start Date],MATCH($A143,Tbl_Project_List[Project Name],0),1)-1,0),IFERROR(INDEX($K$9:$K$158,MATCH($E143,$G$9:$G$158,0),1),0),IFERROR(INDEX($K$9:$K$158,MATCH($F143,$G$9:$G$158,0),1),0)),0)), IFERROR(MIN($D143-SUM($O143:BR143), INDEX(Tbl_Resource_List[Hours Available per Day], MATCH($C143,Tbl_Resource_List[Resource Name],0),1)-SUMIF($C$8:$C142,$C143,BS$8:BS142)),0),0)</f>
        <v>0</v>
      </c>
      <c r="BT143" s="93">
        <f>IF((BT$7&gt;IFERROR(MAX(IFERROR(INDEX(Tbl_Project_List[Start Date],MATCH($A143,Tbl_Project_List[Project Name],0),1)-1,0),IFERROR(INDEX($K$9:$K$158,MATCH($E143,$G$9:$G$158,0),1),0),IFERROR(INDEX($K$9:$K$158,MATCH($F143,$G$9:$G$158,0),1),0)),0)), IFERROR(MIN($D143-SUM($O143:BS143), INDEX(Tbl_Resource_List[Hours Available per Day], MATCH($C143,Tbl_Resource_List[Resource Name],0),1)-SUMIF($C$8:$C142,$C143,BT$8:BT142)),0),0)</f>
        <v>0</v>
      </c>
      <c r="BU143" s="93">
        <f>IF((BU$7&gt;IFERROR(MAX(IFERROR(INDEX(Tbl_Project_List[Start Date],MATCH($A143,Tbl_Project_List[Project Name],0),1)-1,0),IFERROR(INDEX($K$9:$K$158,MATCH($E143,$G$9:$G$158,0),1),0),IFERROR(INDEX($K$9:$K$158,MATCH($F143,$G$9:$G$158,0),1),0)),0)), IFERROR(MIN($D143-SUM($O143:BT143), INDEX(Tbl_Resource_List[Hours Available per Day], MATCH($C143,Tbl_Resource_List[Resource Name],0),1)-SUMIF($C$8:$C142,$C143,BU$8:BU142)),0),0)</f>
        <v>0</v>
      </c>
      <c r="BV143" s="93">
        <f>IF((BV$7&gt;IFERROR(MAX(IFERROR(INDEX(Tbl_Project_List[Start Date],MATCH($A143,Tbl_Project_List[Project Name],0),1)-1,0),IFERROR(INDEX($K$9:$K$158,MATCH($E143,$G$9:$G$158,0),1),0),IFERROR(INDEX($K$9:$K$158,MATCH($F143,$G$9:$G$158,0),1),0)),0)), IFERROR(MIN($D143-SUM($O143:BU143), INDEX(Tbl_Resource_List[Hours Available per Day], MATCH($C143,Tbl_Resource_List[Resource Name],0),1)-SUMIF($C$8:$C142,$C143,BV$8:BV142)),0),0)</f>
        <v>0</v>
      </c>
      <c r="BW143" s="94">
        <f>IF((BW$7&gt;IFERROR(MAX(IFERROR(INDEX(Tbl_Project_List[Start Date],MATCH($A143,Tbl_Project_List[Project Name],0),1)-1,0),IFERROR(INDEX($K$9:$K$158,MATCH($E143,$G$9:$G$158,0),1),0),IFERROR(INDEX($K$9:$K$158,MATCH($F143,$G$9:$G$158,0),1),0)),0)), IFERROR(MIN($D143-SUM($O143:BV143), INDEX(Tbl_Resource_List[Hours Available per Day], MATCH($C143,Tbl_Resource_List[Resource Name],0),1)-SUMIF($C$8:$C142,$C143,BW$8:BW142)),0),0)</f>
        <v>0</v>
      </c>
      <c r="BX143" s="95"/>
      <c r="BY143" s="95"/>
      <c r="BZ143" s="95"/>
      <c r="CA143" s="95"/>
      <c r="CB143" s="95"/>
      <c r="CC143" s="95"/>
      <c r="CD143" s="95"/>
      <c r="CE143" s="95"/>
      <c r="CF143" s="95"/>
      <c r="CG143" s="95"/>
      <c r="CH143" s="95"/>
      <c r="CI143" s="95"/>
      <c r="CJ143" s="95"/>
      <c r="CK143" s="95"/>
      <c r="CL143" s="95"/>
      <c r="CM143" s="95"/>
      <c r="CN143" s="95"/>
      <c r="CO143" s="95"/>
      <c r="CP143" s="95"/>
      <c r="CQ143" s="95"/>
      <c r="CR143" s="95"/>
      <c r="CS143" s="95"/>
      <c r="CT143" s="95"/>
      <c r="CU143" s="95"/>
      <c r="CV143" s="95"/>
      <c r="CW143" s="95"/>
      <c r="CX143" s="95"/>
      <c r="CY143" s="95"/>
      <c r="CZ143" s="95"/>
      <c r="DA143" s="95"/>
    </row>
    <row r="144" spans="1:105" x14ac:dyDescent="0.25">
      <c r="A144" s="89" t="str">
        <f>IFERROR(IF(ROW(A143)-ROW($A$8)&gt;=COUNTA(Tbl_Task_List[Task Name]),"",INDEX(Tbl_Project_List[],MATCH(SMALL(Tbl_Project_List[[#Data],[Priority]],ROUND(SUMPRODUCT(1/COUNTIF($A$9:A143,$A$9:A143)),0)+((COUNTIF(Tbl_Task_List[[#Data],[Project Name]],A143)=COUNTIF($A$9:$A143,A143))*1)),Tbl_Project_List[[#Data],[Priority]],0),1)),"")</f>
        <v/>
      </c>
      <c r="B144" s="89" t="str">
        <f t="array" ref="B144">IFERROR(INDEX((Tbl_Task_List[[#Data],[Task Name]]), SMALL(IF(A144=(Tbl_Task_List[[#Data],[Project Name]]),ROW(Tbl_Task_List[[#Data],[Project Name]]),""),COUNTIF($A$9:$A144,A144))-ROW(Tbl_Task_List[[#Headers],[Task Name]]),1),"")</f>
        <v/>
      </c>
      <c r="C144" s="90" t="str">
        <f t="array" ref="C144">IFERROR(INDEX((Tbl_Task_List[[#Data],[Resource Name]]), SMALL(IF(A144=(Tbl_Task_List[[#Data],[Project Name]]),ROW(Tbl_Task_List[[#Data],[Project Name]]),""),COUNTIF($A$9:$A144,A144))-ROW(Tbl_Task_List[[#Headers],[Resource Name]]),1),"")</f>
        <v/>
      </c>
      <c r="D144" s="91" t="str">
        <f t="array" ref="D144">IFERROR(INDEX((Tbl_Task_List[[#Data],[Planned Duration (Hours)]]), SMALL(IF(A144=(Tbl_Task_List[[#Data],[Project Name]]),ROW(Tbl_Task_List[[#Data],[Project Name]]),""),COUNTIF($A$9:$A144,A144))-ROW(Tbl_Task_List[[#Headers],[Planned Duration (Hours)]]),1),"")</f>
        <v/>
      </c>
      <c r="E144" s="70" t="str">
        <f t="array" ref="E144">IFERROR(INDEX((Tbl_Task_List[[#Data],[Predecessor 1]]), SMALL(IF(A144=(Tbl_Task_List[[#Data],[Project Name]]),ROW(Tbl_Task_List[[#Data],[Project Name]]),""),COUNTIF($A$9:$A144,A144))-ROW(Tbl_Task_List[[#Headers],[Predecessor 1]]),1),"")</f>
        <v/>
      </c>
      <c r="F144" s="70" t="str">
        <f t="array" ref="F144">IFERROR(INDEX((Tbl_Task_List[[#Data],[Predecessor 2]]), SMALL(IF(A144=(Tbl_Task_List[[#Data],[Project Name]]),ROW(Tbl_Task_List[[#Data],[Project Name]]),""),COUNTIF($A$9:$A144,A144))-ROW(Tbl_Task_List[[#Headers],[Predecessor 2]]),1),"")</f>
        <v/>
      </c>
      <c r="G144" s="70" t="str">
        <f t="shared" si="13"/>
        <v xml:space="preserve"> </v>
      </c>
      <c r="H144" s="75" t="str">
        <f>IFERROR(MAX(INDEX(Tbl_Project_List[Start Date],MATCH($A144,Tbl_Project_List[Project Name],0),1), StartDate, IFERROR(WORKDAY(INDEX($K$9:$K$158,MATCH($E144,$G$9:$G$158,0),1),1,Holidays),0),IFERROR(WORKDAY( INDEX($K$9:$K$158,MATCH($F144,$G$9:$G$158,0),1),1,Holidays),0)),"")</f>
        <v/>
      </c>
      <c r="I144" s="92" t="str">
        <f t="shared" si="14"/>
        <v/>
      </c>
      <c r="J144" s="75" t="str">
        <f t="array" ref="J144">IF(ISNUMBER(D144),IFERROR(INDEX($A$7:$BW$7,1,SMALL(IF(P144:BW144&gt;0,COLUMN(P144:BW144),""),1)),WORKDAY($BW$7,2,Holidays)),"")</f>
        <v/>
      </c>
      <c r="K144" s="75" t="str">
        <f t="array" ref="K144">IF(ISNUMBER(D144),IF(SUM(P144:BW144)=D144,IFERROR(INDEX($A$7:$BW$7,1,LARGE(IF(P144:BW144&gt;0,COLUMN(P144:BW144),""),1)),""),WORKDAY($BW$7,1,Holidays)),"")</f>
        <v/>
      </c>
      <c r="L144" s="92" t="str">
        <f ca="1">IFERROR(COUNTIF(INDIRECT(ADDRESS(ROW($L144),MATCH($J144,$A$7:$BW$7,0),1,1,)):INDIRECT(ADDRESS(ROW($L144),MATCH(MIN($K144,$BW$7),$A$7:$BW$7,0),1,1,)),0),"")</f>
        <v/>
      </c>
      <c r="M144" s="92" t="str">
        <f t="shared" si="15"/>
        <v/>
      </c>
      <c r="N144" s="93" t="str">
        <f t="shared" si="16"/>
        <v/>
      </c>
      <c r="O144" s="86"/>
      <c r="P144" s="93">
        <f>IF((P$7&gt;IFERROR(MAX(IFERROR(INDEX(Tbl_Project_List[Start Date],MATCH($A144,Tbl_Project_List[Project Name],0),1)-1,0),IFERROR(INDEX($K$9:$K$158,MATCH($E144,$G$9:$G$158,0),1),0),IFERROR(INDEX($K$9:$K$158,MATCH($F144,$G$9:$G$158,0),1),0)),0)), IFERROR(MIN($D144-SUM($O144:O144), INDEX(Tbl_Resource_List[Hours Available per Day], MATCH($C144,Tbl_Resource_List[Resource Name],0),1)-SUMIF($C$8:$C143,$C144,P$8:P143)),0),0)</f>
        <v>0</v>
      </c>
      <c r="Q144" s="93">
        <f>IF((Q$7&gt;IFERROR(MAX(IFERROR(INDEX(Tbl_Project_List[Start Date],MATCH($A144,Tbl_Project_List[Project Name],0),1)-1,0),IFERROR(INDEX($K$9:$K$158,MATCH($E144,$G$9:$G$158,0),1),0),IFERROR(INDEX($K$9:$K$158,MATCH($F144,$G$9:$G$158,0),1),0)),0)), IFERROR(MIN($D144-SUM($O144:P144), INDEX(Tbl_Resource_List[Hours Available per Day], MATCH($C144,Tbl_Resource_List[Resource Name],0),1)-SUMIF($C$8:$C143,$C144,Q$8:Q143)),0),0)</f>
        <v>0</v>
      </c>
      <c r="R144" s="93">
        <f>IF((R$7&gt;IFERROR(MAX(IFERROR(INDEX(Tbl_Project_List[Start Date],MATCH($A144,Tbl_Project_List[Project Name],0),1)-1,0),IFERROR(INDEX($K$9:$K$158,MATCH($E144,$G$9:$G$158,0),1),0),IFERROR(INDEX($K$9:$K$158,MATCH($F144,$G$9:$G$158,0),1),0)),0)), IFERROR(MIN($D144-SUM($O144:Q144), INDEX(Tbl_Resource_List[Hours Available per Day], MATCH($C144,Tbl_Resource_List[Resource Name],0),1)-SUMIF($C$8:$C143,$C144,R$8:R143)),0),0)</f>
        <v>0</v>
      </c>
      <c r="S144" s="93">
        <f>IF((S$7&gt;IFERROR(MAX(IFERROR(INDEX(Tbl_Project_List[Start Date],MATCH($A144,Tbl_Project_List[Project Name],0),1)-1,0),IFERROR(INDEX($K$9:$K$158,MATCH($E144,$G$9:$G$158,0),1),0),IFERROR(INDEX($K$9:$K$158,MATCH($F144,$G$9:$G$158,0),1),0)),0)), IFERROR(MIN($D144-SUM($O144:R144), INDEX(Tbl_Resource_List[Hours Available per Day], MATCH($C144,Tbl_Resource_List[Resource Name],0),1)-SUMIF($C$8:$C143,$C144,S$8:S143)),0),0)</f>
        <v>0</v>
      </c>
      <c r="T144" s="93">
        <f>IF((T$7&gt;IFERROR(MAX(IFERROR(INDEX(Tbl_Project_List[Start Date],MATCH($A144,Tbl_Project_List[Project Name],0),1)-1,0),IFERROR(INDEX($K$9:$K$158,MATCH($E144,$G$9:$G$158,0),1),0),IFERROR(INDEX($K$9:$K$158,MATCH($F144,$G$9:$G$158,0),1),0)),0)), IFERROR(MIN($D144-SUM($O144:S144), INDEX(Tbl_Resource_List[Hours Available per Day], MATCH($C144,Tbl_Resource_List[Resource Name],0),1)-SUMIF($C$8:$C143,$C144,T$8:T143)),0),0)</f>
        <v>0</v>
      </c>
      <c r="U144" s="93">
        <f>IF((U$7&gt;IFERROR(MAX(IFERROR(INDEX(Tbl_Project_List[Start Date],MATCH($A144,Tbl_Project_List[Project Name],0),1)-1,0),IFERROR(INDEX($K$9:$K$158,MATCH($E144,$G$9:$G$158,0),1),0),IFERROR(INDEX($K$9:$K$158,MATCH($F144,$G$9:$G$158,0),1),0)),0)), IFERROR(MIN($D144-SUM($O144:T144), INDEX(Tbl_Resource_List[Hours Available per Day], MATCH($C144,Tbl_Resource_List[Resource Name],0),1)-SUMIF($C$8:$C143,$C144,U$8:U143)),0),0)</f>
        <v>0</v>
      </c>
      <c r="V144" s="93">
        <f>IF((V$7&gt;IFERROR(MAX(IFERROR(INDEX(Tbl_Project_List[Start Date],MATCH($A144,Tbl_Project_List[Project Name],0),1)-1,0),IFERROR(INDEX($K$9:$K$158,MATCH($E144,$G$9:$G$158,0),1),0),IFERROR(INDEX($K$9:$K$158,MATCH($F144,$G$9:$G$158,0),1),0)),0)), IFERROR(MIN($D144-SUM($O144:U144), INDEX(Tbl_Resource_List[Hours Available per Day], MATCH($C144,Tbl_Resource_List[Resource Name],0),1)-SUMIF($C$8:$C143,$C144,V$8:V143)),0),0)</f>
        <v>0</v>
      </c>
      <c r="W144" s="93">
        <f>IF((W$7&gt;IFERROR(MAX(IFERROR(INDEX(Tbl_Project_List[Start Date],MATCH($A144,Tbl_Project_List[Project Name],0),1)-1,0),IFERROR(INDEX($K$9:$K$158,MATCH($E144,$G$9:$G$158,0),1),0),IFERROR(INDEX($K$9:$K$158,MATCH($F144,$G$9:$G$158,0),1),0)),0)), IFERROR(MIN($D144-SUM($O144:V144), INDEX(Tbl_Resource_List[Hours Available per Day], MATCH($C144,Tbl_Resource_List[Resource Name],0),1)-SUMIF($C$8:$C143,$C144,W$8:W143)),0),0)</f>
        <v>0</v>
      </c>
      <c r="X144" s="93">
        <f>IF((X$7&gt;IFERROR(MAX(IFERROR(INDEX(Tbl_Project_List[Start Date],MATCH($A144,Tbl_Project_List[Project Name],0),1)-1,0),IFERROR(INDEX($K$9:$K$158,MATCH($E144,$G$9:$G$158,0),1),0),IFERROR(INDEX($K$9:$K$158,MATCH($F144,$G$9:$G$158,0),1),0)),0)), IFERROR(MIN($D144-SUM($O144:W144), INDEX(Tbl_Resource_List[Hours Available per Day], MATCH($C144,Tbl_Resource_List[Resource Name],0),1)-SUMIF($C$8:$C143,$C144,X$8:X143)),0),0)</f>
        <v>0</v>
      </c>
      <c r="Y144" s="93">
        <f>IF((Y$7&gt;IFERROR(MAX(IFERROR(INDEX(Tbl_Project_List[Start Date],MATCH($A144,Tbl_Project_List[Project Name],0),1)-1,0),IFERROR(INDEX($K$9:$K$158,MATCH($E144,$G$9:$G$158,0),1),0),IFERROR(INDEX($K$9:$K$158,MATCH($F144,$G$9:$G$158,0),1),0)),0)), IFERROR(MIN($D144-SUM($O144:X144), INDEX(Tbl_Resource_List[Hours Available per Day], MATCH($C144,Tbl_Resource_List[Resource Name],0),1)-SUMIF($C$8:$C143,$C144,Y$8:Y143)),0),0)</f>
        <v>0</v>
      </c>
      <c r="Z144" s="93">
        <f>IF((Z$7&gt;IFERROR(MAX(IFERROR(INDEX(Tbl_Project_List[Start Date],MATCH($A144,Tbl_Project_List[Project Name],0),1)-1,0),IFERROR(INDEX($K$9:$K$158,MATCH($E144,$G$9:$G$158,0),1),0),IFERROR(INDEX($K$9:$K$158,MATCH($F144,$G$9:$G$158,0),1),0)),0)), IFERROR(MIN($D144-SUM($O144:Y144), INDEX(Tbl_Resource_List[Hours Available per Day], MATCH($C144,Tbl_Resource_List[Resource Name],0),1)-SUMIF($C$8:$C143,$C144,Z$8:Z143)),0),0)</f>
        <v>0</v>
      </c>
      <c r="AA144" s="93">
        <f>IF((AA$7&gt;IFERROR(MAX(IFERROR(INDEX(Tbl_Project_List[Start Date],MATCH($A144,Tbl_Project_List[Project Name],0),1)-1,0),IFERROR(INDEX($K$9:$K$158,MATCH($E144,$G$9:$G$158,0),1),0),IFERROR(INDEX($K$9:$K$158,MATCH($F144,$G$9:$G$158,0),1),0)),0)), IFERROR(MIN($D144-SUM($O144:Z144), INDEX(Tbl_Resource_List[Hours Available per Day], MATCH($C144,Tbl_Resource_List[Resource Name],0),1)-SUMIF($C$8:$C143,$C144,AA$8:AA143)),0),0)</f>
        <v>0</v>
      </c>
      <c r="AB144" s="93">
        <f>IF((AB$7&gt;IFERROR(MAX(IFERROR(INDEX(Tbl_Project_List[Start Date],MATCH($A144,Tbl_Project_List[Project Name],0),1)-1,0),IFERROR(INDEX($K$9:$K$158,MATCH($E144,$G$9:$G$158,0),1),0),IFERROR(INDEX($K$9:$K$158,MATCH($F144,$G$9:$G$158,0),1),0)),0)), IFERROR(MIN($D144-SUM($O144:AA144), INDEX(Tbl_Resource_List[Hours Available per Day], MATCH($C144,Tbl_Resource_List[Resource Name],0),1)-SUMIF($C$8:$C143,$C144,AB$8:AB143)),0),0)</f>
        <v>0</v>
      </c>
      <c r="AC144" s="93">
        <f>IF((AC$7&gt;IFERROR(MAX(IFERROR(INDEX(Tbl_Project_List[Start Date],MATCH($A144,Tbl_Project_List[Project Name],0),1)-1,0),IFERROR(INDEX($K$9:$K$158,MATCH($E144,$G$9:$G$158,0),1),0),IFERROR(INDEX($K$9:$K$158,MATCH($F144,$G$9:$G$158,0),1),0)),0)), IFERROR(MIN($D144-SUM($O144:AB144), INDEX(Tbl_Resource_List[Hours Available per Day], MATCH($C144,Tbl_Resource_List[Resource Name],0),1)-SUMIF($C$8:$C143,$C144,AC$8:AC143)),0),0)</f>
        <v>0</v>
      </c>
      <c r="AD144" s="93">
        <f>IF((AD$7&gt;IFERROR(MAX(IFERROR(INDEX(Tbl_Project_List[Start Date],MATCH($A144,Tbl_Project_List[Project Name],0),1)-1,0),IFERROR(INDEX($K$9:$K$158,MATCH($E144,$G$9:$G$158,0),1),0),IFERROR(INDEX($K$9:$K$158,MATCH($F144,$G$9:$G$158,0),1),0)),0)), IFERROR(MIN($D144-SUM($O144:AC144), INDEX(Tbl_Resource_List[Hours Available per Day], MATCH($C144,Tbl_Resource_List[Resource Name],0),1)-SUMIF($C$8:$C143,$C144,AD$8:AD143)),0),0)</f>
        <v>0</v>
      </c>
      <c r="AE144" s="93">
        <f>IF((AE$7&gt;IFERROR(MAX(IFERROR(INDEX(Tbl_Project_List[Start Date],MATCH($A144,Tbl_Project_List[Project Name],0),1)-1,0),IFERROR(INDEX($K$9:$K$158,MATCH($E144,$G$9:$G$158,0),1),0),IFERROR(INDEX($K$9:$K$158,MATCH($F144,$G$9:$G$158,0),1),0)),0)), IFERROR(MIN($D144-SUM($O144:AD144), INDEX(Tbl_Resource_List[Hours Available per Day], MATCH($C144,Tbl_Resource_List[Resource Name],0),1)-SUMIF($C$8:$C143,$C144,AE$8:AE143)),0),0)</f>
        <v>0</v>
      </c>
      <c r="AF144" s="93">
        <f>IF((AF$7&gt;IFERROR(MAX(IFERROR(INDEX(Tbl_Project_List[Start Date],MATCH($A144,Tbl_Project_List[Project Name],0),1)-1,0),IFERROR(INDEX($K$9:$K$158,MATCH($E144,$G$9:$G$158,0),1),0),IFERROR(INDEX($K$9:$K$158,MATCH($F144,$G$9:$G$158,0),1),0)),0)), IFERROR(MIN($D144-SUM($O144:AE144), INDEX(Tbl_Resource_List[Hours Available per Day], MATCH($C144,Tbl_Resource_List[Resource Name],0),1)-SUMIF($C$8:$C143,$C144,AF$8:AF143)),0),0)</f>
        <v>0</v>
      </c>
      <c r="AG144" s="93">
        <f>IF((AG$7&gt;IFERROR(MAX(IFERROR(INDEX(Tbl_Project_List[Start Date],MATCH($A144,Tbl_Project_List[Project Name],0),1)-1,0),IFERROR(INDEX($K$9:$K$158,MATCH($E144,$G$9:$G$158,0),1),0),IFERROR(INDEX($K$9:$K$158,MATCH($F144,$G$9:$G$158,0),1),0)),0)), IFERROR(MIN($D144-SUM($O144:AF144), INDEX(Tbl_Resource_List[Hours Available per Day], MATCH($C144,Tbl_Resource_List[Resource Name],0),1)-SUMIF($C$8:$C143,$C144,AG$8:AG143)),0),0)</f>
        <v>0</v>
      </c>
      <c r="AH144" s="93">
        <f>IF((AH$7&gt;IFERROR(MAX(IFERROR(INDEX(Tbl_Project_List[Start Date],MATCH($A144,Tbl_Project_List[Project Name],0),1)-1,0),IFERROR(INDEX($K$9:$K$158,MATCH($E144,$G$9:$G$158,0),1),0),IFERROR(INDEX($K$9:$K$158,MATCH($F144,$G$9:$G$158,0),1),0)),0)), IFERROR(MIN($D144-SUM($O144:AG144), INDEX(Tbl_Resource_List[Hours Available per Day], MATCH($C144,Tbl_Resource_List[Resource Name],0),1)-SUMIF($C$8:$C143,$C144,AH$8:AH143)),0),0)</f>
        <v>0</v>
      </c>
      <c r="AI144" s="93">
        <f>IF((AI$7&gt;IFERROR(MAX(IFERROR(INDEX(Tbl_Project_List[Start Date],MATCH($A144,Tbl_Project_List[Project Name],0),1)-1,0),IFERROR(INDEX($K$9:$K$158,MATCH($E144,$G$9:$G$158,0),1),0),IFERROR(INDEX($K$9:$K$158,MATCH($F144,$G$9:$G$158,0),1),0)),0)), IFERROR(MIN($D144-SUM($O144:AH144), INDEX(Tbl_Resource_List[Hours Available per Day], MATCH($C144,Tbl_Resource_List[Resource Name],0),1)-SUMIF($C$8:$C143,$C144,AI$8:AI143)),0),0)</f>
        <v>0</v>
      </c>
      <c r="AJ144" s="93">
        <f>IF((AJ$7&gt;IFERROR(MAX(IFERROR(INDEX(Tbl_Project_List[Start Date],MATCH($A144,Tbl_Project_List[Project Name],0),1)-1,0),IFERROR(INDEX($K$9:$K$158,MATCH($E144,$G$9:$G$158,0),1),0),IFERROR(INDEX($K$9:$K$158,MATCH($F144,$G$9:$G$158,0),1),0)),0)), IFERROR(MIN($D144-SUM($O144:AI144), INDEX(Tbl_Resource_List[Hours Available per Day], MATCH($C144,Tbl_Resource_List[Resource Name],0),1)-SUMIF($C$8:$C143,$C144,AJ$8:AJ143)),0),0)</f>
        <v>0</v>
      </c>
      <c r="AK144" s="93">
        <f>IF((AK$7&gt;IFERROR(MAX(IFERROR(INDEX(Tbl_Project_List[Start Date],MATCH($A144,Tbl_Project_List[Project Name],0),1)-1,0),IFERROR(INDEX($K$9:$K$158,MATCH($E144,$G$9:$G$158,0),1),0),IFERROR(INDEX($K$9:$K$158,MATCH($F144,$G$9:$G$158,0),1),0)),0)), IFERROR(MIN($D144-SUM($O144:AJ144), INDEX(Tbl_Resource_List[Hours Available per Day], MATCH($C144,Tbl_Resource_List[Resource Name],0),1)-SUMIF($C$8:$C143,$C144,AK$8:AK143)),0),0)</f>
        <v>0</v>
      </c>
      <c r="AL144" s="93">
        <f>IF((AL$7&gt;IFERROR(MAX(IFERROR(INDEX(Tbl_Project_List[Start Date],MATCH($A144,Tbl_Project_List[Project Name],0),1)-1,0),IFERROR(INDEX($K$9:$K$158,MATCH($E144,$G$9:$G$158,0),1),0),IFERROR(INDEX($K$9:$K$158,MATCH($F144,$G$9:$G$158,0),1),0)),0)), IFERROR(MIN($D144-SUM($O144:AK144), INDEX(Tbl_Resource_List[Hours Available per Day], MATCH($C144,Tbl_Resource_List[Resource Name],0),1)-SUMIF($C$8:$C143,$C144,AL$8:AL143)),0),0)</f>
        <v>0</v>
      </c>
      <c r="AM144" s="93">
        <f>IF((AM$7&gt;IFERROR(MAX(IFERROR(INDEX(Tbl_Project_List[Start Date],MATCH($A144,Tbl_Project_List[Project Name],0),1)-1,0),IFERROR(INDEX($K$9:$K$158,MATCH($E144,$G$9:$G$158,0),1),0),IFERROR(INDEX($K$9:$K$158,MATCH($F144,$G$9:$G$158,0),1),0)),0)), IFERROR(MIN($D144-SUM($O144:AL144), INDEX(Tbl_Resource_List[Hours Available per Day], MATCH($C144,Tbl_Resource_List[Resource Name],0),1)-SUMIF($C$8:$C143,$C144,AM$8:AM143)),0),0)</f>
        <v>0</v>
      </c>
      <c r="AN144" s="93">
        <f>IF((AN$7&gt;IFERROR(MAX(IFERROR(INDEX(Tbl_Project_List[Start Date],MATCH($A144,Tbl_Project_List[Project Name],0),1)-1,0),IFERROR(INDEX($K$9:$K$158,MATCH($E144,$G$9:$G$158,0),1),0),IFERROR(INDEX($K$9:$K$158,MATCH($F144,$G$9:$G$158,0),1),0)),0)), IFERROR(MIN($D144-SUM($O144:AM144), INDEX(Tbl_Resource_List[Hours Available per Day], MATCH($C144,Tbl_Resource_List[Resource Name],0),1)-SUMIF($C$8:$C143,$C144,AN$8:AN143)),0),0)</f>
        <v>0</v>
      </c>
      <c r="AO144" s="93">
        <f>IF((AO$7&gt;IFERROR(MAX(IFERROR(INDEX(Tbl_Project_List[Start Date],MATCH($A144,Tbl_Project_List[Project Name],0),1)-1,0),IFERROR(INDEX($K$9:$K$158,MATCH($E144,$G$9:$G$158,0),1),0),IFERROR(INDEX($K$9:$K$158,MATCH($F144,$G$9:$G$158,0),1),0)),0)), IFERROR(MIN($D144-SUM($O144:AN144), INDEX(Tbl_Resource_List[Hours Available per Day], MATCH($C144,Tbl_Resource_List[Resource Name],0),1)-SUMIF($C$8:$C143,$C144,AO$8:AO143)),0),0)</f>
        <v>0</v>
      </c>
      <c r="AP144" s="93">
        <f>IF((AP$7&gt;IFERROR(MAX(IFERROR(INDEX(Tbl_Project_List[Start Date],MATCH($A144,Tbl_Project_List[Project Name],0),1)-1,0),IFERROR(INDEX($K$9:$K$158,MATCH($E144,$G$9:$G$158,0),1),0),IFERROR(INDEX($K$9:$K$158,MATCH($F144,$G$9:$G$158,0),1),0)),0)), IFERROR(MIN($D144-SUM($O144:AO144), INDEX(Tbl_Resource_List[Hours Available per Day], MATCH($C144,Tbl_Resource_List[Resource Name],0),1)-SUMIF($C$8:$C143,$C144,AP$8:AP143)),0),0)</f>
        <v>0</v>
      </c>
      <c r="AQ144" s="93">
        <f>IF((AQ$7&gt;IFERROR(MAX(IFERROR(INDEX(Tbl_Project_List[Start Date],MATCH($A144,Tbl_Project_List[Project Name],0),1)-1,0),IFERROR(INDEX($K$9:$K$158,MATCH($E144,$G$9:$G$158,0),1),0),IFERROR(INDEX($K$9:$K$158,MATCH($F144,$G$9:$G$158,0),1),0)),0)), IFERROR(MIN($D144-SUM($O144:AP144), INDEX(Tbl_Resource_List[Hours Available per Day], MATCH($C144,Tbl_Resource_List[Resource Name],0),1)-SUMIF($C$8:$C143,$C144,AQ$8:AQ143)),0),0)</f>
        <v>0</v>
      </c>
      <c r="AR144" s="93">
        <f>IF((AR$7&gt;IFERROR(MAX(IFERROR(INDEX(Tbl_Project_List[Start Date],MATCH($A144,Tbl_Project_List[Project Name],0),1)-1,0),IFERROR(INDEX($K$9:$K$158,MATCH($E144,$G$9:$G$158,0),1),0),IFERROR(INDEX($K$9:$K$158,MATCH($F144,$G$9:$G$158,0),1),0)),0)), IFERROR(MIN($D144-SUM($O144:AQ144), INDEX(Tbl_Resource_List[Hours Available per Day], MATCH($C144,Tbl_Resource_List[Resource Name],0),1)-SUMIF($C$8:$C143,$C144,AR$8:AR143)),0),0)</f>
        <v>0</v>
      </c>
      <c r="AS144" s="93">
        <f>IF((AS$7&gt;IFERROR(MAX(IFERROR(INDEX(Tbl_Project_List[Start Date],MATCH($A144,Tbl_Project_List[Project Name],0),1)-1,0),IFERROR(INDEX($K$9:$K$158,MATCH($E144,$G$9:$G$158,0),1),0),IFERROR(INDEX($K$9:$K$158,MATCH($F144,$G$9:$G$158,0),1),0)),0)), IFERROR(MIN($D144-SUM($O144:AR144), INDEX(Tbl_Resource_List[Hours Available per Day], MATCH($C144,Tbl_Resource_List[Resource Name],0),1)-SUMIF($C$8:$C143,$C144,AS$8:AS143)),0),0)</f>
        <v>0</v>
      </c>
      <c r="AT144" s="93">
        <f>IF((AT$7&gt;IFERROR(MAX(IFERROR(INDEX(Tbl_Project_List[Start Date],MATCH($A144,Tbl_Project_List[Project Name],0),1)-1,0),IFERROR(INDEX($K$9:$K$158,MATCH($E144,$G$9:$G$158,0),1),0),IFERROR(INDEX($K$9:$K$158,MATCH($F144,$G$9:$G$158,0),1),0)),0)), IFERROR(MIN($D144-SUM($O144:AS144), INDEX(Tbl_Resource_List[Hours Available per Day], MATCH($C144,Tbl_Resource_List[Resource Name],0),1)-SUMIF($C$8:$C143,$C144,AT$8:AT143)),0),0)</f>
        <v>0</v>
      </c>
      <c r="AU144" s="93">
        <f>IF((AU$7&gt;IFERROR(MAX(IFERROR(INDEX(Tbl_Project_List[Start Date],MATCH($A144,Tbl_Project_List[Project Name],0),1)-1,0),IFERROR(INDEX($K$9:$K$158,MATCH($E144,$G$9:$G$158,0),1),0),IFERROR(INDEX($K$9:$K$158,MATCH($F144,$G$9:$G$158,0),1),0)),0)), IFERROR(MIN($D144-SUM($O144:AT144), INDEX(Tbl_Resource_List[Hours Available per Day], MATCH($C144,Tbl_Resource_List[Resource Name],0),1)-SUMIF($C$8:$C143,$C144,AU$8:AU143)),0),0)</f>
        <v>0</v>
      </c>
      <c r="AV144" s="93">
        <f>IF((AV$7&gt;IFERROR(MAX(IFERROR(INDEX(Tbl_Project_List[Start Date],MATCH($A144,Tbl_Project_List[Project Name],0),1)-1,0),IFERROR(INDEX($K$9:$K$158,MATCH($E144,$G$9:$G$158,0),1),0),IFERROR(INDEX($K$9:$K$158,MATCH($F144,$G$9:$G$158,0),1),0)),0)), IFERROR(MIN($D144-SUM($O144:AU144), INDEX(Tbl_Resource_List[Hours Available per Day], MATCH($C144,Tbl_Resource_List[Resource Name],0),1)-SUMIF($C$8:$C143,$C144,AV$8:AV143)),0),0)</f>
        <v>0</v>
      </c>
      <c r="AW144" s="93">
        <f>IF((AW$7&gt;IFERROR(MAX(IFERROR(INDEX(Tbl_Project_List[Start Date],MATCH($A144,Tbl_Project_List[Project Name],0),1)-1,0),IFERROR(INDEX($K$9:$K$158,MATCH($E144,$G$9:$G$158,0),1),0),IFERROR(INDEX($K$9:$K$158,MATCH($F144,$G$9:$G$158,0),1),0)),0)), IFERROR(MIN($D144-SUM($O144:AV144), INDEX(Tbl_Resource_List[Hours Available per Day], MATCH($C144,Tbl_Resource_List[Resource Name],0),1)-SUMIF($C$8:$C143,$C144,AW$8:AW143)),0),0)</f>
        <v>0</v>
      </c>
      <c r="AX144" s="93">
        <f>IF((AX$7&gt;IFERROR(MAX(IFERROR(INDEX(Tbl_Project_List[Start Date],MATCH($A144,Tbl_Project_List[Project Name],0),1)-1,0),IFERROR(INDEX($K$9:$K$158,MATCH($E144,$G$9:$G$158,0),1),0),IFERROR(INDEX($K$9:$K$158,MATCH($F144,$G$9:$G$158,0),1),0)),0)), IFERROR(MIN($D144-SUM($O144:AW144), INDEX(Tbl_Resource_List[Hours Available per Day], MATCH($C144,Tbl_Resource_List[Resource Name],0),1)-SUMIF($C$8:$C143,$C144,AX$8:AX143)),0),0)</f>
        <v>0</v>
      </c>
      <c r="AY144" s="93">
        <f>IF((AY$7&gt;IFERROR(MAX(IFERROR(INDEX(Tbl_Project_List[Start Date],MATCH($A144,Tbl_Project_List[Project Name],0),1)-1,0),IFERROR(INDEX($K$9:$K$158,MATCH($E144,$G$9:$G$158,0),1),0),IFERROR(INDEX($K$9:$K$158,MATCH($F144,$G$9:$G$158,0),1),0)),0)), IFERROR(MIN($D144-SUM($O144:AX144), INDEX(Tbl_Resource_List[Hours Available per Day], MATCH($C144,Tbl_Resource_List[Resource Name],0),1)-SUMIF($C$8:$C143,$C144,AY$8:AY143)),0),0)</f>
        <v>0</v>
      </c>
      <c r="AZ144" s="93">
        <f>IF((AZ$7&gt;IFERROR(MAX(IFERROR(INDEX(Tbl_Project_List[Start Date],MATCH($A144,Tbl_Project_List[Project Name],0),1)-1,0),IFERROR(INDEX($K$9:$K$158,MATCH($E144,$G$9:$G$158,0),1),0),IFERROR(INDEX($K$9:$K$158,MATCH($F144,$G$9:$G$158,0),1),0)),0)), IFERROR(MIN($D144-SUM($O144:AY144), INDEX(Tbl_Resource_List[Hours Available per Day], MATCH($C144,Tbl_Resource_List[Resource Name],0),1)-SUMIF($C$8:$C143,$C144,AZ$8:AZ143)),0),0)</f>
        <v>0</v>
      </c>
      <c r="BA144" s="93">
        <f>IF((BA$7&gt;IFERROR(MAX(IFERROR(INDEX(Tbl_Project_List[Start Date],MATCH($A144,Tbl_Project_List[Project Name],0),1)-1,0),IFERROR(INDEX($K$9:$K$158,MATCH($E144,$G$9:$G$158,0),1),0),IFERROR(INDEX($K$9:$K$158,MATCH($F144,$G$9:$G$158,0),1),0)),0)), IFERROR(MIN($D144-SUM($O144:AZ144), INDEX(Tbl_Resource_List[Hours Available per Day], MATCH($C144,Tbl_Resource_List[Resource Name],0),1)-SUMIF($C$8:$C143,$C144,BA$8:BA143)),0),0)</f>
        <v>0</v>
      </c>
      <c r="BB144" s="93">
        <f>IF((BB$7&gt;IFERROR(MAX(IFERROR(INDEX(Tbl_Project_List[Start Date],MATCH($A144,Tbl_Project_List[Project Name],0),1)-1,0),IFERROR(INDEX($K$9:$K$158,MATCH($E144,$G$9:$G$158,0),1),0),IFERROR(INDEX($K$9:$K$158,MATCH($F144,$G$9:$G$158,0),1),0)),0)), IFERROR(MIN($D144-SUM($O144:BA144), INDEX(Tbl_Resource_List[Hours Available per Day], MATCH($C144,Tbl_Resource_List[Resource Name],0),1)-SUMIF($C$8:$C143,$C144,BB$8:BB143)),0),0)</f>
        <v>0</v>
      </c>
      <c r="BC144" s="93">
        <f>IF((BC$7&gt;IFERROR(MAX(IFERROR(INDEX(Tbl_Project_List[Start Date],MATCH($A144,Tbl_Project_List[Project Name],0),1)-1,0),IFERROR(INDEX($K$9:$K$158,MATCH($E144,$G$9:$G$158,0),1),0),IFERROR(INDEX($K$9:$K$158,MATCH($F144,$G$9:$G$158,0),1),0)),0)), IFERROR(MIN($D144-SUM($O144:BB144), INDEX(Tbl_Resource_List[Hours Available per Day], MATCH($C144,Tbl_Resource_List[Resource Name],0),1)-SUMIF($C$8:$C143,$C144,BC$8:BC143)),0),0)</f>
        <v>0</v>
      </c>
      <c r="BD144" s="93">
        <f>IF((BD$7&gt;IFERROR(MAX(IFERROR(INDEX(Tbl_Project_List[Start Date],MATCH($A144,Tbl_Project_List[Project Name],0),1)-1,0),IFERROR(INDEX($K$9:$K$158,MATCH($E144,$G$9:$G$158,0),1),0),IFERROR(INDEX($K$9:$K$158,MATCH($F144,$G$9:$G$158,0),1),0)),0)), IFERROR(MIN($D144-SUM($O144:BC144), INDEX(Tbl_Resource_List[Hours Available per Day], MATCH($C144,Tbl_Resource_List[Resource Name],0),1)-SUMIF($C$8:$C143,$C144,BD$8:BD143)),0),0)</f>
        <v>0</v>
      </c>
      <c r="BE144" s="93">
        <f>IF((BE$7&gt;IFERROR(MAX(IFERROR(INDEX(Tbl_Project_List[Start Date],MATCH($A144,Tbl_Project_List[Project Name],0),1)-1,0),IFERROR(INDEX($K$9:$K$158,MATCH($E144,$G$9:$G$158,0),1),0),IFERROR(INDEX($K$9:$K$158,MATCH($F144,$G$9:$G$158,0),1),0)),0)), IFERROR(MIN($D144-SUM($O144:BD144), INDEX(Tbl_Resource_List[Hours Available per Day], MATCH($C144,Tbl_Resource_List[Resource Name],0),1)-SUMIF($C$8:$C143,$C144,BE$8:BE143)),0),0)</f>
        <v>0</v>
      </c>
      <c r="BF144" s="93">
        <f>IF((BF$7&gt;IFERROR(MAX(IFERROR(INDEX(Tbl_Project_List[Start Date],MATCH($A144,Tbl_Project_List[Project Name],0),1)-1,0),IFERROR(INDEX($K$9:$K$158,MATCH($E144,$G$9:$G$158,0),1),0),IFERROR(INDEX($K$9:$K$158,MATCH($F144,$G$9:$G$158,0),1),0)),0)), IFERROR(MIN($D144-SUM($O144:BE144), INDEX(Tbl_Resource_List[Hours Available per Day], MATCH($C144,Tbl_Resource_List[Resource Name],0),1)-SUMIF($C$8:$C143,$C144,BF$8:BF143)),0),0)</f>
        <v>0</v>
      </c>
      <c r="BG144" s="93">
        <f>IF((BG$7&gt;IFERROR(MAX(IFERROR(INDEX(Tbl_Project_List[Start Date],MATCH($A144,Tbl_Project_List[Project Name],0),1)-1,0),IFERROR(INDEX($K$9:$K$158,MATCH($E144,$G$9:$G$158,0),1),0),IFERROR(INDEX($K$9:$K$158,MATCH($F144,$G$9:$G$158,0),1),0)),0)), IFERROR(MIN($D144-SUM($O144:BF144), INDEX(Tbl_Resource_List[Hours Available per Day], MATCH($C144,Tbl_Resource_List[Resource Name],0),1)-SUMIF($C$8:$C143,$C144,BG$8:BG143)),0),0)</f>
        <v>0</v>
      </c>
      <c r="BH144" s="93">
        <f>IF((BH$7&gt;IFERROR(MAX(IFERROR(INDEX(Tbl_Project_List[Start Date],MATCH($A144,Tbl_Project_List[Project Name],0),1)-1,0),IFERROR(INDEX($K$9:$K$158,MATCH($E144,$G$9:$G$158,0),1),0),IFERROR(INDEX($K$9:$K$158,MATCH($F144,$G$9:$G$158,0),1),0)),0)), IFERROR(MIN($D144-SUM($O144:BG144), INDEX(Tbl_Resource_List[Hours Available per Day], MATCH($C144,Tbl_Resource_List[Resource Name],0),1)-SUMIF($C$8:$C143,$C144,BH$8:BH143)),0),0)</f>
        <v>0</v>
      </c>
      <c r="BI144" s="93">
        <f>IF((BI$7&gt;IFERROR(MAX(IFERROR(INDEX(Tbl_Project_List[Start Date],MATCH($A144,Tbl_Project_List[Project Name],0),1)-1,0),IFERROR(INDEX($K$9:$K$158,MATCH($E144,$G$9:$G$158,0),1),0),IFERROR(INDEX($K$9:$K$158,MATCH($F144,$G$9:$G$158,0),1),0)),0)), IFERROR(MIN($D144-SUM($O144:BH144), INDEX(Tbl_Resource_List[Hours Available per Day], MATCH($C144,Tbl_Resource_List[Resource Name],0),1)-SUMIF($C$8:$C143,$C144,BI$8:BI143)),0),0)</f>
        <v>0</v>
      </c>
      <c r="BJ144" s="93">
        <f>IF((BJ$7&gt;IFERROR(MAX(IFERROR(INDEX(Tbl_Project_List[Start Date],MATCH($A144,Tbl_Project_List[Project Name],0),1)-1,0),IFERROR(INDEX($K$9:$K$158,MATCH($E144,$G$9:$G$158,0),1),0),IFERROR(INDEX($K$9:$K$158,MATCH($F144,$G$9:$G$158,0),1),0)),0)), IFERROR(MIN($D144-SUM($O144:BI144), INDEX(Tbl_Resource_List[Hours Available per Day], MATCH($C144,Tbl_Resource_List[Resource Name],0),1)-SUMIF($C$8:$C143,$C144,BJ$8:BJ143)),0),0)</f>
        <v>0</v>
      </c>
      <c r="BK144" s="93">
        <f>IF((BK$7&gt;IFERROR(MAX(IFERROR(INDEX(Tbl_Project_List[Start Date],MATCH($A144,Tbl_Project_List[Project Name],0),1)-1,0),IFERROR(INDEX($K$9:$K$158,MATCH($E144,$G$9:$G$158,0),1),0),IFERROR(INDEX($K$9:$K$158,MATCH($F144,$G$9:$G$158,0),1),0)),0)), IFERROR(MIN($D144-SUM($O144:BJ144), INDEX(Tbl_Resource_List[Hours Available per Day], MATCH($C144,Tbl_Resource_List[Resource Name],0),1)-SUMIF($C$8:$C143,$C144,BK$8:BK143)),0),0)</f>
        <v>0</v>
      </c>
      <c r="BL144" s="93">
        <f>IF((BL$7&gt;IFERROR(MAX(IFERROR(INDEX(Tbl_Project_List[Start Date],MATCH($A144,Tbl_Project_List[Project Name],0),1)-1,0),IFERROR(INDEX($K$9:$K$158,MATCH($E144,$G$9:$G$158,0),1),0),IFERROR(INDEX($K$9:$K$158,MATCH($F144,$G$9:$G$158,0),1),0)),0)), IFERROR(MIN($D144-SUM($O144:BK144), INDEX(Tbl_Resource_List[Hours Available per Day], MATCH($C144,Tbl_Resource_List[Resource Name],0),1)-SUMIF($C$8:$C143,$C144,BL$8:BL143)),0),0)</f>
        <v>0</v>
      </c>
      <c r="BM144" s="93">
        <f>IF((BM$7&gt;IFERROR(MAX(IFERROR(INDEX(Tbl_Project_List[Start Date],MATCH($A144,Tbl_Project_List[Project Name],0),1)-1,0),IFERROR(INDEX($K$9:$K$158,MATCH($E144,$G$9:$G$158,0),1),0),IFERROR(INDEX($K$9:$K$158,MATCH($F144,$G$9:$G$158,0),1),0)),0)), IFERROR(MIN($D144-SUM($O144:BL144), INDEX(Tbl_Resource_List[Hours Available per Day], MATCH($C144,Tbl_Resource_List[Resource Name],0),1)-SUMIF($C$8:$C143,$C144,BM$8:BM143)),0),0)</f>
        <v>0</v>
      </c>
      <c r="BN144" s="93">
        <f>IF((BN$7&gt;IFERROR(MAX(IFERROR(INDEX(Tbl_Project_List[Start Date],MATCH($A144,Tbl_Project_List[Project Name],0),1)-1,0),IFERROR(INDEX($K$9:$K$158,MATCH($E144,$G$9:$G$158,0),1),0),IFERROR(INDEX($K$9:$K$158,MATCH($F144,$G$9:$G$158,0),1),0)),0)), IFERROR(MIN($D144-SUM($O144:BM144), INDEX(Tbl_Resource_List[Hours Available per Day], MATCH($C144,Tbl_Resource_List[Resource Name],0),1)-SUMIF($C$8:$C143,$C144,BN$8:BN143)),0),0)</f>
        <v>0</v>
      </c>
      <c r="BO144" s="93">
        <f>IF((BO$7&gt;IFERROR(MAX(IFERROR(INDEX(Tbl_Project_List[Start Date],MATCH($A144,Tbl_Project_List[Project Name],0),1)-1,0),IFERROR(INDEX($K$9:$K$158,MATCH($E144,$G$9:$G$158,0),1),0),IFERROR(INDEX($K$9:$K$158,MATCH($F144,$G$9:$G$158,0),1),0)),0)), IFERROR(MIN($D144-SUM($O144:BN144), INDEX(Tbl_Resource_List[Hours Available per Day], MATCH($C144,Tbl_Resource_List[Resource Name],0),1)-SUMIF($C$8:$C143,$C144,BO$8:BO143)),0),0)</f>
        <v>0</v>
      </c>
      <c r="BP144" s="93">
        <f>IF((BP$7&gt;IFERROR(MAX(IFERROR(INDEX(Tbl_Project_List[Start Date],MATCH($A144,Tbl_Project_List[Project Name],0),1)-1,0),IFERROR(INDEX($K$9:$K$158,MATCH($E144,$G$9:$G$158,0),1),0),IFERROR(INDEX($K$9:$K$158,MATCH($F144,$G$9:$G$158,0),1),0)),0)), IFERROR(MIN($D144-SUM($O144:BO144), INDEX(Tbl_Resource_List[Hours Available per Day], MATCH($C144,Tbl_Resource_List[Resource Name],0),1)-SUMIF($C$8:$C143,$C144,BP$8:BP143)),0),0)</f>
        <v>0</v>
      </c>
      <c r="BQ144" s="93">
        <f>IF((BQ$7&gt;IFERROR(MAX(IFERROR(INDEX(Tbl_Project_List[Start Date],MATCH($A144,Tbl_Project_List[Project Name],0),1)-1,0),IFERROR(INDEX($K$9:$K$158,MATCH($E144,$G$9:$G$158,0),1),0),IFERROR(INDEX($K$9:$K$158,MATCH($F144,$G$9:$G$158,0),1),0)),0)), IFERROR(MIN($D144-SUM($O144:BP144), INDEX(Tbl_Resource_List[Hours Available per Day], MATCH($C144,Tbl_Resource_List[Resource Name],0),1)-SUMIF($C$8:$C143,$C144,BQ$8:BQ143)),0),0)</f>
        <v>0</v>
      </c>
      <c r="BR144" s="93">
        <f>IF((BR$7&gt;IFERROR(MAX(IFERROR(INDEX(Tbl_Project_List[Start Date],MATCH($A144,Tbl_Project_List[Project Name],0),1)-1,0),IFERROR(INDEX($K$9:$K$158,MATCH($E144,$G$9:$G$158,0),1),0),IFERROR(INDEX($K$9:$K$158,MATCH($F144,$G$9:$G$158,0),1),0)),0)), IFERROR(MIN($D144-SUM($O144:BQ144), INDEX(Tbl_Resource_List[Hours Available per Day], MATCH($C144,Tbl_Resource_List[Resource Name],0),1)-SUMIF($C$8:$C143,$C144,BR$8:BR143)),0),0)</f>
        <v>0</v>
      </c>
      <c r="BS144" s="93">
        <f>IF((BS$7&gt;IFERROR(MAX(IFERROR(INDEX(Tbl_Project_List[Start Date],MATCH($A144,Tbl_Project_List[Project Name],0),1)-1,0),IFERROR(INDEX($K$9:$K$158,MATCH($E144,$G$9:$G$158,0),1),0),IFERROR(INDEX($K$9:$K$158,MATCH($F144,$G$9:$G$158,0),1),0)),0)), IFERROR(MIN($D144-SUM($O144:BR144), INDEX(Tbl_Resource_List[Hours Available per Day], MATCH($C144,Tbl_Resource_List[Resource Name],0),1)-SUMIF($C$8:$C143,$C144,BS$8:BS143)),0),0)</f>
        <v>0</v>
      </c>
      <c r="BT144" s="93">
        <f>IF((BT$7&gt;IFERROR(MAX(IFERROR(INDEX(Tbl_Project_List[Start Date],MATCH($A144,Tbl_Project_List[Project Name],0),1)-1,0),IFERROR(INDEX($K$9:$K$158,MATCH($E144,$G$9:$G$158,0),1),0),IFERROR(INDEX($K$9:$K$158,MATCH($F144,$G$9:$G$158,0),1),0)),0)), IFERROR(MIN($D144-SUM($O144:BS144), INDEX(Tbl_Resource_List[Hours Available per Day], MATCH($C144,Tbl_Resource_List[Resource Name],0),1)-SUMIF($C$8:$C143,$C144,BT$8:BT143)),0),0)</f>
        <v>0</v>
      </c>
      <c r="BU144" s="93">
        <f>IF((BU$7&gt;IFERROR(MAX(IFERROR(INDEX(Tbl_Project_List[Start Date],MATCH($A144,Tbl_Project_List[Project Name],0),1)-1,0),IFERROR(INDEX($K$9:$K$158,MATCH($E144,$G$9:$G$158,0),1),0),IFERROR(INDEX($K$9:$K$158,MATCH($F144,$G$9:$G$158,0),1),0)),0)), IFERROR(MIN($D144-SUM($O144:BT144), INDEX(Tbl_Resource_List[Hours Available per Day], MATCH($C144,Tbl_Resource_List[Resource Name],0),1)-SUMIF($C$8:$C143,$C144,BU$8:BU143)),0),0)</f>
        <v>0</v>
      </c>
      <c r="BV144" s="93">
        <f>IF((BV$7&gt;IFERROR(MAX(IFERROR(INDEX(Tbl_Project_List[Start Date],MATCH($A144,Tbl_Project_List[Project Name],0),1)-1,0),IFERROR(INDEX($K$9:$K$158,MATCH($E144,$G$9:$G$158,0),1),0),IFERROR(INDEX($K$9:$K$158,MATCH($F144,$G$9:$G$158,0),1),0)),0)), IFERROR(MIN($D144-SUM($O144:BU144), INDEX(Tbl_Resource_List[Hours Available per Day], MATCH($C144,Tbl_Resource_List[Resource Name],0),1)-SUMIF($C$8:$C143,$C144,BV$8:BV143)),0),0)</f>
        <v>0</v>
      </c>
      <c r="BW144" s="94">
        <f>IF((BW$7&gt;IFERROR(MAX(IFERROR(INDEX(Tbl_Project_List[Start Date],MATCH($A144,Tbl_Project_List[Project Name],0),1)-1,0),IFERROR(INDEX($K$9:$K$158,MATCH($E144,$G$9:$G$158,0),1),0),IFERROR(INDEX($K$9:$K$158,MATCH($F144,$G$9:$G$158,0),1),0)),0)), IFERROR(MIN($D144-SUM($O144:BV144), INDEX(Tbl_Resource_List[Hours Available per Day], MATCH($C144,Tbl_Resource_List[Resource Name],0),1)-SUMIF($C$8:$C143,$C144,BW$8:BW143)),0),0)</f>
        <v>0</v>
      </c>
      <c r="BX144" s="95"/>
      <c r="BY144" s="95"/>
      <c r="BZ144" s="95"/>
      <c r="CA144" s="95"/>
      <c r="CB144" s="95"/>
      <c r="CC144" s="95"/>
      <c r="CD144" s="95"/>
      <c r="CE144" s="95"/>
      <c r="CF144" s="95"/>
      <c r="CG144" s="95"/>
      <c r="CH144" s="95"/>
      <c r="CI144" s="95"/>
      <c r="CJ144" s="95"/>
      <c r="CK144" s="95"/>
      <c r="CL144" s="95"/>
      <c r="CM144" s="95"/>
      <c r="CN144" s="95"/>
      <c r="CO144" s="95"/>
      <c r="CP144" s="95"/>
      <c r="CQ144" s="95"/>
      <c r="CR144" s="95"/>
      <c r="CS144" s="95"/>
      <c r="CT144" s="95"/>
      <c r="CU144" s="95"/>
      <c r="CV144" s="95"/>
      <c r="CW144" s="95"/>
      <c r="CX144" s="95"/>
      <c r="CY144" s="95"/>
      <c r="CZ144" s="95"/>
      <c r="DA144" s="95"/>
    </row>
    <row r="145" spans="1:105" x14ac:dyDescent="0.25">
      <c r="A145" s="89" t="str">
        <f>IFERROR(IF(ROW(A144)-ROW($A$8)&gt;=COUNTA(Tbl_Task_List[Task Name]),"",INDEX(Tbl_Project_List[],MATCH(SMALL(Tbl_Project_List[[#Data],[Priority]],ROUND(SUMPRODUCT(1/COUNTIF($A$9:A144,$A$9:A144)),0)+((COUNTIF(Tbl_Task_List[[#Data],[Project Name]],A144)=COUNTIF($A$9:$A144,A144))*1)),Tbl_Project_List[[#Data],[Priority]],0),1)),"")</f>
        <v/>
      </c>
      <c r="B145" s="89" t="str">
        <f t="array" ref="B145">IFERROR(INDEX((Tbl_Task_List[[#Data],[Task Name]]), SMALL(IF(A145=(Tbl_Task_List[[#Data],[Project Name]]),ROW(Tbl_Task_List[[#Data],[Project Name]]),""),COUNTIF($A$9:$A145,A145))-ROW(Tbl_Task_List[[#Headers],[Task Name]]),1),"")</f>
        <v/>
      </c>
      <c r="C145" s="90" t="str">
        <f t="array" ref="C145">IFERROR(INDEX((Tbl_Task_List[[#Data],[Resource Name]]), SMALL(IF(A145=(Tbl_Task_List[[#Data],[Project Name]]),ROW(Tbl_Task_List[[#Data],[Project Name]]),""),COUNTIF($A$9:$A145,A145))-ROW(Tbl_Task_List[[#Headers],[Resource Name]]),1),"")</f>
        <v/>
      </c>
      <c r="D145" s="91" t="str">
        <f t="array" ref="D145">IFERROR(INDEX((Tbl_Task_List[[#Data],[Planned Duration (Hours)]]), SMALL(IF(A145=(Tbl_Task_List[[#Data],[Project Name]]),ROW(Tbl_Task_List[[#Data],[Project Name]]),""),COUNTIF($A$9:$A145,A145))-ROW(Tbl_Task_List[[#Headers],[Planned Duration (Hours)]]),1),"")</f>
        <v/>
      </c>
      <c r="E145" s="70" t="str">
        <f t="array" ref="E145">IFERROR(INDEX((Tbl_Task_List[[#Data],[Predecessor 1]]), SMALL(IF(A145=(Tbl_Task_List[[#Data],[Project Name]]),ROW(Tbl_Task_List[[#Data],[Project Name]]),""),COUNTIF($A$9:$A145,A145))-ROW(Tbl_Task_List[[#Headers],[Predecessor 1]]),1),"")</f>
        <v/>
      </c>
      <c r="F145" s="70" t="str">
        <f t="array" ref="F145">IFERROR(INDEX((Tbl_Task_List[[#Data],[Predecessor 2]]), SMALL(IF(A145=(Tbl_Task_List[[#Data],[Project Name]]),ROW(Tbl_Task_List[[#Data],[Project Name]]),""),COUNTIF($A$9:$A145,A145))-ROW(Tbl_Task_List[[#Headers],[Predecessor 2]]),1),"")</f>
        <v/>
      </c>
      <c r="G145" s="70" t="str">
        <f t="shared" si="13"/>
        <v xml:space="preserve"> </v>
      </c>
      <c r="H145" s="75" t="str">
        <f>IFERROR(MAX(INDEX(Tbl_Project_List[Start Date],MATCH($A145,Tbl_Project_List[Project Name],0),1), StartDate, IFERROR(WORKDAY(INDEX($K$9:$K$158,MATCH($E145,$G$9:$G$158,0),1),1,Holidays),0),IFERROR(WORKDAY( INDEX($K$9:$K$158,MATCH($F145,$G$9:$G$158,0),1),1,Holidays),0)),"")</f>
        <v/>
      </c>
      <c r="I145" s="92" t="str">
        <f t="shared" si="14"/>
        <v/>
      </c>
      <c r="J145" s="75" t="str">
        <f t="array" ref="J145">IF(ISNUMBER(D145),IFERROR(INDEX($A$7:$BW$7,1,SMALL(IF(P145:BW145&gt;0,COLUMN(P145:BW145),""),1)),WORKDAY($BW$7,2,Holidays)),"")</f>
        <v/>
      </c>
      <c r="K145" s="75" t="str">
        <f t="array" ref="K145">IF(ISNUMBER(D145),IF(SUM(P145:BW145)=D145,IFERROR(INDEX($A$7:$BW$7,1,LARGE(IF(P145:BW145&gt;0,COLUMN(P145:BW145),""),1)),""),WORKDAY($BW$7,1,Holidays)),"")</f>
        <v/>
      </c>
      <c r="L145" s="92" t="str">
        <f ca="1">IFERROR(COUNTIF(INDIRECT(ADDRESS(ROW($L145),MATCH($J145,$A$7:$BW$7,0),1,1,)):INDIRECT(ADDRESS(ROW($L145),MATCH(MIN($K145,$BW$7),$A$7:$BW$7,0),1,1,)),0),"")</f>
        <v/>
      </c>
      <c r="M145" s="92" t="str">
        <f t="shared" si="15"/>
        <v/>
      </c>
      <c r="N145" s="93" t="str">
        <f t="shared" si="16"/>
        <v/>
      </c>
      <c r="O145" s="86"/>
      <c r="P145" s="93">
        <f>IF((P$7&gt;IFERROR(MAX(IFERROR(INDEX(Tbl_Project_List[Start Date],MATCH($A145,Tbl_Project_List[Project Name],0),1)-1,0),IFERROR(INDEX($K$9:$K$158,MATCH($E145,$G$9:$G$158,0),1),0),IFERROR(INDEX($K$9:$K$158,MATCH($F145,$G$9:$G$158,0),1),0)),0)), IFERROR(MIN($D145-SUM($O145:O145), INDEX(Tbl_Resource_List[Hours Available per Day], MATCH($C145,Tbl_Resource_List[Resource Name],0),1)-SUMIF($C$8:$C144,$C145,P$8:P144)),0),0)</f>
        <v>0</v>
      </c>
      <c r="Q145" s="93">
        <f>IF((Q$7&gt;IFERROR(MAX(IFERROR(INDEX(Tbl_Project_List[Start Date],MATCH($A145,Tbl_Project_List[Project Name],0),1)-1,0),IFERROR(INDEX($K$9:$K$158,MATCH($E145,$G$9:$G$158,0),1),0),IFERROR(INDEX($K$9:$K$158,MATCH($F145,$G$9:$G$158,0),1),0)),0)), IFERROR(MIN($D145-SUM($O145:P145), INDEX(Tbl_Resource_List[Hours Available per Day], MATCH($C145,Tbl_Resource_List[Resource Name],0),1)-SUMIF($C$8:$C144,$C145,Q$8:Q144)),0),0)</f>
        <v>0</v>
      </c>
      <c r="R145" s="93">
        <f>IF((R$7&gt;IFERROR(MAX(IFERROR(INDEX(Tbl_Project_List[Start Date],MATCH($A145,Tbl_Project_List[Project Name],0),1)-1,0),IFERROR(INDEX($K$9:$K$158,MATCH($E145,$G$9:$G$158,0),1),0),IFERROR(INDEX($K$9:$K$158,MATCH($F145,$G$9:$G$158,0),1),0)),0)), IFERROR(MIN($D145-SUM($O145:Q145), INDEX(Tbl_Resource_List[Hours Available per Day], MATCH($C145,Tbl_Resource_List[Resource Name],0),1)-SUMIF($C$8:$C144,$C145,R$8:R144)),0),0)</f>
        <v>0</v>
      </c>
      <c r="S145" s="93">
        <f>IF((S$7&gt;IFERROR(MAX(IFERROR(INDEX(Tbl_Project_List[Start Date],MATCH($A145,Tbl_Project_List[Project Name],0),1)-1,0),IFERROR(INDEX($K$9:$K$158,MATCH($E145,$G$9:$G$158,0),1),0),IFERROR(INDEX($K$9:$K$158,MATCH($F145,$G$9:$G$158,0),1),0)),0)), IFERROR(MIN($D145-SUM($O145:R145), INDEX(Tbl_Resource_List[Hours Available per Day], MATCH($C145,Tbl_Resource_List[Resource Name],0),1)-SUMIF($C$8:$C144,$C145,S$8:S144)),0),0)</f>
        <v>0</v>
      </c>
      <c r="T145" s="93">
        <f>IF((T$7&gt;IFERROR(MAX(IFERROR(INDEX(Tbl_Project_List[Start Date],MATCH($A145,Tbl_Project_List[Project Name],0),1)-1,0),IFERROR(INDEX($K$9:$K$158,MATCH($E145,$G$9:$G$158,0),1),0),IFERROR(INDEX($K$9:$K$158,MATCH($F145,$G$9:$G$158,0),1),0)),0)), IFERROR(MIN($D145-SUM($O145:S145), INDEX(Tbl_Resource_List[Hours Available per Day], MATCH($C145,Tbl_Resource_List[Resource Name],0),1)-SUMIF($C$8:$C144,$C145,T$8:T144)),0),0)</f>
        <v>0</v>
      </c>
      <c r="U145" s="93">
        <f>IF((U$7&gt;IFERROR(MAX(IFERROR(INDEX(Tbl_Project_List[Start Date],MATCH($A145,Tbl_Project_List[Project Name],0),1)-1,0),IFERROR(INDEX($K$9:$K$158,MATCH($E145,$G$9:$G$158,0),1),0),IFERROR(INDEX($K$9:$K$158,MATCH($F145,$G$9:$G$158,0),1),0)),0)), IFERROR(MIN($D145-SUM($O145:T145), INDEX(Tbl_Resource_List[Hours Available per Day], MATCH($C145,Tbl_Resource_List[Resource Name],0),1)-SUMIF($C$8:$C144,$C145,U$8:U144)),0),0)</f>
        <v>0</v>
      </c>
      <c r="V145" s="93">
        <f>IF((V$7&gt;IFERROR(MAX(IFERROR(INDEX(Tbl_Project_List[Start Date],MATCH($A145,Tbl_Project_List[Project Name],0),1)-1,0),IFERROR(INDEX($K$9:$K$158,MATCH($E145,$G$9:$G$158,0),1),0),IFERROR(INDEX($K$9:$K$158,MATCH($F145,$G$9:$G$158,0),1),0)),0)), IFERROR(MIN($D145-SUM($O145:U145), INDEX(Tbl_Resource_List[Hours Available per Day], MATCH($C145,Tbl_Resource_List[Resource Name],0),1)-SUMIF($C$8:$C144,$C145,V$8:V144)),0),0)</f>
        <v>0</v>
      </c>
      <c r="W145" s="93">
        <f>IF((W$7&gt;IFERROR(MAX(IFERROR(INDEX(Tbl_Project_List[Start Date],MATCH($A145,Tbl_Project_List[Project Name],0),1)-1,0),IFERROR(INDEX($K$9:$K$158,MATCH($E145,$G$9:$G$158,0),1),0),IFERROR(INDEX($K$9:$K$158,MATCH($F145,$G$9:$G$158,0),1),0)),0)), IFERROR(MIN($D145-SUM($O145:V145), INDEX(Tbl_Resource_List[Hours Available per Day], MATCH($C145,Tbl_Resource_List[Resource Name],0),1)-SUMIF($C$8:$C144,$C145,W$8:W144)),0),0)</f>
        <v>0</v>
      </c>
      <c r="X145" s="93">
        <f>IF((X$7&gt;IFERROR(MAX(IFERROR(INDEX(Tbl_Project_List[Start Date],MATCH($A145,Tbl_Project_List[Project Name],0),1)-1,0),IFERROR(INDEX($K$9:$K$158,MATCH($E145,$G$9:$G$158,0),1),0),IFERROR(INDEX($K$9:$K$158,MATCH($F145,$G$9:$G$158,0),1),0)),0)), IFERROR(MIN($D145-SUM($O145:W145), INDEX(Tbl_Resource_List[Hours Available per Day], MATCH($C145,Tbl_Resource_List[Resource Name],0),1)-SUMIF($C$8:$C144,$C145,X$8:X144)),0),0)</f>
        <v>0</v>
      </c>
      <c r="Y145" s="93">
        <f>IF((Y$7&gt;IFERROR(MAX(IFERROR(INDEX(Tbl_Project_List[Start Date],MATCH($A145,Tbl_Project_List[Project Name],0),1)-1,0),IFERROR(INDEX($K$9:$K$158,MATCH($E145,$G$9:$G$158,0),1),0),IFERROR(INDEX($K$9:$K$158,MATCH($F145,$G$9:$G$158,0),1),0)),0)), IFERROR(MIN($D145-SUM($O145:X145), INDEX(Tbl_Resource_List[Hours Available per Day], MATCH($C145,Tbl_Resource_List[Resource Name],0),1)-SUMIF($C$8:$C144,$C145,Y$8:Y144)),0),0)</f>
        <v>0</v>
      </c>
      <c r="Z145" s="93">
        <f>IF((Z$7&gt;IFERROR(MAX(IFERROR(INDEX(Tbl_Project_List[Start Date],MATCH($A145,Tbl_Project_List[Project Name],0),1)-1,0),IFERROR(INDEX($K$9:$K$158,MATCH($E145,$G$9:$G$158,0),1),0),IFERROR(INDEX($K$9:$K$158,MATCH($F145,$G$9:$G$158,0),1),0)),0)), IFERROR(MIN($D145-SUM($O145:Y145), INDEX(Tbl_Resource_List[Hours Available per Day], MATCH($C145,Tbl_Resource_List[Resource Name],0),1)-SUMIF($C$8:$C144,$C145,Z$8:Z144)),0),0)</f>
        <v>0</v>
      </c>
      <c r="AA145" s="93">
        <f>IF((AA$7&gt;IFERROR(MAX(IFERROR(INDEX(Tbl_Project_List[Start Date],MATCH($A145,Tbl_Project_List[Project Name],0),1)-1,0),IFERROR(INDEX($K$9:$K$158,MATCH($E145,$G$9:$G$158,0),1),0),IFERROR(INDEX($K$9:$K$158,MATCH($F145,$G$9:$G$158,0),1),0)),0)), IFERROR(MIN($D145-SUM($O145:Z145), INDEX(Tbl_Resource_List[Hours Available per Day], MATCH($C145,Tbl_Resource_List[Resource Name],0),1)-SUMIF($C$8:$C144,$C145,AA$8:AA144)),0),0)</f>
        <v>0</v>
      </c>
      <c r="AB145" s="93">
        <f>IF((AB$7&gt;IFERROR(MAX(IFERROR(INDEX(Tbl_Project_List[Start Date],MATCH($A145,Tbl_Project_List[Project Name],0),1)-1,0),IFERROR(INDEX($K$9:$K$158,MATCH($E145,$G$9:$G$158,0),1),0),IFERROR(INDEX($K$9:$K$158,MATCH($F145,$G$9:$G$158,0),1),0)),0)), IFERROR(MIN($D145-SUM($O145:AA145), INDEX(Tbl_Resource_List[Hours Available per Day], MATCH($C145,Tbl_Resource_List[Resource Name],0),1)-SUMIF($C$8:$C144,$C145,AB$8:AB144)),0),0)</f>
        <v>0</v>
      </c>
      <c r="AC145" s="93">
        <f>IF((AC$7&gt;IFERROR(MAX(IFERROR(INDEX(Tbl_Project_List[Start Date],MATCH($A145,Tbl_Project_List[Project Name],0),1)-1,0),IFERROR(INDEX($K$9:$K$158,MATCH($E145,$G$9:$G$158,0),1),0),IFERROR(INDEX($K$9:$K$158,MATCH($F145,$G$9:$G$158,0),1),0)),0)), IFERROR(MIN($D145-SUM($O145:AB145), INDEX(Tbl_Resource_List[Hours Available per Day], MATCH($C145,Tbl_Resource_List[Resource Name],0),1)-SUMIF($C$8:$C144,$C145,AC$8:AC144)),0),0)</f>
        <v>0</v>
      </c>
      <c r="AD145" s="93">
        <f>IF((AD$7&gt;IFERROR(MAX(IFERROR(INDEX(Tbl_Project_List[Start Date],MATCH($A145,Tbl_Project_List[Project Name],0),1)-1,0),IFERROR(INDEX($K$9:$K$158,MATCH($E145,$G$9:$G$158,0),1),0),IFERROR(INDEX($K$9:$K$158,MATCH($F145,$G$9:$G$158,0),1),0)),0)), IFERROR(MIN($D145-SUM($O145:AC145), INDEX(Tbl_Resource_List[Hours Available per Day], MATCH($C145,Tbl_Resource_List[Resource Name],0),1)-SUMIF($C$8:$C144,$C145,AD$8:AD144)),0),0)</f>
        <v>0</v>
      </c>
      <c r="AE145" s="93">
        <f>IF((AE$7&gt;IFERROR(MAX(IFERROR(INDEX(Tbl_Project_List[Start Date],MATCH($A145,Tbl_Project_List[Project Name],0),1)-1,0),IFERROR(INDEX($K$9:$K$158,MATCH($E145,$G$9:$G$158,0),1),0),IFERROR(INDEX($K$9:$K$158,MATCH($F145,$G$9:$G$158,0),1),0)),0)), IFERROR(MIN($D145-SUM($O145:AD145), INDEX(Tbl_Resource_List[Hours Available per Day], MATCH($C145,Tbl_Resource_List[Resource Name],0),1)-SUMIF($C$8:$C144,$C145,AE$8:AE144)),0),0)</f>
        <v>0</v>
      </c>
      <c r="AF145" s="93">
        <f>IF((AF$7&gt;IFERROR(MAX(IFERROR(INDEX(Tbl_Project_List[Start Date],MATCH($A145,Tbl_Project_List[Project Name],0),1)-1,0),IFERROR(INDEX($K$9:$K$158,MATCH($E145,$G$9:$G$158,0),1),0),IFERROR(INDEX($K$9:$K$158,MATCH($F145,$G$9:$G$158,0),1),0)),0)), IFERROR(MIN($D145-SUM($O145:AE145), INDEX(Tbl_Resource_List[Hours Available per Day], MATCH($C145,Tbl_Resource_List[Resource Name],0),1)-SUMIF($C$8:$C144,$C145,AF$8:AF144)),0),0)</f>
        <v>0</v>
      </c>
      <c r="AG145" s="93">
        <f>IF((AG$7&gt;IFERROR(MAX(IFERROR(INDEX(Tbl_Project_List[Start Date],MATCH($A145,Tbl_Project_List[Project Name],0),1)-1,0),IFERROR(INDEX($K$9:$K$158,MATCH($E145,$G$9:$G$158,0),1),0),IFERROR(INDEX($K$9:$K$158,MATCH($F145,$G$9:$G$158,0),1),0)),0)), IFERROR(MIN($D145-SUM($O145:AF145), INDEX(Tbl_Resource_List[Hours Available per Day], MATCH($C145,Tbl_Resource_List[Resource Name],0),1)-SUMIF($C$8:$C144,$C145,AG$8:AG144)),0),0)</f>
        <v>0</v>
      </c>
      <c r="AH145" s="93">
        <f>IF((AH$7&gt;IFERROR(MAX(IFERROR(INDEX(Tbl_Project_List[Start Date],MATCH($A145,Tbl_Project_List[Project Name],0),1)-1,0),IFERROR(INDEX($K$9:$K$158,MATCH($E145,$G$9:$G$158,0),1),0),IFERROR(INDEX($K$9:$K$158,MATCH($F145,$G$9:$G$158,0),1),0)),0)), IFERROR(MIN($D145-SUM($O145:AG145), INDEX(Tbl_Resource_List[Hours Available per Day], MATCH($C145,Tbl_Resource_List[Resource Name],0),1)-SUMIF($C$8:$C144,$C145,AH$8:AH144)),0),0)</f>
        <v>0</v>
      </c>
      <c r="AI145" s="93">
        <f>IF((AI$7&gt;IFERROR(MAX(IFERROR(INDEX(Tbl_Project_List[Start Date],MATCH($A145,Tbl_Project_List[Project Name],0),1)-1,0),IFERROR(INDEX($K$9:$K$158,MATCH($E145,$G$9:$G$158,0),1),0),IFERROR(INDEX($K$9:$K$158,MATCH($F145,$G$9:$G$158,0),1),0)),0)), IFERROR(MIN($D145-SUM($O145:AH145), INDEX(Tbl_Resource_List[Hours Available per Day], MATCH($C145,Tbl_Resource_List[Resource Name],0),1)-SUMIF($C$8:$C144,$C145,AI$8:AI144)),0),0)</f>
        <v>0</v>
      </c>
      <c r="AJ145" s="93">
        <f>IF((AJ$7&gt;IFERROR(MAX(IFERROR(INDEX(Tbl_Project_List[Start Date],MATCH($A145,Tbl_Project_List[Project Name],0),1)-1,0),IFERROR(INDEX($K$9:$K$158,MATCH($E145,$G$9:$G$158,0),1),0),IFERROR(INDEX($K$9:$K$158,MATCH($F145,$G$9:$G$158,0),1),0)),0)), IFERROR(MIN($D145-SUM($O145:AI145), INDEX(Tbl_Resource_List[Hours Available per Day], MATCH($C145,Tbl_Resource_List[Resource Name],0),1)-SUMIF($C$8:$C144,$C145,AJ$8:AJ144)),0),0)</f>
        <v>0</v>
      </c>
      <c r="AK145" s="93">
        <f>IF((AK$7&gt;IFERROR(MAX(IFERROR(INDEX(Tbl_Project_List[Start Date],MATCH($A145,Tbl_Project_List[Project Name],0),1)-1,0),IFERROR(INDEX($K$9:$K$158,MATCH($E145,$G$9:$G$158,0),1),0),IFERROR(INDEX($K$9:$K$158,MATCH($F145,$G$9:$G$158,0),1),0)),0)), IFERROR(MIN($D145-SUM($O145:AJ145), INDEX(Tbl_Resource_List[Hours Available per Day], MATCH($C145,Tbl_Resource_List[Resource Name],0),1)-SUMIF($C$8:$C144,$C145,AK$8:AK144)),0),0)</f>
        <v>0</v>
      </c>
      <c r="AL145" s="93">
        <f>IF((AL$7&gt;IFERROR(MAX(IFERROR(INDEX(Tbl_Project_List[Start Date],MATCH($A145,Tbl_Project_List[Project Name],0),1)-1,0),IFERROR(INDEX($K$9:$K$158,MATCH($E145,$G$9:$G$158,0),1),0),IFERROR(INDEX($K$9:$K$158,MATCH($F145,$G$9:$G$158,0),1),0)),0)), IFERROR(MIN($D145-SUM($O145:AK145), INDEX(Tbl_Resource_List[Hours Available per Day], MATCH($C145,Tbl_Resource_List[Resource Name],0),1)-SUMIF($C$8:$C144,$C145,AL$8:AL144)),0),0)</f>
        <v>0</v>
      </c>
      <c r="AM145" s="93">
        <f>IF((AM$7&gt;IFERROR(MAX(IFERROR(INDEX(Tbl_Project_List[Start Date],MATCH($A145,Tbl_Project_List[Project Name],0),1)-1,0),IFERROR(INDEX($K$9:$K$158,MATCH($E145,$G$9:$G$158,0),1),0),IFERROR(INDEX($K$9:$K$158,MATCH($F145,$G$9:$G$158,0),1),0)),0)), IFERROR(MIN($D145-SUM($O145:AL145), INDEX(Tbl_Resource_List[Hours Available per Day], MATCH($C145,Tbl_Resource_List[Resource Name],0),1)-SUMIF($C$8:$C144,$C145,AM$8:AM144)),0),0)</f>
        <v>0</v>
      </c>
      <c r="AN145" s="93">
        <f>IF((AN$7&gt;IFERROR(MAX(IFERROR(INDEX(Tbl_Project_List[Start Date],MATCH($A145,Tbl_Project_List[Project Name],0),1)-1,0),IFERROR(INDEX($K$9:$K$158,MATCH($E145,$G$9:$G$158,0),1),0),IFERROR(INDEX($K$9:$K$158,MATCH($F145,$G$9:$G$158,0),1),0)),0)), IFERROR(MIN($D145-SUM($O145:AM145), INDEX(Tbl_Resource_List[Hours Available per Day], MATCH($C145,Tbl_Resource_List[Resource Name],0),1)-SUMIF($C$8:$C144,$C145,AN$8:AN144)),0),0)</f>
        <v>0</v>
      </c>
      <c r="AO145" s="93">
        <f>IF((AO$7&gt;IFERROR(MAX(IFERROR(INDEX(Tbl_Project_List[Start Date],MATCH($A145,Tbl_Project_List[Project Name],0),1)-1,0),IFERROR(INDEX($K$9:$K$158,MATCH($E145,$G$9:$G$158,0),1),0),IFERROR(INDEX($K$9:$K$158,MATCH($F145,$G$9:$G$158,0),1),0)),0)), IFERROR(MIN($D145-SUM($O145:AN145), INDEX(Tbl_Resource_List[Hours Available per Day], MATCH($C145,Tbl_Resource_List[Resource Name],0),1)-SUMIF($C$8:$C144,$C145,AO$8:AO144)),0),0)</f>
        <v>0</v>
      </c>
      <c r="AP145" s="93">
        <f>IF((AP$7&gt;IFERROR(MAX(IFERROR(INDEX(Tbl_Project_List[Start Date],MATCH($A145,Tbl_Project_List[Project Name],0),1)-1,0),IFERROR(INDEX($K$9:$K$158,MATCH($E145,$G$9:$G$158,0),1),0),IFERROR(INDEX($K$9:$K$158,MATCH($F145,$G$9:$G$158,0),1),0)),0)), IFERROR(MIN($D145-SUM($O145:AO145), INDEX(Tbl_Resource_List[Hours Available per Day], MATCH($C145,Tbl_Resource_List[Resource Name],0),1)-SUMIF($C$8:$C144,$C145,AP$8:AP144)),0),0)</f>
        <v>0</v>
      </c>
      <c r="AQ145" s="93">
        <f>IF((AQ$7&gt;IFERROR(MAX(IFERROR(INDEX(Tbl_Project_List[Start Date],MATCH($A145,Tbl_Project_List[Project Name],0),1)-1,0),IFERROR(INDEX($K$9:$K$158,MATCH($E145,$G$9:$G$158,0),1),0),IFERROR(INDEX($K$9:$K$158,MATCH($F145,$G$9:$G$158,0),1),0)),0)), IFERROR(MIN($D145-SUM($O145:AP145), INDEX(Tbl_Resource_List[Hours Available per Day], MATCH($C145,Tbl_Resource_List[Resource Name],0),1)-SUMIF($C$8:$C144,$C145,AQ$8:AQ144)),0),0)</f>
        <v>0</v>
      </c>
      <c r="AR145" s="93">
        <f>IF((AR$7&gt;IFERROR(MAX(IFERROR(INDEX(Tbl_Project_List[Start Date],MATCH($A145,Tbl_Project_List[Project Name],0),1)-1,0),IFERROR(INDEX($K$9:$K$158,MATCH($E145,$G$9:$G$158,0),1),0),IFERROR(INDEX($K$9:$K$158,MATCH($F145,$G$9:$G$158,0),1),0)),0)), IFERROR(MIN($D145-SUM($O145:AQ145), INDEX(Tbl_Resource_List[Hours Available per Day], MATCH($C145,Tbl_Resource_List[Resource Name],0),1)-SUMIF($C$8:$C144,$C145,AR$8:AR144)),0),0)</f>
        <v>0</v>
      </c>
      <c r="AS145" s="93">
        <f>IF((AS$7&gt;IFERROR(MAX(IFERROR(INDEX(Tbl_Project_List[Start Date],MATCH($A145,Tbl_Project_List[Project Name],0),1)-1,0),IFERROR(INDEX($K$9:$K$158,MATCH($E145,$G$9:$G$158,0),1),0),IFERROR(INDEX($K$9:$K$158,MATCH($F145,$G$9:$G$158,0),1),0)),0)), IFERROR(MIN($D145-SUM($O145:AR145), INDEX(Tbl_Resource_List[Hours Available per Day], MATCH($C145,Tbl_Resource_List[Resource Name],0),1)-SUMIF($C$8:$C144,$C145,AS$8:AS144)),0),0)</f>
        <v>0</v>
      </c>
      <c r="AT145" s="93">
        <f>IF((AT$7&gt;IFERROR(MAX(IFERROR(INDEX(Tbl_Project_List[Start Date],MATCH($A145,Tbl_Project_List[Project Name],0),1)-1,0),IFERROR(INDEX($K$9:$K$158,MATCH($E145,$G$9:$G$158,0),1),0),IFERROR(INDEX($K$9:$K$158,MATCH($F145,$G$9:$G$158,0),1),0)),0)), IFERROR(MIN($D145-SUM($O145:AS145), INDEX(Tbl_Resource_List[Hours Available per Day], MATCH($C145,Tbl_Resource_List[Resource Name],0),1)-SUMIF($C$8:$C144,$C145,AT$8:AT144)),0),0)</f>
        <v>0</v>
      </c>
      <c r="AU145" s="93">
        <f>IF((AU$7&gt;IFERROR(MAX(IFERROR(INDEX(Tbl_Project_List[Start Date],MATCH($A145,Tbl_Project_List[Project Name],0),1)-1,0),IFERROR(INDEX($K$9:$K$158,MATCH($E145,$G$9:$G$158,0),1),0),IFERROR(INDEX($K$9:$K$158,MATCH($F145,$G$9:$G$158,0),1),0)),0)), IFERROR(MIN($D145-SUM($O145:AT145), INDEX(Tbl_Resource_List[Hours Available per Day], MATCH($C145,Tbl_Resource_List[Resource Name],0),1)-SUMIF($C$8:$C144,$C145,AU$8:AU144)),0),0)</f>
        <v>0</v>
      </c>
      <c r="AV145" s="93">
        <f>IF((AV$7&gt;IFERROR(MAX(IFERROR(INDEX(Tbl_Project_List[Start Date],MATCH($A145,Tbl_Project_List[Project Name],0),1)-1,0),IFERROR(INDEX($K$9:$K$158,MATCH($E145,$G$9:$G$158,0),1),0),IFERROR(INDEX($K$9:$K$158,MATCH($F145,$G$9:$G$158,0),1),0)),0)), IFERROR(MIN($D145-SUM($O145:AU145), INDEX(Tbl_Resource_List[Hours Available per Day], MATCH($C145,Tbl_Resource_List[Resource Name],0),1)-SUMIF($C$8:$C144,$C145,AV$8:AV144)),0),0)</f>
        <v>0</v>
      </c>
      <c r="AW145" s="93">
        <f>IF((AW$7&gt;IFERROR(MAX(IFERROR(INDEX(Tbl_Project_List[Start Date],MATCH($A145,Tbl_Project_List[Project Name],0),1)-1,0),IFERROR(INDEX($K$9:$K$158,MATCH($E145,$G$9:$G$158,0),1),0),IFERROR(INDEX($K$9:$K$158,MATCH($F145,$G$9:$G$158,0),1),0)),0)), IFERROR(MIN($D145-SUM($O145:AV145), INDEX(Tbl_Resource_List[Hours Available per Day], MATCH($C145,Tbl_Resource_List[Resource Name],0),1)-SUMIF($C$8:$C144,$C145,AW$8:AW144)),0),0)</f>
        <v>0</v>
      </c>
      <c r="AX145" s="93">
        <f>IF((AX$7&gt;IFERROR(MAX(IFERROR(INDEX(Tbl_Project_List[Start Date],MATCH($A145,Tbl_Project_List[Project Name],0),1)-1,0),IFERROR(INDEX($K$9:$K$158,MATCH($E145,$G$9:$G$158,0),1),0),IFERROR(INDEX($K$9:$K$158,MATCH($F145,$G$9:$G$158,0),1),0)),0)), IFERROR(MIN($D145-SUM($O145:AW145), INDEX(Tbl_Resource_List[Hours Available per Day], MATCH($C145,Tbl_Resource_List[Resource Name],0),1)-SUMIF($C$8:$C144,$C145,AX$8:AX144)),0),0)</f>
        <v>0</v>
      </c>
      <c r="AY145" s="93">
        <f>IF((AY$7&gt;IFERROR(MAX(IFERROR(INDEX(Tbl_Project_List[Start Date],MATCH($A145,Tbl_Project_List[Project Name],0),1)-1,0),IFERROR(INDEX($K$9:$K$158,MATCH($E145,$G$9:$G$158,0),1),0),IFERROR(INDEX($K$9:$K$158,MATCH($F145,$G$9:$G$158,0),1),0)),0)), IFERROR(MIN($D145-SUM($O145:AX145), INDEX(Tbl_Resource_List[Hours Available per Day], MATCH($C145,Tbl_Resource_List[Resource Name],0),1)-SUMIF($C$8:$C144,$C145,AY$8:AY144)),0),0)</f>
        <v>0</v>
      </c>
      <c r="AZ145" s="93">
        <f>IF((AZ$7&gt;IFERROR(MAX(IFERROR(INDEX(Tbl_Project_List[Start Date],MATCH($A145,Tbl_Project_List[Project Name],0),1)-1,0),IFERROR(INDEX($K$9:$K$158,MATCH($E145,$G$9:$G$158,0),1),0),IFERROR(INDEX($K$9:$K$158,MATCH($F145,$G$9:$G$158,0),1),0)),0)), IFERROR(MIN($D145-SUM($O145:AY145), INDEX(Tbl_Resource_List[Hours Available per Day], MATCH($C145,Tbl_Resource_List[Resource Name],0),1)-SUMIF($C$8:$C144,$C145,AZ$8:AZ144)),0),0)</f>
        <v>0</v>
      </c>
      <c r="BA145" s="93">
        <f>IF((BA$7&gt;IFERROR(MAX(IFERROR(INDEX(Tbl_Project_List[Start Date],MATCH($A145,Tbl_Project_List[Project Name],0),1)-1,0),IFERROR(INDEX($K$9:$K$158,MATCH($E145,$G$9:$G$158,0),1),0),IFERROR(INDEX($K$9:$K$158,MATCH($F145,$G$9:$G$158,0),1),0)),0)), IFERROR(MIN($D145-SUM($O145:AZ145), INDEX(Tbl_Resource_List[Hours Available per Day], MATCH($C145,Tbl_Resource_List[Resource Name],0),1)-SUMIF($C$8:$C144,$C145,BA$8:BA144)),0),0)</f>
        <v>0</v>
      </c>
      <c r="BB145" s="93">
        <f>IF((BB$7&gt;IFERROR(MAX(IFERROR(INDEX(Tbl_Project_List[Start Date],MATCH($A145,Tbl_Project_List[Project Name],0),1)-1,0),IFERROR(INDEX($K$9:$K$158,MATCH($E145,$G$9:$G$158,0),1),0),IFERROR(INDEX($K$9:$K$158,MATCH($F145,$G$9:$G$158,0),1),0)),0)), IFERROR(MIN($D145-SUM($O145:BA145), INDEX(Tbl_Resource_List[Hours Available per Day], MATCH($C145,Tbl_Resource_List[Resource Name],0),1)-SUMIF($C$8:$C144,$C145,BB$8:BB144)),0),0)</f>
        <v>0</v>
      </c>
      <c r="BC145" s="93">
        <f>IF((BC$7&gt;IFERROR(MAX(IFERROR(INDEX(Tbl_Project_List[Start Date],MATCH($A145,Tbl_Project_List[Project Name],0),1)-1,0),IFERROR(INDEX($K$9:$K$158,MATCH($E145,$G$9:$G$158,0),1),0),IFERROR(INDEX($K$9:$K$158,MATCH($F145,$G$9:$G$158,0),1),0)),0)), IFERROR(MIN($D145-SUM($O145:BB145), INDEX(Tbl_Resource_List[Hours Available per Day], MATCH($C145,Tbl_Resource_List[Resource Name],0),1)-SUMIF($C$8:$C144,$C145,BC$8:BC144)),0),0)</f>
        <v>0</v>
      </c>
      <c r="BD145" s="93">
        <f>IF((BD$7&gt;IFERROR(MAX(IFERROR(INDEX(Tbl_Project_List[Start Date],MATCH($A145,Tbl_Project_List[Project Name],0),1)-1,0),IFERROR(INDEX($K$9:$K$158,MATCH($E145,$G$9:$G$158,0),1),0),IFERROR(INDEX($K$9:$K$158,MATCH($F145,$G$9:$G$158,0),1),0)),0)), IFERROR(MIN($D145-SUM($O145:BC145), INDEX(Tbl_Resource_List[Hours Available per Day], MATCH($C145,Tbl_Resource_List[Resource Name],0),1)-SUMIF($C$8:$C144,$C145,BD$8:BD144)),0),0)</f>
        <v>0</v>
      </c>
      <c r="BE145" s="93">
        <f>IF((BE$7&gt;IFERROR(MAX(IFERROR(INDEX(Tbl_Project_List[Start Date],MATCH($A145,Tbl_Project_List[Project Name],0),1)-1,0),IFERROR(INDEX($K$9:$K$158,MATCH($E145,$G$9:$G$158,0),1),0),IFERROR(INDEX($K$9:$K$158,MATCH($F145,$G$9:$G$158,0),1),0)),0)), IFERROR(MIN($D145-SUM($O145:BD145), INDEX(Tbl_Resource_List[Hours Available per Day], MATCH($C145,Tbl_Resource_List[Resource Name],0),1)-SUMIF($C$8:$C144,$C145,BE$8:BE144)),0),0)</f>
        <v>0</v>
      </c>
      <c r="BF145" s="93">
        <f>IF((BF$7&gt;IFERROR(MAX(IFERROR(INDEX(Tbl_Project_List[Start Date],MATCH($A145,Tbl_Project_List[Project Name],0),1)-1,0),IFERROR(INDEX($K$9:$K$158,MATCH($E145,$G$9:$G$158,0),1),0),IFERROR(INDEX($K$9:$K$158,MATCH($F145,$G$9:$G$158,0),1),0)),0)), IFERROR(MIN($D145-SUM($O145:BE145), INDEX(Tbl_Resource_List[Hours Available per Day], MATCH($C145,Tbl_Resource_List[Resource Name],0),1)-SUMIF($C$8:$C144,$C145,BF$8:BF144)),0),0)</f>
        <v>0</v>
      </c>
      <c r="BG145" s="93">
        <f>IF((BG$7&gt;IFERROR(MAX(IFERROR(INDEX(Tbl_Project_List[Start Date],MATCH($A145,Tbl_Project_List[Project Name],0),1)-1,0),IFERROR(INDEX($K$9:$K$158,MATCH($E145,$G$9:$G$158,0),1),0),IFERROR(INDEX($K$9:$K$158,MATCH($F145,$G$9:$G$158,0),1),0)),0)), IFERROR(MIN($D145-SUM($O145:BF145), INDEX(Tbl_Resource_List[Hours Available per Day], MATCH($C145,Tbl_Resource_List[Resource Name],0),1)-SUMIF($C$8:$C144,$C145,BG$8:BG144)),0),0)</f>
        <v>0</v>
      </c>
      <c r="BH145" s="93">
        <f>IF((BH$7&gt;IFERROR(MAX(IFERROR(INDEX(Tbl_Project_List[Start Date],MATCH($A145,Tbl_Project_List[Project Name],0),1)-1,0),IFERROR(INDEX($K$9:$K$158,MATCH($E145,$G$9:$G$158,0),1),0),IFERROR(INDEX($K$9:$K$158,MATCH($F145,$G$9:$G$158,0),1),0)),0)), IFERROR(MIN($D145-SUM($O145:BG145), INDEX(Tbl_Resource_List[Hours Available per Day], MATCH($C145,Tbl_Resource_List[Resource Name],0),1)-SUMIF($C$8:$C144,$C145,BH$8:BH144)),0),0)</f>
        <v>0</v>
      </c>
      <c r="BI145" s="93">
        <f>IF((BI$7&gt;IFERROR(MAX(IFERROR(INDEX(Tbl_Project_List[Start Date],MATCH($A145,Tbl_Project_List[Project Name],0),1)-1,0),IFERROR(INDEX($K$9:$K$158,MATCH($E145,$G$9:$G$158,0),1),0),IFERROR(INDEX($K$9:$K$158,MATCH($F145,$G$9:$G$158,0),1),0)),0)), IFERROR(MIN($D145-SUM($O145:BH145), INDEX(Tbl_Resource_List[Hours Available per Day], MATCH($C145,Tbl_Resource_List[Resource Name],0),1)-SUMIF($C$8:$C144,$C145,BI$8:BI144)),0),0)</f>
        <v>0</v>
      </c>
      <c r="BJ145" s="93">
        <f>IF((BJ$7&gt;IFERROR(MAX(IFERROR(INDEX(Tbl_Project_List[Start Date],MATCH($A145,Tbl_Project_List[Project Name],0),1)-1,0),IFERROR(INDEX($K$9:$K$158,MATCH($E145,$G$9:$G$158,0),1),0),IFERROR(INDEX($K$9:$K$158,MATCH($F145,$G$9:$G$158,0),1),0)),0)), IFERROR(MIN($D145-SUM($O145:BI145), INDEX(Tbl_Resource_List[Hours Available per Day], MATCH($C145,Tbl_Resource_List[Resource Name],0),1)-SUMIF($C$8:$C144,$C145,BJ$8:BJ144)),0),0)</f>
        <v>0</v>
      </c>
      <c r="BK145" s="93">
        <f>IF((BK$7&gt;IFERROR(MAX(IFERROR(INDEX(Tbl_Project_List[Start Date],MATCH($A145,Tbl_Project_List[Project Name],0),1)-1,0),IFERROR(INDEX($K$9:$K$158,MATCH($E145,$G$9:$G$158,0),1),0),IFERROR(INDEX($K$9:$K$158,MATCH($F145,$G$9:$G$158,0),1),0)),0)), IFERROR(MIN($D145-SUM($O145:BJ145), INDEX(Tbl_Resource_List[Hours Available per Day], MATCH($C145,Tbl_Resource_List[Resource Name],0),1)-SUMIF($C$8:$C144,$C145,BK$8:BK144)),0),0)</f>
        <v>0</v>
      </c>
      <c r="BL145" s="93">
        <f>IF((BL$7&gt;IFERROR(MAX(IFERROR(INDEX(Tbl_Project_List[Start Date],MATCH($A145,Tbl_Project_List[Project Name],0),1)-1,0),IFERROR(INDEX($K$9:$K$158,MATCH($E145,$G$9:$G$158,0),1),0),IFERROR(INDEX($K$9:$K$158,MATCH($F145,$G$9:$G$158,0),1),0)),0)), IFERROR(MIN($D145-SUM($O145:BK145), INDEX(Tbl_Resource_List[Hours Available per Day], MATCH($C145,Tbl_Resource_List[Resource Name],0),1)-SUMIF($C$8:$C144,$C145,BL$8:BL144)),0),0)</f>
        <v>0</v>
      </c>
      <c r="BM145" s="93">
        <f>IF((BM$7&gt;IFERROR(MAX(IFERROR(INDEX(Tbl_Project_List[Start Date],MATCH($A145,Tbl_Project_List[Project Name],0),1)-1,0),IFERROR(INDEX($K$9:$K$158,MATCH($E145,$G$9:$G$158,0),1),0),IFERROR(INDEX($K$9:$K$158,MATCH($F145,$G$9:$G$158,0),1),0)),0)), IFERROR(MIN($D145-SUM($O145:BL145), INDEX(Tbl_Resource_List[Hours Available per Day], MATCH($C145,Tbl_Resource_List[Resource Name],0),1)-SUMIF($C$8:$C144,$C145,BM$8:BM144)),0),0)</f>
        <v>0</v>
      </c>
      <c r="BN145" s="93">
        <f>IF((BN$7&gt;IFERROR(MAX(IFERROR(INDEX(Tbl_Project_List[Start Date],MATCH($A145,Tbl_Project_List[Project Name],0),1)-1,0),IFERROR(INDEX($K$9:$K$158,MATCH($E145,$G$9:$G$158,0),1),0),IFERROR(INDEX($K$9:$K$158,MATCH($F145,$G$9:$G$158,0),1),0)),0)), IFERROR(MIN($D145-SUM($O145:BM145), INDEX(Tbl_Resource_List[Hours Available per Day], MATCH($C145,Tbl_Resource_List[Resource Name],0),1)-SUMIF($C$8:$C144,$C145,BN$8:BN144)),0),0)</f>
        <v>0</v>
      </c>
      <c r="BO145" s="93">
        <f>IF((BO$7&gt;IFERROR(MAX(IFERROR(INDEX(Tbl_Project_List[Start Date],MATCH($A145,Tbl_Project_List[Project Name],0),1)-1,0),IFERROR(INDEX($K$9:$K$158,MATCH($E145,$G$9:$G$158,0),1),0),IFERROR(INDEX($K$9:$K$158,MATCH($F145,$G$9:$G$158,0),1),0)),0)), IFERROR(MIN($D145-SUM($O145:BN145), INDEX(Tbl_Resource_List[Hours Available per Day], MATCH($C145,Tbl_Resource_List[Resource Name],0),1)-SUMIF($C$8:$C144,$C145,BO$8:BO144)),0),0)</f>
        <v>0</v>
      </c>
      <c r="BP145" s="93">
        <f>IF((BP$7&gt;IFERROR(MAX(IFERROR(INDEX(Tbl_Project_List[Start Date],MATCH($A145,Tbl_Project_List[Project Name],0),1)-1,0),IFERROR(INDEX($K$9:$K$158,MATCH($E145,$G$9:$G$158,0),1),0),IFERROR(INDEX($K$9:$K$158,MATCH($F145,$G$9:$G$158,0),1),0)),0)), IFERROR(MIN($D145-SUM($O145:BO145), INDEX(Tbl_Resource_List[Hours Available per Day], MATCH($C145,Tbl_Resource_List[Resource Name],0),1)-SUMIF($C$8:$C144,$C145,BP$8:BP144)),0),0)</f>
        <v>0</v>
      </c>
      <c r="BQ145" s="93">
        <f>IF((BQ$7&gt;IFERROR(MAX(IFERROR(INDEX(Tbl_Project_List[Start Date],MATCH($A145,Tbl_Project_List[Project Name],0),1)-1,0),IFERROR(INDEX($K$9:$K$158,MATCH($E145,$G$9:$G$158,0),1),0),IFERROR(INDEX($K$9:$K$158,MATCH($F145,$G$9:$G$158,0),1),0)),0)), IFERROR(MIN($D145-SUM($O145:BP145), INDEX(Tbl_Resource_List[Hours Available per Day], MATCH($C145,Tbl_Resource_List[Resource Name],0),1)-SUMIF($C$8:$C144,$C145,BQ$8:BQ144)),0),0)</f>
        <v>0</v>
      </c>
      <c r="BR145" s="93">
        <f>IF((BR$7&gt;IFERROR(MAX(IFERROR(INDEX(Tbl_Project_List[Start Date],MATCH($A145,Tbl_Project_List[Project Name],0),1)-1,0),IFERROR(INDEX($K$9:$K$158,MATCH($E145,$G$9:$G$158,0),1),0),IFERROR(INDEX($K$9:$K$158,MATCH($F145,$G$9:$G$158,0),1),0)),0)), IFERROR(MIN($D145-SUM($O145:BQ145), INDEX(Tbl_Resource_List[Hours Available per Day], MATCH($C145,Tbl_Resource_List[Resource Name],0),1)-SUMIF($C$8:$C144,$C145,BR$8:BR144)),0),0)</f>
        <v>0</v>
      </c>
      <c r="BS145" s="93">
        <f>IF((BS$7&gt;IFERROR(MAX(IFERROR(INDEX(Tbl_Project_List[Start Date],MATCH($A145,Tbl_Project_List[Project Name],0),1)-1,0),IFERROR(INDEX($K$9:$K$158,MATCH($E145,$G$9:$G$158,0),1),0),IFERROR(INDEX($K$9:$K$158,MATCH($F145,$G$9:$G$158,0),1),0)),0)), IFERROR(MIN($D145-SUM($O145:BR145), INDEX(Tbl_Resource_List[Hours Available per Day], MATCH($C145,Tbl_Resource_List[Resource Name],0),1)-SUMIF($C$8:$C144,$C145,BS$8:BS144)),0),0)</f>
        <v>0</v>
      </c>
      <c r="BT145" s="93">
        <f>IF((BT$7&gt;IFERROR(MAX(IFERROR(INDEX(Tbl_Project_List[Start Date],MATCH($A145,Tbl_Project_List[Project Name],0),1)-1,0),IFERROR(INDEX($K$9:$K$158,MATCH($E145,$G$9:$G$158,0),1),0),IFERROR(INDEX($K$9:$K$158,MATCH($F145,$G$9:$G$158,0),1),0)),0)), IFERROR(MIN($D145-SUM($O145:BS145), INDEX(Tbl_Resource_List[Hours Available per Day], MATCH($C145,Tbl_Resource_List[Resource Name],0),1)-SUMIF($C$8:$C144,$C145,BT$8:BT144)),0),0)</f>
        <v>0</v>
      </c>
      <c r="BU145" s="93">
        <f>IF((BU$7&gt;IFERROR(MAX(IFERROR(INDEX(Tbl_Project_List[Start Date],MATCH($A145,Tbl_Project_List[Project Name],0),1)-1,0),IFERROR(INDEX($K$9:$K$158,MATCH($E145,$G$9:$G$158,0),1),0),IFERROR(INDEX($K$9:$K$158,MATCH($F145,$G$9:$G$158,0),1),0)),0)), IFERROR(MIN($D145-SUM($O145:BT145), INDEX(Tbl_Resource_List[Hours Available per Day], MATCH($C145,Tbl_Resource_List[Resource Name],0),1)-SUMIF($C$8:$C144,$C145,BU$8:BU144)),0),0)</f>
        <v>0</v>
      </c>
      <c r="BV145" s="93">
        <f>IF((BV$7&gt;IFERROR(MAX(IFERROR(INDEX(Tbl_Project_List[Start Date],MATCH($A145,Tbl_Project_List[Project Name],0),1)-1,0),IFERROR(INDEX($K$9:$K$158,MATCH($E145,$G$9:$G$158,0),1),0),IFERROR(INDEX($K$9:$K$158,MATCH($F145,$G$9:$G$158,0),1),0)),0)), IFERROR(MIN($D145-SUM($O145:BU145), INDEX(Tbl_Resource_List[Hours Available per Day], MATCH($C145,Tbl_Resource_List[Resource Name],0),1)-SUMIF($C$8:$C144,$C145,BV$8:BV144)),0),0)</f>
        <v>0</v>
      </c>
      <c r="BW145" s="94">
        <f>IF((BW$7&gt;IFERROR(MAX(IFERROR(INDEX(Tbl_Project_List[Start Date],MATCH($A145,Tbl_Project_List[Project Name],0),1)-1,0),IFERROR(INDEX($K$9:$K$158,MATCH($E145,$G$9:$G$158,0),1),0),IFERROR(INDEX($K$9:$K$158,MATCH($F145,$G$9:$G$158,0),1),0)),0)), IFERROR(MIN($D145-SUM($O145:BV145), INDEX(Tbl_Resource_List[Hours Available per Day], MATCH($C145,Tbl_Resource_List[Resource Name],0),1)-SUMIF($C$8:$C144,$C145,BW$8:BW144)),0),0)</f>
        <v>0</v>
      </c>
      <c r="BX145" s="95"/>
      <c r="BY145" s="95"/>
      <c r="BZ145" s="95"/>
      <c r="CA145" s="95"/>
      <c r="CB145" s="95"/>
      <c r="CC145" s="95"/>
      <c r="CD145" s="95"/>
      <c r="CE145" s="95"/>
      <c r="CF145" s="95"/>
      <c r="CG145" s="95"/>
      <c r="CH145" s="95"/>
      <c r="CI145" s="95"/>
      <c r="CJ145" s="95"/>
      <c r="CK145" s="95"/>
      <c r="CL145" s="95"/>
      <c r="CM145" s="95"/>
      <c r="CN145" s="95"/>
      <c r="CO145" s="95"/>
      <c r="CP145" s="95"/>
      <c r="CQ145" s="95"/>
      <c r="CR145" s="95"/>
      <c r="CS145" s="95"/>
      <c r="CT145" s="95"/>
      <c r="CU145" s="95"/>
      <c r="CV145" s="95"/>
      <c r="CW145" s="95"/>
      <c r="CX145" s="95"/>
      <c r="CY145" s="95"/>
      <c r="CZ145" s="95"/>
      <c r="DA145" s="95"/>
    </row>
    <row r="146" spans="1:105" x14ac:dyDescent="0.25">
      <c r="A146" s="89" t="str">
        <f>IFERROR(IF(ROW(A145)-ROW($A$8)&gt;=COUNTA(Tbl_Task_List[Task Name]),"",INDEX(Tbl_Project_List[],MATCH(SMALL(Tbl_Project_List[[#Data],[Priority]],ROUND(SUMPRODUCT(1/COUNTIF($A$9:A145,$A$9:A145)),0)+((COUNTIF(Tbl_Task_List[[#Data],[Project Name]],A145)=COUNTIF($A$9:$A145,A145))*1)),Tbl_Project_List[[#Data],[Priority]],0),1)),"")</f>
        <v/>
      </c>
      <c r="B146" s="89" t="str">
        <f t="array" ref="B146">IFERROR(INDEX((Tbl_Task_List[[#Data],[Task Name]]), SMALL(IF(A146=(Tbl_Task_List[[#Data],[Project Name]]),ROW(Tbl_Task_List[[#Data],[Project Name]]),""),COUNTIF($A$9:$A146,A146))-ROW(Tbl_Task_List[[#Headers],[Task Name]]),1),"")</f>
        <v/>
      </c>
      <c r="C146" s="90" t="str">
        <f t="array" ref="C146">IFERROR(INDEX((Tbl_Task_List[[#Data],[Resource Name]]), SMALL(IF(A146=(Tbl_Task_List[[#Data],[Project Name]]),ROW(Tbl_Task_List[[#Data],[Project Name]]),""),COUNTIF($A$9:$A146,A146))-ROW(Tbl_Task_List[[#Headers],[Resource Name]]),1),"")</f>
        <v/>
      </c>
      <c r="D146" s="91" t="str">
        <f t="array" ref="D146">IFERROR(INDEX((Tbl_Task_List[[#Data],[Planned Duration (Hours)]]), SMALL(IF(A146=(Tbl_Task_List[[#Data],[Project Name]]),ROW(Tbl_Task_List[[#Data],[Project Name]]),""),COUNTIF($A$9:$A146,A146))-ROW(Tbl_Task_List[[#Headers],[Planned Duration (Hours)]]),1),"")</f>
        <v/>
      </c>
      <c r="E146" s="70" t="str">
        <f t="array" ref="E146">IFERROR(INDEX((Tbl_Task_List[[#Data],[Predecessor 1]]), SMALL(IF(A146=(Tbl_Task_List[[#Data],[Project Name]]),ROW(Tbl_Task_List[[#Data],[Project Name]]),""),COUNTIF($A$9:$A146,A146))-ROW(Tbl_Task_List[[#Headers],[Predecessor 1]]),1),"")</f>
        <v/>
      </c>
      <c r="F146" s="70" t="str">
        <f t="array" ref="F146">IFERROR(INDEX((Tbl_Task_List[[#Data],[Predecessor 2]]), SMALL(IF(A146=(Tbl_Task_List[[#Data],[Project Name]]),ROW(Tbl_Task_List[[#Data],[Project Name]]),""),COUNTIF($A$9:$A146,A146))-ROW(Tbl_Task_List[[#Headers],[Predecessor 2]]),1),"")</f>
        <v/>
      </c>
      <c r="G146" s="70" t="str">
        <f t="shared" si="13"/>
        <v xml:space="preserve"> </v>
      </c>
      <c r="H146" s="75" t="str">
        <f>IFERROR(MAX(INDEX(Tbl_Project_List[Start Date],MATCH($A146,Tbl_Project_List[Project Name],0),1), StartDate, IFERROR(WORKDAY(INDEX($K$9:$K$158,MATCH($E146,$G$9:$G$158,0),1),1,Holidays),0),IFERROR(WORKDAY( INDEX($K$9:$K$158,MATCH($F146,$G$9:$G$158,0),1),1,Holidays),0)),"")</f>
        <v/>
      </c>
      <c r="I146" s="92" t="str">
        <f t="shared" si="14"/>
        <v/>
      </c>
      <c r="J146" s="75" t="str">
        <f t="array" ref="J146">IF(ISNUMBER(D146),IFERROR(INDEX($A$7:$BW$7,1,SMALL(IF(P146:BW146&gt;0,COLUMN(P146:BW146),""),1)),WORKDAY($BW$7,2,Holidays)),"")</f>
        <v/>
      </c>
      <c r="K146" s="75" t="str">
        <f t="array" ref="K146">IF(ISNUMBER(D146),IF(SUM(P146:BW146)=D146,IFERROR(INDEX($A$7:$BW$7,1,LARGE(IF(P146:BW146&gt;0,COLUMN(P146:BW146),""),1)),""),WORKDAY($BW$7,1,Holidays)),"")</f>
        <v/>
      </c>
      <c r="L146" s="92" t="str">
        <f ca="1">IFERROR(COUNTIF(INDIRECT(ADDRESS(ROW($L146),MATCH($J146,$A$7:$BW$7,0),1,1,)):INDIRECT(ADDRESS(ROW($L146),MATCH(MIN($K146,$BW$7),$A$7:$BW$7,0),1,1,)),0),"")</f>
        <v/>
      </c>
      <c r="M146" s="92" t="str">
        <f t="shared" si="15"/>
        <v/>
      </c>
      <c r="N146" s="93" t="str">
        <f t="shared" si="16"/>
        <v/>
      </c>
      <c r="O146" s="86"/>
      <c r="P146" s="93">
        <f>IF((P$7&gt;IFERROR(MAX(IFERROR(INDEX(Tbl_Project_List[Start Date],MATCH($A146,Tbl_Project_List[Project Name],0),1)-1,0),IFERROR(INDEX($K$9:$K$158,MATCH($E146,$G$9:$G$158,0),1),0),IFERROR(INDEX($K$9:$K$158,MATCH($F146,$G$9:$G$158,0),1),0)),0)), IFERROR(MIN($D146-SUM($O146:O146), INDEX(Tbl_Resource_List[Hours Available per Day], MATCH($C146,Tbl_Resource_List[Resource Name],0),1)-SUMIF($C$8:$C145,$C146,P$8:P145)),0),0)</f>
        <v>0</v>
      </c>
      <c r="Q146" s="93">
        <f>IF((Q$7&gt;IFERROR(MAX(IFERROR(INDEX(Tbl_Project_List[Start Date],MATCH($A146,Tbl_Project_List[Project Name],0),1)-1,0),IFERROR(INDEX($K$9:$K$158,MATCH($E146,$G$9:$G$158,0),1),0),IFERROR(INDEX($K$9:$K$158,MATCH($F146,$G$9:$G$158,0),1),0)),0)), IFERROR(MIN($D146-SUM($O146:P146), INDEX(Tbl_Resource_List[Hours Available per Day], MATCH($C146,Tbl_Resource_List[Resource Name],0),1)-SUMIF($C$8:$C145,$C146,Q$8:Q145)),0),0)</f>
        <v>0</v>
      </c>
      <c r="R146" s="93">
        <f>IF((R$7&gt;IFERROR(MAX(IFERROR(INDEX(Tbl_Project_List[Start Date],MATCH($A146,Tbl_Project_List[Project Name],0),1)-1,0),IFERROR(INDEX($K$9:$K$158,MATCH($E146,$G$9:$G$158,0),1),0),IFERROR(INDEX($K$9:$K$158,MATCH($F146,$G$9:$G$158,0),1),0)),0)), IFERROR(MIN($D146-SUM($O146:Q146), INDEX(Tbl_Resource_List[Hours Available per Day], MATCH($C146,Tbl_Resource_List[Resource Name],0),1)-SUMIF($C$8:$C145,$C146,R$8:R145)),0),0)</f>
        <v>0</v>
      </c>
      <c r="S146" s="93">
        <f>IF((S$7&gt;IFERROR(MAX(IFERROR(INDEX(Tbl_Project_List[Start Date],MATCH($A146,Tbl_Project_List[Project Name],0),1)-1,0),IFERROR(INDEX($K$9:$K$158,MATCH($E146,$G$9:$G$158,0),1),0),IFERROR(INDEX($K$9:$K$158,MATCH($F146,$G$9:$G$158,0),1),0)),0)), IFERROR(MIN($D146-SUM($O146:R146), INDEX(Tbl_Resource_List[Hours Available per Day], MATCH($C146,Tbl_Resource_List[Resource Name],0),1)-SUMIF($C$8:$C145,$C146,S$8:S145)),0),0)</f>
        <v>0</v>
      </c>
      <c r="T146" s="93">
        <f>IF((T$7&gt;IFERROR(MAX(IFERROR(INDEX(Tbl_Project_List[Start Date],MATCH($A146,Tbl_Project_List[Project Name],0),1)-1,0),IFERROR(INDEX($K$9:$K$158,MATCH($E146,$G$9:$G$158,0),1),0),IFERROR(INDEX($K$9:$K$158,MATCH($F146,$G$9:$G$158,0),1),0)),0)), IFERROR(MIN($D146-SUM($O146:S146), INDEX(Tbl_Resource_List[Hours Available per Day], MATCH($C146,Tbl_Resource_List[Resource Name],0),1)-SUMIF($C$8:$C145,$C146,T$8:T145)),0),0)</f>
        <v>0</v>
      </c>
      <c r="U146" s="93">
        <f>IF((U$7&gt;IFERROR(MAX(IFERROR(INDEX(Tbl_Project_List[Start Date],MATCH($A146,Tbl_Project_List[Project Name],0),1)-1,0),IFERROR(INDEX($K$9:$K$158,MATCH($E146,$G$9:$G$158,0),1),0),IFERROR(INDEX($K$9:$K$158,MATCH($F146,$G$9:$G$158,0),1),0)),0)), IFERROR(MIN($D146-SUM($O146:T146), INDEX(Tbl_Resource_List[Hours Available per Day], MATCH($C146,Tbl_Resource_List[Resource Name],0),1)-SUMIF($C$8:$C145,$C146,U$8:U145)),0),0)</f>
        <v>0</v>
      </c>
      <c r="V146" s="93">
        <f>IF((V$7&gt;IFERROR(MAX(IFERROR(INDEX(Tbl_Project_List[Start Date],MATCH($A146,Tbl_Project_List[Project Name],0),1)-1,0),IFERROR(INDEX($K$9:$K$158,MATCH($E146,$G$9:$G$158,0),1),0),IFERROR(INDEX($K$9:$K$158,MATCH($F146,$G$9:$G$158,0),1),0)),0)), IFERROR(MIN($D146-SUM($O146:U146), INDEX(Tbl_Resource_List[Hours Available per Day], MATCH($C146,Tbl_Resource_List[Resource Name],0),1)-SUMIF($C$8:$C145,$C146,V$8:V145)),0),0)</f>
        <v>0</v>
      </c>
      <c r="W146" s="93">
        <f>IF((W$7&gt;IFERROR(MAX(IFERROR(INDEX(Tbl_Project_List[Start Date],MATCH($A146,Tbl_Project_List[Project Name],0),1)-1,0),IFERROR(INDEX($K$9:$K$158,MATCH($E146,$G$9:$G$158,0),1),0),IFERROR(INDEX($K$9:$K$158,MATCH($F146,$G$9:$G$158,0),1),0)),0)), IFERROR(MIN($D146-SUM($O146:V146), INDEX(Tbl_Resource_List[Hours Available per Day], MATCH($C146,Tbl_Resource_List[Resource Name],0),1)-SUMIF($C$8:$C145,$C146,W$8:W145)),0),0)</f>
        <v>0</v>
      </c>
      <c r="X146" s="93">
        <f>IF((X$7&gt;IFERROR(MAX(IFERROR(INDEX(Tbl_Project_List[Start Date],MATCH($A146,Tbl_Project_List[Project Name],0),1)-1,0),IFERROR(INDEX($K$9:$K$158,MATCH($E146,$G$9:$G$158,0),1),0),IFERROR(INDEX($K$9:$K$158,MATCH($F146,$G$9:$G$158,0),1),0)),0)), IFERROR(MIN($D146-SUM($O146:W146), INDEX(Tbl_Resource_List[Hours Available per Day], MATCH($C146,Tbl_Resource_List[Resource Name],0),1)-SUMIF($C$8:$C145,$C146,X$8:X145)),0),0)</f>
        <v>0</v>
      </c>
      <c r="Y146" s="93">
        <f>IF((Y$7&gt;IFERROR(MAX(IFERROR(INDEX(Tbl_Project_List[Start Date],MATCH($A146,Tbl_Project_List[Project Name],0),1)-1,0),IFERROR(INDEX($K$9:$K$158,MATCH($E146,$G$9:$G$158,0),1),0),IFERROR(INDEX($K$9:$K$158,MATCH($F146,$G$9:$G$158,0),1),0)),0)), IFERROR(MIN($D146-SUM($O146:X146), INDEX(Tbl_Resource_List[Hours Available per Day], MATCH($C146,Tbl_Resource_List[Resource Name],0),1)-SUMIF($C$8:$C145,$C146,Y$8:Y145)),0),0)</f>
        <v>0</v>
      </c>
      <c r="Z146" s="93">
        <f>IF((Z$7&gt;IFERROR(MAX(IFERROR(INDEX(Tbl_Project_List[Start Date],MATCH($A146,Tbl_Project_List[Project Name],0),1)-1,0),IFERROR(INDEX($K$9:$K$158,MATCH($E146,$G$9:$G$158,0),1),0),IFERROR(INDEX($K$9:$K$158,MATCH($F146,$G$9:$G$158,0),1),0)),0)), IFERROR(MIN($D146-SUM($O146:Y146), INDEX(Tbl_Resource_List[Hours Available per Day], MATCH($C146,Tbl_Resource_List[Resource Name],0),1)-SUMIF($C$8:$C145,$C146,Z$8:Z145)),0),0)</f>
        <v>0</v>
      </c>
      <c r="AA146" s="93">
        <f>IF((AA$7&gt;IFERROR(MAX(IFERROR(INDEX(Tbl_Project_List[Start Date],MATCH($A146,Tbl_Project_List[Project Name],0),1)-1,0),IFERROR(INDEX($K$9:$K$158,MATCH($E146,$G$9:$G$158,0),1),0),IFERROR(INDEX($K$9:$K$158,MATCH($F146,$G$9:$G$158,0),1),0)),0)), IFERROR(MIN($D146-SUM($O146:Z146), INDEX(Tbl_Resource_List[Hours Available per Day], MATCH($C146,Tbl_Resource_List[Resource Name],0),1)-SUMIF($C$8:$C145,$C146,AA$8:AA145)),0),0)</f>
        <v>0</v>
      </c>
      <c r="AB146" s="93">
        <f>IF((AB$7&gt;IFERROR(MAX(IFERROR(INDEX(Tbl_Project_List[Start Date],MATCH($A146,Tbl_Project_List[Project Name],0),1)-1,0),IFERROR(INDEX($K$9:$K$158,MATCH($E146,$G$9:$G$158,0),1),0),IFERROR(INDEX($K$9:$K$158,MATCH($F146,$G$9:$G$158,0),1),0)),0)), IFERROR(MIN($D146-SUM($O146:AA146), INDEX(Tbl_Resource_List[Hours Available per Day], MATCH($C146,Tbl_Resource_List[Resource Name],0),1)-SUMIF($C$8:$C145,$C146,AB$8:AB145)),0),0)</f>
        <v>0</v>
      </c>
      <c r="AC146" s="93">
        <f>IF((AC$7&gt;IFERROR(MAX(IFERROR(INDEX(Tbl_Project_List[Start Date],MATCH($A146,Tbl_Project_List[Project Name],0),1)-1,0),IFERROR(INDEX($K$9:$K$158,MATCH($E146,$G$9:$G$158,0),1),0),IFERROR(INDEX($K$9:$K$158,MATCH($F146,$G$9:$G$158,0),1),0)),0)), IFERROR(MIN($D146-SUM($O146:AB146), INDEX(Tbl_Resource_List[Hours Available per Day], MATCH($C146,Tbl_Resource_List[Resource Name],0),1)-SUMIF($C$8:$C145,$C146,AC$8:AC145)),0),0)</f>
        <v>0</v>
      </c>
      <c r="AD146" s="93">
        <f>IF((AD$7&gt;IFERROR(MAX(IFERROR(INDEX(Tbl_Project_List[Start Date],MATCH($A146,Tbl_Project_List[Project Name],0),1)-1,0),IFERROR(INDEX($K$9:$K$158,MATCH($E146,$G$9:$G$158,0),1),0),IFERROR(INDEX($K$9:$K$158,MATCH($F146,$G$9:$G$158,0),1),0)),0)), IFERROR(MIN($D146-SUM($O146:AC146), INDEX(Tbl_Resource_List[Hours Available per Day], MATCH($C146,Tbl_Resource_List[Resource Name],0),1)-SUMIF($C$8:$C145,$C146,AD$8:AD145)),0),0)</f>
        <v>0</v>
      </c>
      <c r="AE146" s="93">
        <f>IF((AE$7&gt;IFERROR(MAX(IFERROR(INDEX(Tbl_Project_List[Start Date],MATCH($A146,Tbl_Project_List[Project Name],0),1)-1,0),IFERROR(INDEX($K$9:$K$158,MATCH($E146,$G$9:$G$158,0),1),0),IFERROR(INDEX($K$9:$K$158,MATCH($F146,$G$9:$G$158,0),1),0)),0)), IFERROR(MIN($D146-SUM($O146:AD146), INDEX(Tbl_Resource_List[Hours Available per Day], MATCH($C146,Tbl_Resource_List[Resource Name],0),1)-SUMIF($C$8:$C145,$C146,AE$8:AE145)),0),0)</f>
        <v>0</v>
      </c>
      <c r="AF146" s="93">
        <f>IF((AF$7&gt;IFERROR(MAX(IFERROR(INDEX(Tbl_Project_List[Start Date],MATCH($A146,Tbl_Project_List[Project Name],0),1)-1,0),IFERROR(INDEX($K$9:$K$158,MATCH($E146,$G$9:$G$158,0),1),0),IFERROR(INDEX($K$9:$K$158,MATCH($F146,$G$9:$G$158,0),1),0)),0)), IFERROR(MIN($D146-SUM($O146:AE146), INDEX(Tbl_Resource_List[Hours Available per Day], MATCH($C146,Tbl_Resource_List[Resource Name],0),1)-SUMIF($C$8:$C145,$C146,AF$8:AF145)),0),0)</f>
        <v>0</v>
      </c>
      <c r="AG146" s="93">
        <f>IF((AG$7&gt;IFERROR(MAX(IFERROR(INDEX(Tbl_Project_List[Start Date],MATCH($A146,Tbl_Project_List[Project Name],0),1)-1,0),IFERROR(INDEX($K$9:$K$158,MATCH($E146,$G$9:$G$158,0),1),0),IFERROR(INDEX($K$9:$K$158,MATCH($F146,$G$9:$G$158,0),1),0)),0)), IFERROR(MIN($D146-SUM($O146:AF146), INDEX(Tbl_Resource_List[Hours Available per Day], MATCH($C146,Tbl_Resource_List[Resource Name],0),1)-SUMIF($C$8:$C145,$C146,AG$8:AG145)),0),0)</f>
        <v>0</v>
      </c>
      <c r="AH146" s="93">
        <f>IF((AH$7&gt;IFERROR(MAX(IFERROR(INDEX(Tbl_Project_List[Start Date],MATCH($A146,Tbl_Project_List[Project Name],0),1)-1,0),IFERROR(INDEX($K$9:$K$158,MATCH($E146,$G$9:$G$158,0),1),0),IFERROR(INDEX($K$9:$K$158,MATCH($F146,$G$9:$G$158,0),1),0)),0)), IFERROR(MIN($D146-SUM($O146:AG146), INDEX(Tbl_Resource_List[Hours Available per Day], MATCH($C146,Tbl_Resource_List[Resource Name],0),1)-SUMIF($C$8:$C145,$C146,AH$8:AH145)),0),0)</f>
        <v>0</v>
      </c>
      <c r="AI146" s="93">
        <f>IF((AI$7&gt;IFERROR(MAX(IFERROR(INDEX(Tbl_Project_List[Start Date],MATCH($A146,Tbl_Project_List[Project Name],0),1)-1,0),IFERROR(INDEX($K$9:$K$158,MATCH($E146,$G$9:$G$158,0),1),0),IFERROR(INDEX($K$9:$K$158,MATCH($F146,$G$9:$G$158,0),1),0)),0)), IFERROR(MIN($D146-SUM($O146:AH146), INDEX(Tbl_Resource_List[Hours Available per Day], MATCH($C146,Tbl_Resource_List[Resource Name],0),1)-SUMIF($C$8:$C145,$C146,AI$8:AI145)),0),0)</f>
        <v>0</v>
      </c>
      <c r="AJ146" s="93">
        <f>IF((AJ$7&gt;IFERROR(MAX(IFERROR(INDEX(Tbl_Project_List[Start Date],MATCH($A146,Tbl_Project_List[Project Name],0),1)-1,0),IFERROR(INDEX($K$9:$K$158,MATCH($E146,$G$9:$G$158,0),1),0),IFERROR(INDEX($K$9:$K$158,MATCH($F146,$G$9:$G$158,0),1),0)),0)), IFERROR(MIN($D146-SUM($O146:AI146), INDEX(Tbl_Resource_List[Hours Available per Day], MATCH($C146,Tbl_Resource_List[Resource Name],0),1)-SUMIF($C$8:$C145,$C146,AJ$8:AJ145)),0),0)</f>
        <v>0</v>
      </c>
      <c r="AK146" s="93">
        <f>IF((AK$7&gt;IFERROR(MAX(IFERROR(INDEX(Tbl_Project_List[Start Date],MATCH($A146,Tbl_Project_List[Project Name],0),1)-1,0),IFERROR(INDEX($K$9:$K$158,MATCH($E146,$G$9:$G$158,0),1),0),IFERROR(INDEX($K$9:$K$158,MATCH($F146,$G$9:$G$158,0),1),0)),0)), IFERROR(MIN($D146-SUM($O146:AJ146), INDEX(Tbl_Resource_List[Hours Available per Day], MATCH($C146,Tbl_Resource_List[Resource Name],0),1)-SUMIF($C$8:$C145,$C146,AK$8:AK145)),0),0)</f>
        <v>0</v>
      </c>
      <c r="AL146" s="93">
        <f>IF((AL$7&gt;IFERROR(MAX(IFERROR(INDEX(Tbl_Project_List[Start Date],MATCH($A146,Tbl_Project_List[Project Name],0),1)-1,0),IFERROR(INDEX($K$9:$K$158,MATCH($E146,$G$9:$G$158,0),1),0),IFERROR(INDEX($K$9:$K$158,MATCH($F146,$G$9:$G$158,0),1),0)),0)), IFERROR(MIN($D146-SUM($O146:AK146), INDEX(Tbl_Resource_List[Hours Available per Day], MATCH($C146,Tbl_Resource_List[Resource Name],0),1)-SUMIF($C$8:$C145,$C146,AL$8:AL145)),0),0)</f>
        <v>0</v>
      </c>
      <c r="AM146" s="93">
        <f>IF((AM$7&gt;IFERROR(MAX(IFERROR(INDEX(Tbl_Project_List[Start Date],MATCH($A146,Tbl_Project_List[Project Name],0),1)-1,0),IFERROR(INDEX($K$9:$K$158,MATCH($E146,$G$9:$G$158,0),1),0),IFERROR(INDEX($K$9:$K$158,MATCH($F146,$G$9:$G$158,0),1),0)),0)), IFERROR(MIN($D146-SUM($O146:AL146), INDEX(Tbl_Resource_List[Hours Available per Day], MATCH($C146,Tbl_Resource_List[Resource Name],0),1)-SUMIF($C$8:$C145,$C146,AM$8:AM145)),0),0)</f>
        <v>0</v>
      </c>
      <c r="AN146" s="93">
        <f>IF((AN$7&gt;IFERROR(MAX(IFERROR(INDEX(Tbl_Project_List[Start Date],MATCH($A146,Tbl_Project_List[Project Name],0),1)-1,0),IFERROR(INDEX($K$9:$K$158,MATCH($E146,$G$9:$G$158,0),1),0),IFERROR(INDEX($K$9:$K$158,MATCH($F146,$G$9:$G$158,0),1),0)),0)), IFERROR(MIN($D146-SUM($O146:AM146), INDEX(Tbl_Resource_List[Hours Available per Day], MATCH($C146,Tbl_Resource_List[Resource Name],0),1)-SUMIF($C$8:$C145,$C146,AN$8:AN145)),0),0)</f>
        <v>0</v>
      </c>
      <c r="AO146" s="93">
        <f>IF((AO$7&gt;IFERROR(MAX(IFERROR(INDEX(Tbl_Project_List[Start Date],MATCH($A146,Tbl_Project_List[Project Name],0),1)-1,0),IFERROR(INDEX($K$9:$K$158,MATCH($E146,$G$9:$G$158,0),1),0),IFERROR(INDEX($K$9:$K$158,MATCH($F146,$G$9:$G$158,0),1),0)),0)), IFERROR(MIN($D146-SUM($O146:AN146), INDEX(Tbl_Resource_List[Hours Available per Day], MATCH($C146,Tbl_Resource_List[Resource Name],0),1)-SUMIF($C$8:$C145,$C146,AO$8:AO145)),0),0)</f>
        <v>0</v>
      </c>
      <c r="AP146" s="93">
        <f>IF((AP$7&gt;IFERROR(MAX(IFERROR(INDEX(Tbl_Project_List[Start Date],MATCH($A146,Tbl_Project_List[Project Name],0),1)-1,0),IFERROR(INDEX($K$9:$K$158,MATCH($E146,$G$9:$G$158,0),1),0),IFERROR(INDEX($K$9:$K$158,MATCH($F146,$G$9:$G$158,0),1),0)),0)), IFERROR(MIN($D146-SUM($O146:AO146), INDEX(Tbl_Resource_List[Hours Available per Day], MATCH($C146,Tbl_Resource_List[Resource Name],0),1)-SUMIF($C$8:$C145,$C146,AP$8:AP145)),0),0)</f>
        <v>0</v>
      </c>
      <c r="AQ146" s="93">
        <f>IF((AQ$7&gt;IFERROR(MAX(IFERROR(INDEX(Tbl_Project_List[Start Date],MATCH($A146,Tbl_Project_List[Project Name],0),1)-1,0),IFERROR(INDEX($K$9:$K$158,MATCH($E146,$G$9:$G$158,0),1),0),IFERROR(INDEX($K$9:$K$158,MATCH($F146,$G$9:$G$158,0),1),0)),0)), IFERROR(MIN($D146-SUM($O146:AP146), INDEX(Tbl_Resource_List[Hours Available per Day], MATCH($C146,Tbl_Resource_List[Resource Name],0),1)-SUMIF($C$8:$C145,$C146,AQ$8:AQ145)),0),0)</f>
        <v>0</v>
      </c>
      <c r="AR146" s="93">
        <f>IF((AR$7&gt;IFERROR(MAX(IFERROR(INDEX(Tbl_Project_List[Start Date],MATCH($A146,Tbl_Project_List[Project Name],0),1)-1,0),IFERROR(INDEX($K$9:$K$158,MATCH($E146,$G$9:$G$158,0),1),0),IFERROR(INDEX($K$9:$K$158,MATCH($F146,$G$9:$G$158,0),1),0)),0)), IFERROR(MIN($D146-SUM($O146:AQ146), INDEX(Tbl_Resource_List[Hours Available per Day], MATCH($C146,Tbl_Resource_List[Resource Name],0),1)-SUMIF($C$8:$C145,$C146,AR$8:AR145)),0),0)</f>
        <v>0</v>
      </c>
      <c r="AS146" s="93">
        <f>IF((AS$7&gt;IFERROR(MAX(IFERROR(INDEX(Tbl_Project_List[Start Date],MATCH($A146,Tbl_Project_List[Project Name],0),1)-1,0),IFERROR(INDEX($K$9:$K$158,MATCH($E146,$G$9:$G$158,0),1),0),IFERROR(INDEX($K$9:$K$158,MATCH($F146,$G$9:$G$158,0),1),0)),0)), IFERROR(MIN($D146-SUM($O146:AR146), INDEX(Tbl_Resource_List[Hours Available per Day], MATCH($C146,Tbl_Resource_List[Resource Name],0),1)-SUMIF($C$8:$C145,$C146,AS$8:AS145)),0),0)</f>
        <v>0</v>
      </c>
      <c r="AT146" s="93">
        <f>IF((AT$7&gt;IFERROR(MAX(IFERROR(INDEX(Tbl_Project_List[Start Date],MATCH($A146,Tbl_Project_List[Project Name],0),1)-1,0),IFERROR(INDEX($K$9:$K$158,MATCH($E146,$G$9:$G$158,0),1),0),IFERROR(INDEX($K$9:$K$158,MATCH($F146,$G$9:$G$158,0),1),0)),0)), IFERROR(MIN($D146-SUM($O146:AS146), INDEX(Tbl_Resource_List[Hours Available per Day], MATCH($C146,Tbl_Resource_List[Resource Name],0),1)-SUMIF($C$8:$C145,$C146,AT$8:AT145)),0),0)</f>
        <v>0</v>
      </c>
      <c r="AU146" s="93">
        <f>IF((AU$7&gt;IFERROR(MAX(IFERROR(INDEX(Tbl_Project_List[Start Date],MATCH($A146,Tbl_Project_List[Project Name],0),1)-1,0),IFERROR(INDEX($K$9:$K$158,MATCH($E146,$G$9:$G$158,0),1),0),IFERROR(INDEX($K$9:$K$158,MATCH($F146,$G$9:$G$158,0),1),0)),0)), IFERROR(MIN($D146-SUM($O146:AT146), INDEX(Tbl_Resource_List[Hours Available per Day], MATCH($C146,Tbl_Resource_List[Resource Name],0),1)-SUMIF($C$8:$C145,$C146,AU$8:AU145)),0),0)</f>
        <v>0</v>
      </c>
      <c r="AV146" s="93">
        <f>IF((AV$7&gt;IFERROR(MAX(IFERROR(INDEX(Tbl_Project_List[Start Date],MATCH($A146,Tbl_Project_List[Project Name],0),1)-1,0),IFERROR(INDEX($K$9:$K$158,MATCH($E146,$G$9:$G$158,0),1),0),IFERROR(INDEX($K$9:$K$158,MATCH($F146,$G$9:$G$158,0),1),0)),0)), IFERROR(MIN($D146-SUM($O146:AU146), INDEX(Tbl_Resource_List[Hours Available per Day], MATCH($C146,Tbl_Resource_List[Resource Name],0),1)-SUMIF($C$8:$C145,$C146,AV$8:AV145)),0),0)</f>
        <v>0</v>
      </c>
      <c r="AW146" s="93">
        <f>IF((AW$7&gt;IFERROR(MAX(IFERROR(INDEX(Tbl_Project_List[Start Date],MATCH($A146,Tbl_Project_List[Project Name],0),1)-1,0),IFERROR(INDEX($K$9:$K$158,MATCH($E146,$G$9:$G$158,0),1),0),IFERROR(INDEX($K$9:$K$158,MATCH($F146,$G$9:$G$158,0),1),0)),0)), IFERROR(MIN($D146-SUM($O146:AV146), INDEX(Tbl_Resource_List[Hours Available per Day], MATCH($C146,Tbl_Resource_List[Resource Name],0),1)-SUMIF($C$8:$C145,$C146,AW$8:AW145)),0),0)</f>
        <v>0</v>
      </c>
      <c r="AX146" s="93">
        <f>IF((AX$7&gt;IFERROR(MAX(IFERROR(INDEX(Tbl_Project_List[Start Date],MATCH($A146,Tbl_Project_List[Project Name],0),1)-1,0),IFERROR(INDEX($K$9:$K$158,MATCH($E146,$G$9:$G$158,0),1),0),IFERROR(INDEX($K$9:$K$158,MATCH($F146,$G$9:$G$158,0),1),0)),0)), IFERROR(MIN($D146-SUM($O146:AW146), INDEX(Tbl_Resource_List[Hours Available per Day], MATCH($C146,Tbl_Resource_List[Resource Name],0),1)-SUMIF($C$8:$C145,$C146,AX$8:AX145)),0),0)</f>
        <v>0</v>
      </c>
      <c r="AY146" s="93">
        <f>IF((AY$7&gt;IFERROR(MAX(IFERROR(INDEX(Tbl_Project_List[Start Date],MATCH($A146,Tbl_Project_List[Project Name],0),1)-1,0),IFERROR(INDEX($K$9:$K$158,MATCH($E146,$G$9:$G$158,0),1),0),IFERROR(INDEX($K$9:$K$158,MATCH($F146,$G$9:$G$158,0),1),0)),0)), IFERROR(MIN($D146-SUM($O146:AX146), INDEX(Tbl_Resource_List[Hours Available per Day], MATCH($C146,Tbl_Resource_List[Resource Name],0),1)-SUMIF($C$8:$C145,$C146,AY$8:AY145)),0),0)</f>
        <v>0</v>
      </c>
      <c r="AZ146" s="93">
        <f>IF((AZ$7&gt;IFERROR(MAX(IFERROR(INDEX(Tbl_Project_List[Start Date],MATCH($A146,Tbl_Project_List[Project Name],0),1)-1,0),IFERROR(INDEX($K$9:$K$158,MATCH($E146,$G$9:$G$158,0),1),0),IFERROR(INDEX($K$9:$K$158,MATCH($F146,$G$9:$G$158,0),1),0)),0)), IFERROR(MIN($D146-SUM($O146:AY146), INDEX(Tbl_Resource_List[Hours Available per Day], MATCH($C146,Tbl_Resource_List[Resource Name],0),1)-SUMIF($C$8:$C145,$C146,AZ$8:AZ145)),0),0)</f>
        <v>0</v>
      </c>
      <c r="BA146" s="93">
        <f>IF((BA$7&gt;IFERROR(MAX(IFERROR(INDEX(Tbl_Project_List[Start Date],MATCH($A146,Tbl_Project_List[Project Name],0),1)-1,0),IFERROR(INDEX($K$9:$K$158,MATCH($E146,$G$9:$G$158,0),1),0),IFERROR(INDEX($K$9:$K$158,MATCH($F146,$G$9:$G$158,0),1),0)),0)), IFERROR(MIN($D146-SUM($O146:AZ146), INDEX(Tbl_Resource_List[Hours Available per Day], MATCH($C146,Tbl_Resource_List[Resource Name],0),1)-SUMIF($C$8:$C145,$C146,BA$8:BA145)),0),0)</f>
        <v>0</v>
      </c>
      <c r="BB146" s="93">
        <f>IF((BB$7&gt;IFERROR(MAX(IFERROR(INDEX(Tbl_Project_List[Start Date],MATCH($A146,Tbl_Project_List[Project Name],0),1)-1,0),IFERROR(INDEX($K$9:$K$158,MATCH($E146,$G$9:$G$158,0),1),0),IFERROR(INDEX($K$9:$K$158,MATCH($F146,$G$9:$G$158,0),1),0)),0)), IFERROR(MIN($D146-SUM($O146:BA146), INDEX(Tbl_Resource_List[Hours Available per Day], MATCH($C146,Tbl_Resource_List[Resource Name],0),1)-SUMIF($C$8:$C145,$C146,BB$8:BB145)),0),0)</f>
        <v>0</v>
      </c>
      <c r="BC146" s="93">
        <f>IF((BC$7&gt;IFERROR(MAX(IFERROR(INDEX(Tbl_Project_List[Start Date],MATCH($A146,Tbl_Project_List[Project Name],0),1)-1,0),IFERROR(INDEX($K$9:$K$158,MATCH($E146,$G$9:$G$158,0),1),0),IFERROR(INDEX($K$9:$K$158,MATCH($F146,$G$9:$G$158,0),1),0)),0)), IFERROR(MIN($D146-SUM($O146:BB146), INDEX(Tbl_Resource_List[Hours Available per Day], MATCH($C146,Tbl_Resource_List[Resource Name],0),1)-SUMIF($C$8:$C145,$C146,BC$8:BC145)),0),0)</f>
        <v>0</v>
      </c>
      <c r="BD146" s="93">
        <f>IF((BD$7&gt;IFERROR(MAX(IFERROR(INDEX(Tbl_Project_List[Start Date],MATCH($A146,Tbl_Project_List[Project Name],0),1)-1,0),IFERROR(INDEX($K$9:$K$158,MATCH($E146,$G$9:$G$158,0),1),0),IFERROR(INDEX($K$9:$K$158,MATCH($F146,$G$9:$G$158,0),1),0)),0)), IFERROR(MIN($D146-SUM($O146:BC146), INDEX(Tbl_Resource_List[Hours Available per Day], MATCH($C146,Tbl_Resource_List[Resource Name],0),1)-SUMIF($C$8:$C145,$C146,BD$8:BD145)),0),0)</f>
        <v>0</v>
      </c>
      <c r="BE146" s="93">
        <f>IF((BE$7&gt;IFERROR(MAX(IFERROR(INDEX(Tbl_Project_List[Start Date],MATCH($A146,Tbl_Project_List[Project Name],0),1)-1,0),IFERROR(INDEX($K$9:$K$158,MATCH($E146,$G$9:$G$158,0),1),0),IFERROR(INDEX($K$9:$K$158,MATCH($F146,$G$9:$G$158,0),1),0)),0)), IFERROR(MIN($D146-SUM($O146:BD146), INDEX(Tbl_Resource_List[Hours Available per Day], MATCH($C146,Tbl_Resource_List[Resource Name],0),1)-SUMIF($C$8:$C145,$C146,BE$8:BE145)),0),0)</f>
        <v>0</v>
      </c>
      <c r="BF146" s="93">
        <f>IF((BF$7&gt;IFERROR(MAX(IFERROR(INDEX(Tbl_Project_List[Start Date],MATCH($A146,Tbl_Project_List[Project Name],0),1)-1,0),IFERROR(INDEX($K$9:$K$158,MATCH($E146,$G$9:$G$158,0),1),0),IFERROR(INDEX($K$9:$K$158,MATCH($F146,$G$9:$G$158,0),1),0)),0)), IFERROR(MIN($D146-SUM($O146:BE146), INDEX(Tbl_Resource_List[Hours Available per Day], MATCH($C146,Tbl_Resource_List[Resource Name],0),1)-SUMIF($C$8:$C145,$C146,BF$8:BF145)),0),0)</f>
        <v>0</v>
      </c>
      <c r="BG146" s="93">
        <f>IF((BG$7&gt;IFERROR(MAX(IFERROR(INDEX(Tbl_Project_List[Start Date],MATCH($A146,Tbl_Project_List[Project Name],0),1)-1,0),IFERROR(INDEX($K$9:$K$158,MATCH($E146,$G$9:$G$158,0),1),0),IFERROR(INDEX($K$9:$K$158,MATCH($F146,$G$9:$G$158,0),1),0)),0)), IFERROR(MIN($D146-SUM($O146:BF146), INDEX(Tbl_Resource_List[Hours Available per Day], MATCH($C146,Tbl_Resource_List[Resource Name],0),1)-SUMIF($C$8:$C145,$C146,BG$8:BG145)),0),0)</f>
        <v>0</v>
      </c>
      <c r="BH146" s="93">
        <f>IF((BH$7&gt;IFERROR(MAX(IFERROR(INDEX(Tbl_Project_List[Start Date],MATCH($A146,Tbl_Project_List[Project Name],0),1)-1,0),IFERROR(INDEX($K$9:$K$158,MATCH($E146,$G$9:$G$158,0),1),0),IFERROR(INDEX($K$9:$K$158,MATCH($F146,$G$9:$G$158,0),1),0)),0)), IFERROR(MIN($D146-SUM($O146:BG146), INDEX(Tbl_Resource_List[Hours Available per Day], MATCH($C146,Tbl_Resource_List[Resource Name],0),1)-SUMIF($C$8:$C145,$C146,BH$8:BH145)),0),0)</f>
        <v>0</v>
      </c>
      <c r="BI146" s="93">
        <f>IF((BI$7&gt;IFERROR(MAX(IFERROR(INDEX(Tbl_Project_List[Start Date],MATCH($A146,Tbl_Project_List[Project Name],0),1)-1,0),IFERROR(INDEX($K$9:$K$158,MATCH($E146,$G$9:$G$158,0),1),0),IFERROR(INDEX($K$9:$K$158,MATCH($F146,$G$9:$G$158,0),1),0)),0)), IFERROR(MIN($D146-SUM($O146:BH146), INDEX(Tbl_Resource_List[Hours Available per Day], MATCH($C146,Tbl_Resource_List[Resource Name],0),1)-SUMIF($C$8:$C145,$C146,BI$8:BI145)),0),0)</f>
        <v>0</v>
      </c>
      <c r="BJ146" s="93">
        <f>IF((BJ$7&gt;IFERROR(MAX(IFERROR(INDEX(Tbl_Project_List[Start Date],MATCH($A146,Tbl_Project_List[Project Name],0),1)-1,0),IFERROR(INDEX($K$9:$K$158,MATCH($E146,$G$9:$G$158,0),1),0),IFERROR(INDEX($K$9:$K$158,MATCH($F146,$G$9:$G$158,0),1),0)),0)), IFERROR(MIN($D146-SUM($O146:BI146), INDEX(Tbl_Resource_List[Hours Available per Day], MATCH($C146,Tbl_Resource_List[Resource Name],0),1)-SUMIF($C$8:$C145,$C146,BJ$8:BJ145)),0),0)</f>
        <v>0</v>
      </c>
      <c r="BK146" s="93">
        <f>IF((BK$7&gt;IFERROR(MAX(IFERROR(INDEX(Tbl_Project_List[Start Date],MATCH($A146,Tbl_Project_List[Project Name],0),1)-1,0),IFERROR(INDEX($K$9:$K$158,MATCH($E146,$G$9:$G$158,0),1),0),IFERROR(INDEX($K$9:$K$158,MATCH($F146,$G$9:$G$158,0),1),0)),0)), IFERROR(MIN($D146-SUM($O146:BJ146), INDEX(Tbl_Resource_List[Hours Available per Day], MATCH($C146,Tbl_Resource_List[Resource Name],0),1)-SUMIF($C$8:$C145,$C146,BK$8:BK145)),0),0)</f>
        <v>0</v>
      </c>
      <c r="BL146" s="93">
        <f>IF((BL$7&gt;IFERROR(MAX(IFERROR(INDEX(Tbl_Project_List[Start Date],MATCH($A146,Tbl_Project_List[Project Name],0),1)-1,0),IFERROR(INDEX($K$9:$K$158,MATCH($E146,$G$9:$G$158,0),1),0),IFERROR(INDEX($K$9:$K$158,MATCH($F146,$G$9:$G$158,0),1),0)),0)), IFERROR(MIN($D146-SUM($O146:BK146), INDEX(Tbl_Resource_List[Hours Available per Day], MATCH($C146,Tbl_Resource_List[Resource Name],0),1)-SUMIF($C$8:$C145,$C146,BL$8:BL145)),0),0)</f>
        <v>0</v>
      </c>
      <c r="BM146" s="93">
        <f>IF((BM$7&gt;IFERROR(MAX(IFERROR(INDEX(Tbl_Project_List[Start Date],MATCH($A146,Tbl_Project_List[Project Name],0),1)-1,0),IFERROR(INDEX($K$9:$K$158,MATCH($E146,$G$9:$G$158,0),1),0),IFERROR(INDEX($K$9:$K$158,MATCH($F146,$G$9:$G$158,0),1),0)),0)), IFERROR(MIN($D146-SUM($O146:BL146), INDEX(Tbl_Resource_List[Hours Available per Day], MATCH($C146,Tbl_Resource_List[Resource Name],0),1)-SUMIF($C$8:$C145,$C146,BM$8:BM145)),0),0)</f>
        <v>0</v>
      </c>
      <c r="BN146" s="93">
        <f>IF((BN$7&gt;IFERROR(MAX(IFERROR(INDEX(Tbl_Project_List[Start Date],MATCH($A146,Tbl_Project_List[Project Name],0),1)-1,0),IFERROR(INDEX($K$9:$K$158,MATCH($E146,$G$9:$G$158,0),1),0),IFERROR(INDEX($K$9:$K$158,MATCH($F146,$G$9:$G$158,0),1),0)),0)), IFERROR(MIN($D146-SUM($O146:BM146), INDEX(Tbl_Resource_List[Hours Available per Day], MATCH($C146,Tbl_Resource_List[Resource Name],0),1)-SUMIF($C$8:$C145,$C146,BN$8:BN145)),0),0)</f>
        <v>0</v>
      </c>
      <c r="BO146" s="93">
        <f>IF((BO$7&gt;IFERROR(MAX(IFERROR(INDEX(Tbl_Project_List[Start Date],MATCH($A146,Tbl_Project_List[Project Name],0),1)-1,0),IFERROR(INDEX($K$9:$K$158,MATCH($E146,$G$9:$G$158,0),1),0),IFERROR(INDEX($K$9:$K$158,MATCH($F146,$G$9:$G$158,0),1),0)),0)), IFERROR(MIN($D146-SUM($O146:BN146), INDEX(Tbl_Resource_List[Hours Available per Day], MATCH($C146,Tbl_Resource_List[Resource Name],0),1)-SUMIF($C$8:$C145,$C146,BO$8:BO145)),0),0)</f>
        <v>0</v>
      </c>
      <c r="BP146" s="93">
        <f>IF((BP$7&gt;IFERROR(MAX(IFERROR(INDEX(Tbl_Project_List[Start Date],MATCH($A146,Tbl_Project_List[Project Name],0),1)-1,0),IFERROR(INDEX($K$9:$K$158,MATCH($E146,$G$9:$G$158,0),1),0),IFERROR(INDEX($K$9:$K$158,MATCH($F146,$G$9:$G$158,0),1),0)),0)), IFERROR(MIN($D146-SUM($O146:BO146), INDEX(Tbl_Resource_List[Hours Available per Day], MATCH($C146,Tbl_Resource_List[Resource Name],0),1)-SUMIF($C$8:$C145,$C146,BP$8:BP145)),0),0)</f>
        <v>0</v>
      </c>
      <c r="BQ146" s="93">
        <f>IF((BQ$7&gt;IFERROR(MAX(IFERROR(INDEX(Tbl_Project_List[Start Date],MATCH($A146,Tbl_Project_List[Project Name],0),1)-1,0),IFERROR(INDEX($K$9:$K$158,MATCH($E146,$G$9:$G$158,0),1),0),IFERROR(INDEX($K$9:$K$158,MATCH($F146,$G$9:$G$158,0),1),0)),0)), IFERROR(MIN($D146-SUM($O146:BP146), INDEX(Tbl_Resource_List[Hours Available per Day], MATCH($C146,Tbl_Resource_List[Resource Name],0),1)-SUMIF($C$8:$C145,$C146,BQ$8:BQ145)),0),0)</f>
        <v>0</v>
      </c>
      <c r="BR146" s="93">
        <f>IF((BR$7&gt;IFERROR(MAX(IFERROR(INDEX(Tbl_Project_List[Start Date],MATCH($A146,Tbl_Project_List[Project Name],0),1)-1,0),IFERROR(INDEX($K$9:$K$158,MATCH($E146,$G$9:$G$158,0),1),0),IFERROR(INDEX($K$9:$K$158,MATCH($F146,$G$9:$G$158,0),1),0)),0)), IFERROR(MIN($D146-SUM($O146:BQ146), INDEX(Tbl_Resource_List[Hours Available per Day], MATCH($C146,Tbl_Resource_List[Resource Name],0),1)-SUMIF($C$8:$C145,$C146,BR$8:BR145)),0),0)</f>
        <v>0</v>
      </c>
      <c r="BS146" s="93">
        <f>IF((BS$7&gt;IFERROR(MAX(IFERROR(INDEX(Tbl_Project_List[Start Date],MATCH($A146,Tbl_Project_List[Project Name],0),1)-1,0),IFERROR(INDEX($K$9:$K$158,MATCH($E146,$G$9:$G$158,0),1),0),IFERROR(INDEX($K$9:$K$158,MATCH($F146,$G$9:$G$158,0),1),0)),0)), IFERROR(MIN($D146-SUM($O146:BR146), INDEX(Tbl_Resource_List[Hours Available per Day], MATCH($C146,Tbl_Resource_List[Resource Name],0),1)-SUMIF($C$8:$C145,$C146,BS$8:BS145)),0),0)</f>
        <v>0</v>
      </c>
      <c r="BT146" s="93">
        <f>IF((BT$7&gt;IFERROR(MAX(IFERROR(INDEX(Tbl_Project_List[Start Date],MATCH($A146,Tbl_Project_List[Project Name],0),1)-1,0),IFERROR(INDEX($K$9:$K$158,MATCH($E146,$G$9:$G$158,0),1),0),IFERROR(INDEX($K$9:$K$158,MATCH($F146,$G$9:$G$158,0),1),0)),0)), IFERROR(MIN($D146-SUM($O146:BS146), INDEX(Tbl_Resource_List[Hours Available per Day], MATCH($C146,Tbl_Resource_List[Resource Name],0),1)-SUMIF($C$8:$C145,$C146,BT$8:BT145)),0),0)</f>
        <v>0</v>
      </c>
      <c r="BU146" s="93">
        <f>IF((BU$7&gt;IFERROR(MAX(IFERROR(INDEX(Tbl_Project_List[Start Date],MATCH($A146,Tbl_Project_List[Project Name],0),1)-1,0),IFERROR(INDEX($K$9:$K$158,MATCH($E146,$G$9:$G$158,0),1),0),IFERROR(INDEX($K$9:$K$158,MATCH($F146,$G$9:$G$158,0),1),0)),0)), IFERROR(MIN($D146-SUM($O146:BT146), INDEX(Tbl_Resource_List[Hours Available per Day], MATCH($C146,Tbl_Resource_List[Resource Name],0),1)-SUMIF($C$8:$C145,$C146,BU$8:BU145)),0),0)</f>
        <v>0</v>
      </c>
      <c r="BV146" s="93">
        <f>IF((BV$7&gt;IFERROR(MAX(IFERROR(INDEX(Tbl_Project_List[Start Date],MATCH($A146,Tbl_Project_List[Project Name],0),1)-1,0),IFERROR(INDEX($K$9:$K$158,MATCH($E146,$G$9:$G$158,0),1),0),IFERROR(INDEX($K$9:$K$158,MATCH($F146,$G$9:$G$158,0),1),0)),0)), IFERROR(MIN($D146-SUM($O146:BU146), INDEX(Tbl_Resource_List[Hours Available per Day], MATCH($C146,Tbl_Resource_List[Resource Name],0),1)-SUMIF($C$8:$C145,$C146,BV$8:BV145)),0),0)</f>
        <v>0</v>
      </c>
      <c r="BW146" s="94">
        <f>IF((BW$7&gt;IFERROR(MAX(IFERROR(INDEX(Tbl_Project_List[Start Date],MATCH($A146,Tbl_Project_List[Project Name],0),1)-1,0),IFERROR(INDEX($K$9:$K$158,MATCH($E146,$G$9:$G$158,0),1),0),IFERROR(INDEX($K$9:$K$158,MATCH($F146,$G$9:$G$158,0),1),0)),0)), IFERROR(MIN($D146-SUM($O146:BV146), INDEX(Tbl_Resource_List[Hours Available per Day], MATCH($C146,Tbl_Resource_List[Resource Name],0),1)-SUMIF($C$8:$C145,$C146,BW$8:BW145)),0),0)</f>
        <v>0</v>
      </c>
      <c r="BX146" s="95"/>
      <c r="BY146" s="95"/>
      <c r="BZ146" s="95"/>
      <c r="CA146" s="95"/>
      <c r="CB146" s="95"/>
      <c r="CC146" s="95"/>
      <c r="CD146" s="95"/>
      <c r="CE146" s="95"/>
      <c r="CF146" s="95"/>
      <c r="CG146" s="95"/>
      <c r="CH146" s="95"/>
      <c r="CI146" s="95"/>
      <c r="CJ146" s="95"/>
      <c r="CK146" s="95"/>
      <c r="CL146" s="95"/>
      <c r="CM146" s="95"/>
      <c r="CN146" s="95"/>
      <c r="CO146" s="95"/>
      <c r="CP146" s="95"/>
      <c r="CQ146" s="95"/>
      <c r="CR146" s="95"/>
      <c r="CS146" s="95"/>
      <c r="CT146" s="95"/>
      <c r="CU146" s="95"/>
      <c r="CV146" s="95"/>
      <c r="CW146" s="95"/>
      <c r="CX146" s="95"/>
      <c r="CY146" s="95"/>
      <c r="CZ146" s="95"/>
      <c r="DA146" s="95"/>
    </row>
    <row r="147" spans="1:105" x14ac:dyDescent="0.25">
      <c r="A147" s="89" t="str">
        <f>IFERROR(IF(ROW(A146)-ROW($A$8)&gt;=COUNTA(Tbl_Task_List[Task Name]),"",INDEX(Tbl_Project_List[],MATCH(SMALL(Tbl_Project_List[[#Data],[Priority]],ROUND(SUMPRODUCT(1/COUNTIF($A$9:A146,$A$9:A146)),0)+((COUNTIF(Tbl_Task_List[[#Data],[Project Name]],A146)=COUNTIF($A$9:$A146,A146))*1)),Tbl_Project_List[[#Data],[Priority]],0),1)),"")</f>
        <v/>
      </c>
      <c r="B147" s="89" t="str">
        <f t="array" ref="B147">IFERROR(INDEX((Tbl_Task_List[[#Data],[Task Name]]), SMALL(IF(A147=(Tbl_Task_List[[#Data],[Project Name]]),ROW(Tbl_Task_List[[#Data],[Project Name]]),""),COUNTIF($A$9:$A147,A147))-ROW(Tbl_Task_List[[#Headers],[Task Name]]),1),"")</f>
        <v/>
      </c>
      <c r="C147" s="90" t="str">
        <f t="array" ref="C147">IFERROR(INDEX((Tbl_Task_List[[#Data],[Resource Name]]), SMALL(IF(A147=(Tbl_Task_List[[#Data],[Project Name]]),ROW(Tbl_Task_List[[#Data],[Project Name]]),""),COUNTIF($A$9:$A147,A147))-ROW(Tbl_Task_List[[#Headers],[Resource Name]]),1),"")</f>
        <v/>
      </c>
      <c r="D147" s="91" t="str">
        <f t="array" ref="D147">IFERROR(INDEX((Tbl_Task_List[[#Data],[Planned Duration (Hours)]]), SMALL(IF(A147=(Tbl_Task_List[[#Data],[Project Name]]),ROW(Tbl_Task_List[[#Data],[Project Name]]),""),COUNTIF($A$9:$A147,A147))-ROW(Tbl_Task_List[[#Headers],[Planned Duration (Hours)]]),1),"")</f>
        <v/>
      </c>
      <c r="E147" s="70" t="str">
        <f t="array" ref="E147">IFERROR(INDEX((Tbl_Task_List[[#Data],[Predecessor 1]]), SMALL(IF(A147=(Tbl_Task_List[[#Data],[Project Name]]),ROW(Tbl_Task_List[[#Data],[Project Name]]),""),COUNTIF($A$9:$A147,A147))-ROW(Tbl_Task_List[[#Headers],[Predecessor 1]]),1),"")</f>
        <v/>
      </c>
      <c r="F147" s="70" t="str">
        <f t="array" ref="F147">IFERROR(INDEX((Tbl_Task_List[[#Data],[Predecessor 2]]), SMALL(IF(A147=(Tbl_Task_List[[#Data],[Project Name]]),ROW(Tbl_Task_List[[#Data],[Project Name]]),""),COUNTIF($A$9:$A147,A147))-ROW(Tbl_Task_List[[#Headers],[Predecessor 2]]),1),"")</f>
        <v/>
      </c>
      <c r="G147" s="70" t="str">
        <f t="shared" si="13"/>
        <v xml:space="preserve"> </v>
      </c>
      <c r="H147" s="75" t="str">
        <f>IFERROR(MAX(INDEX(Tbl_Project_List[Start Date],MATCH($A147,Tbl_Project_List[Project Name],0),1), StartDate, IFERROR(WORKDAY(INDEX($K$9:$K$158,MATCH($E147,$G$9:$G$158,0),1),1,Holidays),0),IFERROR(WORKDAY( INDEX($K$9:$K$158,MATCH($F147,$G$9:$G$158,0),1),1,Holidays),0)),"")</f>
        <v/>
      </c>
      <c r="I147" s="92" t="str">
        <f t="shared" si="14"/>
        <v/>
      </c>
      <c r="J147" s="75" t="str">
        <f t="array" ref="J147">IF(ISNUMBER(D147),IFERROR(INDEX($A$7:$BW$7,1,SMALL(IF(P147:BW147&gt;0,COLUMN(P147:BW147),""),1)),WORKDAY($BW$7,2,Holidays)),"")</f>
        <v/>
      </c>
      <c r="K147" s="75" t="str">
        <f t="array" ref="K147">IF(ISNUMBER(D147),IF(SUM(P147:BW147)=D147,IFERROR(INDEX($A$7:$BW$7,1,LARGE(IF(P147:BW147&gt;0,COLUMN(P147:BW147),""),1)),""),WORKDAY($BW$7,1,Holidays)),"")</f>
        <v/>
      </c>
      <c r="L147" s="92" t="str">
        <f ca="1">IFERROR(COUNTIF(INDIRECT(ADDRESS(ROW($L147),MATCH($J147,$A$7:$BW$7,0),1,1,)):INDIRECT(ADDRESS(ROW($L147),MATCH(MIN($K147,$BW$7),$A$7:$BW$7,0),1,1,)),0),"")</f>
        <v/>
      </c>
      <c r="M147" s="92" t="str">
        <f t="shared" si="15"/>
        <v/>
      </c>
      <c r="N147" s="93" t="str">
        <f t="shared" si="16"/>
        <v/>
      </c>
      <c r="O147" s="86"/>
      <c r="P147" s="93">
        <f>IF((P$7&gt;IFERROR(MAX(IFERROR(INDEX(Tbl_Project_List[Start Date],MATCH($A147,Tbl_Project_List[Project Name],0),1)-1,0),IFERROR(INDEX($K$9:$K$158,MATCH($E147,$G$9:$G$158,0),1),0),IFERROR(INDEX($K$9:$K$158,MATCH($F147,$G$9:$G$158,0),1),0)),0)), IFERROR(MIN($D147-SUM($O147:O147), INDEX(Tbl_Resource_List[Hours Available per Day], MATCH($C147,Tbl_Resource_List[Resource Name],0),1)-SUMIF($C$8:$C146,$C147,P$8:P146)),0),0)</f>
        <v>0</v>
      </c>
      <c r="Q147" s="93">
        <f>IF((Q$7&gt;IFERROR(MAX(IFERROR(INDEX(Tbl_Project_List[Start Date],MATCH($A147,Tbl_Project_List[Project Name],0),1)-1,0),IFERROR(INDEX($K$9:$K$158,MATCH($E147,$G$9:$G$158,0),1),0),IFERROR(INDEX($K$9:$K$158,MATCH($F147,$G$9:$G$158,0),1),0)),0)), IFERROR(MIN($D147-SUM($O147:P147), INDEX(Tbl_Resource_List[Hours Available per Day], MATCH($C147,Tbl_Resource_List[Resource Name],0),1)-SUMIF($C$8:$C146,$C147,Q$8:Q146)),0),0)</f>
        <v>0</v>
      </c>
      <c r="R147" s="93">
        <f>IF((R$7&gt;IFERROR(MAX(IFERROR(INDEX(Tbl_Project_List[Start Date],MATCH($A147,Tbl_Project_List[Project Name],0),1)-1,0),IFERROR(INDEX($K$9:$K$158,MATCH($E147,$G$9:$G$158,0),1),0),IFERROR(INDEX($K$9:$K$158,MATCH($F147,$G$9:$G$158,0),1),0)),0)), IFERROR(MIN($D147-SUM($O147:Q147), INDEX(Tbl_Resource_List[Hours Available per Day], MATCH($C147,Tbl_Resource_List[Resource Name],0),1)-SUMIF($C$8:$C146,$C147,R$8:R146)),0),0)</f>
        <v>0</v>
      </c>
      <c r="S147" s="93">
        <f>IF((S$7&gt;IFERROR(MAX(IFERROR(INDEX(Tbl_Project_List[Start Date],MATCH($A147,Tbl_Project_List[Project Name],0),1)-1,0),IFERROR(INDEX($K$9:$K$158,MATCH($E147,$G$9:$G$158,0),1),0),IFERROR(INDEX($K$9:$K$158,MATCH($F147,$G$9:$G$158,0),1),0)),0)), IFERROR(MIN($D147-SUM($O147:R147), INDEX(Tbl_Resource_List[Hours Available per Day], MATCH($C147,Tbl_Resource_List[Resource Name],0),1)-SUMIF($C$8:$C146,$C147,S$8:S146)),0),0)</f>
        <v>0</v>
      </c>
      <c r="T147" s="93">
        <f>IF((T$7&gt;IFERROR(MAX(IFERROR(INDEX(Tbl_Project_List[Start Date],MATCH($A147,Tbl_Project_List[Project Name],0),1)-1,0),IFERROR(INDEX($K$9:$K$158,MATCH($E147,$G$9:$G$158,0),1),0),IFERROR(INDEX($K$9:$K$158,MATCH($F147,$G$9:$G$158,0),1),0)),0)), IFERROR(MIN($D147-SUM($O147:S147), INDEX(Tbl_Resource_List[Hours Available per Day], MATCH($C147,Tbl_Resource_List[Resource Name],0),1)-SUMIF($C$8:$C146,$C147,T$8:T146)),0),0)</f>
        <v>0</v>
      </c>
      <c r="U147" s="93">
        <f>IF((U$7&gt;IFERROR(MAX(IFERROR(INDEX(Tbl_Project_List[Start Date],MATCH($A147,Tbl_Project_List[Project Name],0),1)-1,0),IFERROR(INDEX($K$9:$K$158,MATCH($E147,$G$9:$G$158,0),1),0),IFERROR(INDEX($K$9:$K$158,MATCH($F147,$G$9:$G$158,0),1),0)),0)), IFERROR(MIN($D147-SUM($O147:T147), INDEX(Tbl_Resource_List[Hours Available per Day], MATCH($C147,Tbl_Resource_List[Resource Name],0),1)-SUMIF($C$8:$C146,$C147,U$8:U146)),0),0)</f>
        <v>0</v>
      </c>
      <c r="V147" s="93">
        <f>IF((V$7&gt;IFERROR(MAX(IFERROR(INDEX(Tbl_Project_List[Start Date],MATCH($A147,Tbl_Project_List[Project Name],0),1)-1,0),IFERROR(INDEX($K$9:$K$158,MATCH($E147,$G$9:$G$158,0),1),0),IFERROR(INDEX($K$9:$K$158,MATCH($F147,$G$9:$G$158,0),1),0)),0)), IFERROR(MIN($D147-SUM($O147:U147), INDEX(Tbl_Resource_List[Hours Available per Day], MATCH($C147,Tbl_Resource_List[Resource Name],0),1)-SUMIF($C$8:$C146,$C147,V$8:V146)),0),0)</f>
        <v>0</v>
      </c>
      <c r="W147" s="93">
        <f>IF((W$7&gt;IFERROR(MAX(IFERROR(INDEX(Tbl_Project_List[Start Date],MATCH($A147,Tbl_Project_List[Project Name],0),1)-1,0),IFERROR(INDEX($K$9:$K$158,MATCH($E147,$G$9:$G$158,0),1),0),IFERROR(INDEX($K$9:$K$158,MATCH($F147,$G$9:$G$158,0),1),0)),0)), IFERROR(MIN($D147-SUM($O147:V147), INDEX(Tbl_Resource_List[Hours Available per Day], MATCH($C147,Tbl_Resource_List[Resource Name],0),1)-SUMIF($C$8:$C146,$C147,W$8:W146)),0),0)</f>
        <v>0</v>
      </c>
      <c r="X147" s="93">
        <f>IF((X$7&gt;IFERROR(MAX(IFERROR(INDEX(Tbl_Project_List[Start Date],MATCH($A147,Tbl_Project_List[Project Name],0),1)-1,0),IFERROR(INDEX($K$9:$K$158,MATCH($E147,$G$9:$G$158,0),1),0),IFERROR(INDEX($K$9:$K$158,MATCH($F147,$G$9:$G$158,0),1),0)),0)), IFERROR(MIN($D147-SUM($O147:W147), INDEX(Tbl_Resource_List[Hours Available per Day], MATCH($C147,Tbl_Resource_List[Resource Name],0),1)-SUMIF($C$8:$C146,$C147,X$8:X146)),0),0)</f>
        <v>0</v>
      </c>
      <c r="Y147" s="93">
        <f>IF((Y$7&gt;IFERROR(MAX(IFERROR(INDEX(Tbl_Project_List[Start Date],MATCH($A147,Tbl_Project_List[Project Name],0),1)-1,0),IFERROR(INDEX($K$9:$K$158,MATCH($E147,$G$9:$G$158,0),1),0),IFERROR(INDEX($K$9:$K$158,MATCH($F147,$G$9:$G$158,0),1),0)),0)), IFERROR(MIN($D147-SUM($O147:X147), INDEX(Tbl_Resource_List[Hours Available per Day], MATCH($C147,Tbl_Resource_List[Resource Name],0),1)-SUMIF($C$8:$C146,$C147,Y$8:Y146)),0),0)</f>
        <v>0</v>
      </c>
      <c r="Z147" s="93">
        <f>IF((Z$7&gt;IFERROR(MAX(IFERROR(INDEX(Tbl_Project_List[Start Date],MATCH($A147,Tbl_Project_List[Project Name],0),1)-1,0),IFERROR(INDEX($K$9:$K$158,MATCH($E147,$G$9:$G$158,0),1),0),IFERROR(INDEX($K$9:$K$158,MATCH($F147,$G$9:$G$158,0),1),0)),0)), IFERROR(MIN($D147-SUM($O147:Y147), INDEX(Tbl_Resource_List[Hours Available per Day], MATCH($C147,Tbl_Resource_List[Resource Name],0),1)-SUMIF($C$8:$C146,$C147,Z$8:Z146)),0),0)</f>
        <v>0</v>
      </c>
      <c r="AA147" s="93">
        <f>IF((AA$7&gt;IFERROR(MAX(IFERROR(INDEX(Tbl_Project_List[Start Date],MATCH($A147,Tbl_Project_List[Project Name],0),1)-1,0),IFERROR(INDEX($K$9:$K$158,MATCH($E147,$G$9:$G$158,0),1),0),IFERROR(INDEX($K$9:$K$158,MATCH($F147,$G$9:$G$158,0),1),0)),0)), IFERROR(MIN($D147-SUM($O147:Z147), INDEX(Tbl_Resource_List[Hours Available per Day], MATCH($C147,Tbl_Resource_List[Resource Name],0),1)-SUMIF($C$8:$C146,$C147,AA$8:AA146)),0),0)</f>
        <v>0</v>
      </c>
      <c r="AB147" s="93">
        <f>IF((AB$7&gt;IFERROR(MAX(IFERROR(INDEX(Tbl_Project_List[Start Date],MATCH($A147,Tbl_Project_List[Project Name],0),1)-1,0),IFERROR(INDEX($K$9:$K$158,MATCH($E147,$G$9:$G$158,0),1),0),IFERROR(INDEX($K$9:$K$158,MATCH($F147,$G$9:$G$158,0),1),0)),0)), IFERROR(MIN($D147-SUM($O147:AA147), INDEX(Tbl_Resource_List[Hours Available per Day], MATCH($C147,Tbl_Resource_List[Resource Name],0),1)-SUMIF($C$8:$C146,$C147,AB$8:AB146)),0),0)</f>
        <v>0</v>
      </c>
      <c r="AC147" s="93">
        <f>IF((AC$7&gt;IFERROR(MAX(IFERROR(INDEX(Tbl_Project_List[Start Date],MATCH($A147,Tbl_Project_List[Project Name],0),1)-1,0),IFERROR(INDEX($K$9:$K$158,MATCH($E147,$G$9:$G$158,0),1),0),IFERROR(INDEX($K$9:$K$158,MATCH($F147,$G$9:$G$158,0),1),0)),0)), IFERROR(MIN($D147-SUM($O147:AB147), INDEX(Tbl_Resource_List[Hours Available per Day], MATCH($C147,Tbl_Resource_List[Resource Name],0),1)-SUMIF($C$8:$C146,$C147,AC$8:AC146)),0),0)</f>
        <v>0</v>
      </c>
      <c r="AD147" s="93">
        <f>IF((AD$7&gt;IFERROR(MAX(IFERROR(INDEX(Tbl_Project_List[Start Date],MATCH($A147,Tbl_Project_List[Project Name],0),1)-1,0),IFERROR(INDEX($K$9:$K$158,MATCH($E147,$G$9:$G$158,0),1),0),IFERROR(INDEX($K$9:$K$158,MATCH($F147,$G$9:$G$158,0),1),0)),0)), IFERROR(MIN($D147-SUM($O147:AC147), INDEX(Tbl_Resource_List[Hours Available per Day], MATCH($C147,Tbl_Resource_List[Resource Name],0),1)-SUMIF($C$8:$C146,$C147,AD$8:AD146)),0),0)</f>
        <v>0</v>
      </c>
      <c r="AE147" s="93">
        <f>IF((AE$7&gt;IFERROR(MAX(IFERROR(INDEX(Tbl_Project_List[Start Date],MATCH($A147,Tbl_Project_List[Project Name],0),1)-1,0),IFERROR(INDEX($K$9:$K$158,MATCH($E147,$G$9:$G$158,0),1),0),IFERROR(INDEX($K$9:$K$158,MATCH($F147,$G$9:$G$158,0),1),0)),0)), IFERROR(MIN($D147-SUM($O147:AD147), INDEX(Tbl_Resource_List[Hours Available per Day], MATCH($C147,Tbl_Resource_List[Resource Name],0),1)-SUMIF($C$8:$C146,$C147,AE$8:AE146)),0),0)</f>
        <v>0</v>
      </c>
      <c r="AF147" s="93">
        <f>IF((AF$7&gt;IFERROR(MAX(IFERROR(INDEX(Tbl_Project_List[Start Date],MATCH($A147,Tbl_Project_List[Project Name],0),1)-1,0),IFERROR(INDEX($K$9:$K$158,MATCH($E147,$G$9:$G$158,0),1),0),IFERROR(INDEX($K$9:$K$158,MATCH($F147,$G$9:$G$158,0),1),0)),0)), IFERROR(MIN($D147-SUM($O147:AE147), INDEX(Tbl_Resource_List[Hours Available per Day], MATCH($C147,Tbl_Resource_List[Resource Name],0),1)-SUMIF($C$8:$C146,$C147,AF$8:AF146)),0),0)</f>
        <v>0</v>
      </c>
      <c r="AG147" s="93">
        <f>IF((AG$7&gt;IFERROR(MAX(IFERROR(INDEX(Tbl_Project_List[Start Date],MATCH($A147,Tbl_Project_List[Project Name],0),1)-1,0),IFERROR(INDEX($K$9:$K$158,MATCH($E147,$G$9:$G$158,0),1),0),IFERROR(INDEX($K$9:$K$158,MATCH($F147,$G$9:$G$158,0),1),0)),0)), IFERROR(MIN($D147-SUM($O147:AF147), INDEX(Tbl_Resource_List[Hours Available per Day], MATCH($C147,Tbl_Resource_List[Resource Name],0),1)-SUMIF($C$8:$C146,$C147,AG$8:AG146)),0),0)</f>
        <v>0</v>
      </c>
      <c r="AH147" s="93">
        <f>IF((AH$7&gt;IFERROR(MAX(IFERROR(INDEX(Tbl_Project_List[Start Date],MATCH($A147,Tbl_Project_List[Project Name],0),1)-1,0),IFERROR(INDEX($K$9:$K$158,MATCH($E147,$G$9:$G$158,0),1),0),IFERROR(INDEX($K$9:$K$158,MATCH($F147,$G$9:$G$158,0),1),0)),0)), IFERROR(MIN($D147-SUM($O147:AG147), INDEX(Tbl_Resource_List[Hours Available per Day], MATCH($C147,Tbl_Resource_List[Resource Name],0),1)-SUMIF($C$8:$C146,$C147,AH$8:AH146)),0),0)</f>
        <v>0</v>
      </c>
      <c r="AI147" s="93">
        <f>IF((AI$7&gt;IFERROR(MAX(IFERROR(INDEX(Tbl_Project_List[Start Date],MATCH($A147,Tbl_Project_List[Project Name],0),1)-1,0),IFERROR(INDEX($K$9:$K$158,MATCH($E147,$G$9:$G$158,0),1),0),IFERROR(INDEX($K$9:$K$158,MATCH($F147,$G$9:$G$158,0),1),0)),0)), IFERROR(MIN($D147-SUM($O147:AH147), INDEX(Tbl_Resource_List[Hours Available per Day], MATCH($C147,Tbl_Resource_List[Resource Name],0),1)-SUMIF($C$8:$C146,$C147,AI$8:AI146)),0),0)</f>
        <v>0</v>
      </c>
      <c r="AJ147" s="93">
        <f>IF((AJ$7&gt;IFERROR(MAX(IFERROR(INDEX(Tbl_Project_List[Start Date],MATCH($A147,Tbl_Project_List[Project Name],0),1)-1,0),IFERROR(INDEX($K$9:$K$158,MATCH($E147,$G$9:$G$158,0),1),0),IFERROR(INDEX($K$9:$K$158,MATCH($F147,$G$9:$G$158,0),1),0)),0)), IFERROR(MIN($D147-SUM($O147:AI147), INDEX(Tbl_Resource_List[Hours Available per Day], MATCH($C147,Tbl_Resource_List[Resource Name],0),1)-SUMIF($C$8:$C146,$C147,AJ$8:AJ146)),0),0)</f>
        <v>0</v>
      </c>
      <c r="AK147" s="93">
        <f>IF((AK$7&gt;IFERROR(MAX(IFERROR(INDEX(Tbl_Project_List[Start Date],MATCH($A147,Tbl_Project_List[Project Name],0),1)-1,0),IFERROR(INDEX($K$9:$K$158,MATCH($E147,$G$9:$G$158,0),1),0),IFERROR(INDEX($K$9:$K$158,MATCH($F147,$G$9:$G$158,0),1),0)),0)), IFERROR(MIN($D147-SUM($O147:AJ147), INDEX(Tbl_Resource_List[Hours Available per Day], MATCH($C147,Tbl_Resource_List[Resource Name],0),1)-SUMIF($C$8:$C146,$C147,AK$8:AK146)),0),0)</f>
        <v>0</v>
      </c>
      <c r="AL147" s="93">
        <f>IF((AL$7&gt;IFERROR(MAX(IFERROR(INDEX(Tbl_Project_List[Start Date],MATCH($A147,Tbl_Project_List[Project Name],0),1)-1,0),IFERROR(INDEX($K$9:$K$158,MATCH($E147,$G$9:$G$158,0),1),0),IFERROR(INDEX($K$9:$K$158,MATCH($F147,$G$9:$G$158,0),1),0)),0)), IFERROR(MIN($D147-SUM($O147:AK147), INDEX(Tbl_Resource_List[Hours Available per Day], MATCH($C147,Tbl_Resource_List[Resource Name],0),1)-SUMIF($C$8:$C146,$C147,AL$8:AL146)),0),0)</f>
        <v>0</v>
      </c>
      <c r="AM147" s="93">
        <f>IF((AM$7&gt;IFERROR(MAX(IFERROR(INDEX(Tbl_Project_List[Start Date],MATCH($A147,Tbl_Project_List[Project Name],0),1)-1,0),IFERROR(INDEX($K$9:$K$158,MATCH($E147,$G$9:$G$158,0),1),0),IFERROR(INDEX($K$9:$K$158,MATCH($F147,$G$9:$G$158,0),1),0)),0)), IFERROR(MIN($D147-SUM($O147:AL147), INDEX(Tbl_Resource_List[Hours Available per Day], MATCH($C147,Tbl_Resource_List[Resource Name],0),1)-SUMIF($C$8:$C146,$C147,AM$8:AM146)),0),0)</f>
        <v>0</v>
      </c>
      <c r="AN147" s="93">
        <f>IF((AN$7&gt;IFERROR(MAX(IFERROR(INDEX(Tbl_Project_List[Start Date],MATCH($A147,Tbl_Project_List[Project Name],0),1)-1,0),IFERROR(INDEX($K$9:$K$158,MATCH($E147,$G$9:$G$158,0),1),0),IFERROR(INDEX($K$9:$K$158,MATCH($F147,$G$9:$G$158,0),1),0)),0)), IFERROR(MIN($D147-SUM($O147:AM147), INDEX(Tbl_Resource_List[Hours Available per Day], MATCH($C147,Tbl_Resource_List[Resource Name],0),1)-SUMIF($C$8:$C146,$C147,AN$8:AN146)),0),0)</f>
        <v>0</v>
      </c>
      <c r="AO147" s="93">
        <f>IF((AO$7&gt;IFERROR(MAX(IFERROR(INDEX(Tbl_Project_List[Start Date],MATCH($A147,Tbl_Project_List[Project Name],0),1)-1,0),IFERROR(INDEX($K$9:$K$158,MATCH($E147,$G$9:$G$158,0),1),0),IFERROR(INDEX($K$9:$K$158,MATCH($F147,$G$9:$G$158,0),1),0)),0)), IFERROR(MIN($D147-SUM($O147:AN147), INDEX(Tbl_Resource_List[Hours Available per Day], MATCH($C147,Tbl_Resource_List[Resource Name],0),1)-SUMIF($C$8:$C146,$C147,AO$8:AO146)),0),0)</f>
        <v>0</v>
      </c>
      <c r="AP147" s="93">
        <f>IF((AP$7&gt;IFERROR(MAX(IFERROR(INDEX(Tbl_Project_List[Start Date],MATCH($A147,Tbl_Project_List[Project Name],0),1)-1,0),IFERROR(INDEX($K$9:$K$158,MATCH($E147,$G$9:$G$158,0),1),0),IFERROR(INDEX($K$9:$K$158,MATCH($F147,$G$9:$G$158,0),1),0)),0)), IFERROR(MIN($D147-SUM($O147:AO147), INDEX(Tbl_Resource_List[Hours Available per Day], MATCH($C147,Tbl_Resource_List[Resource Name],0),1)-SUMIF($C$8:$C146,$C147,AP$8:AP146)),0),0)</f>
        <v>0</v>
      </c>
      <c r="AQ147" s="93">
        <f>IF((AQ$7&gt;IFERROR(MAX(IFERROR(INDEX(Tbl_Project_List[Start Date],MATCH($A147,Tbl_Project_List[Project Name],0),1)-1,0),IFERROR(INDEX($K$9:$K$158,MATCH($E147,$G$9:$G$158,0),1),0),IFERROR(INDEX($K$9:$K$158,MATCH($F147,$G$9:$G$158,0),1),0)),0)), IFERROR(MIN($D147-SUM($O147:AP147), INDEX(Tbl_Resource_List[Hours Available per Day], MATCH($C147,Tbl_Resource_List[Resource Name],0),1)-SUMIF($C$8:$C146,$C147,AQ$8:AQ146)),0),0)</f>
        <v>0</v>
      </c>
      <c r="AR147" s="93">
        <f>IF((AR$7&gt;IFERROR(MAX(IFERROR(INDEX(Tbl_Project_List[Start Date],MATCH($A147,Tbl_Project_List[Project Name],0),1)-1,0),IFERROR(INDEX($K$9:$K$158,MATCH($E147,$G$9:$G$158,0),1),0),IFERROR(INDEX($K$9:$K$158,MATCH($F147,$G$9:$G$158,0),1),0)),0)), IFERROR(MIN($D147-SUM($O147:AQ147), INDEX(Tbl_Resource_List[Hours Available per Day], MATCH($C147,Tbl_Resource_List[Resource Name],0),1)-SUMIF($C$8:$C146,$C147,AR$8:AR146)),0),0)</f>
        <v>0</v>
      </c>
      <c r="AS147" s="93">
        <f>IF((AS$7&gt;IFERROR(MAX(IFERROR(INDEX(Tbl_Project_List[Start Date],MATCH($A147,Tbl_Project_List[Project Name],0),1)-1,0),IFERROR(INDEX($K$9:$K$158,MATCH($E147,$G$9:$G$158,0),1),0),IFERROR(INDEX($K$9:$K$158,MATCH($F147,$G$9:$G$158,0),1),0)),0)), IFERROR(MIN($D147-SUM($O147:AR147), INDEX(Tbl_Resource_List[Hours Available per Day], MATCH($C147,Tbl_Resource_List[Resource Name],0),1)-SUMIF($C$8:$C146,$C147,AS$8:AS146)),0),0)</f>
        <v>0</v>
      </c>
      <c r="AT147" s="93">
        <f>IF((AT$7&gt;IFERROR(MAX(IFERROR(INDEX(Tbl_Project_List[Start Date],MATCH($A147,Tbl_Project_List[Project Name],0),1)-1,0),IFERROR(INDEX($K$9:$K$158,MATCH($E147,$G$9:$G$158,0),1),0),IFERROR(INDEX($K$9:$K$158,MATCH($F147,$G$9:$G$158,0),1),0)),0)), IFERROR(MIN($D147-SUM($O147:AS147), INDEX(Tbl_Resource_List[Hours Available per Day], MATCH($C147,Tbl_Resource_List[Resource Name],0),1)-SUMIF($C$8:$C146,$C147,AT$8:AT146)),0),0)</f>
        <v>0</v>
      </c>
      <c r="AU147" s="93">
        <f>IF((AU$7&gt;IFERROR(MAX(IFERROR(INDEX(Tbl_Project_List[Start Date],MATCH($A147,Tbl_Project_List[Project Name],0),1)-1,0),IFERROR(INDEX($K$9:$K$158,MATCH($E147,$G$9:$G$158,0),1),0),IFERROR(INDEX($K$9:$K$158,MATCH($F147,$G$9:$G$158,0),1),0)),0)), IFERROR(MIN($D147-SUM($O147:AT147), INDEX(Tbl_Resource_List[Hours Available per Day], MATCH($C147,Tbl_Resource_List[Resource Name],0),1)-SUMIF($C$8:$C146,$C147,AU$8:AU146)),0),0)</f>
        <v>0</v>
      </c>
      <c r="AV147" s="93">
        <f>IF((AV$7&gt;IFERROR(MAX(IFERROR(INDEX(Tbl_Project_List[Start Date],MATCH($A147,Tbl_Project_List[Project Name],0),1)-1,0),IFERROR(INDEX($K$9:$K$158,MATCH($E147,$G$9:$G$158,0),1),0),IFERROR(INDEX($K$9:$K$158,MATCH($F147,$G$9:$G$158,0),1),0)),0)), IFERROR(MIN($D147-SUM($O147:AU147), INDEX(Tbl_Resource_List[Hours Available per Day], MATCH($C147,Tbl_Resource_List[Resource Name],0),1)-SUMIF($C$8:$C146,$C147,AV$8:AV146)),0),0)</f>
        <v>0</v>
      </c>
      <c r="AW147" s="93">
        <f>IF((AW$7&gt;IFERROR(MAX(IFERROR(INDEX(Tbl_Project_List[Start Date],MATCH($A147,Tbl_Project_List[Project Name],0),1)-1,0),IFERROR(INDEX($K$9:$K$158,MATCH($E147,$G$9:$G$158,0),1),0),IFERROR(INDEX($K$9:$K$158,MATCH($F147,$G$9:$G$158,0),1),0)),0)), IFERROR(MIN($D147-SUM($O147:AV147), INDEX(Tbl_Resource_List[Hours Available per Day], MATCH($C147,Tbl_Resource_List[Resource Name],0),1)-SUMIF($C$8:$C146,$C147,AW$8:AW146)),0),0)</f>
        <v>0</v>
      </c>
      <c r="AX147" s="93">
        <f>IF((AX$7&gt;IFERROR(MAX(IFERROR(INDEX(Tbl_Project_List[Start Date],MATCH($A147,Tbl_Project_List[Project Name],0),1)-1,0),IFERROR(INDEX($K$9:$K$158,MATCH($E147,$G$9:$G$158,0),1),0),IFERROR(INDEX($K$9:$K$158,MATCH($F147,$G$9:$G$158,0),1),0)),0)), IFERROR(MIN($D147-SUM($O147:AW147), INDEX(Tbl_Resource_List[Hours Available per Day], MATCH($C147,Tbl_Resource_List[Resource Name],0),1)-SUMIF($C$8:$C146,$C147,AX$8:AX146)),0),0)</f>
        <v>0</v>
      </c>
      <c r="AY147" s="93">
        <f>IF((AY$7&gt;IFERROR(MAX(IFERROR(INDEX(Tbl_Project_List[Start Date],MATCH($A147,Tbl_Project_List[Project Name],0),1)-1,0),IFERROR(INDEX($K$9:$K$158,MATCH($E147,$G$9:$G$158,0),1),0),IFERROR(INDEX($K$9:$K$158,MATCH($F147,$G$9:$G$158,0),1),0)),0)), IFERROR(MIN($D147-SUM($O147:AX147), INDEX(Tbl_Resource_List[Hours Available per Day], MATCH($C147,Tbl_Resource_List[Resource Name],0),1)-SUMIF($C$8:$C146,$C147,AY$8:AY146)),0),0)</f>
        <v>0</v>
      </c>
      <c r="AZ147" s="93">
        <f>IF((AZ$7&gt;IFERROR(MAX(IFERROR(INDEX(Tbl_Project_List[Start Date],MATCH($A147,Tbl_Project_List[Project Name],0),1)-1,0),IFERROR(INDEX($K$9:$K$158,MATCH($E147,$G$9:$G$158,0),1),0),IFERROR(INDEX($K$9:$K$158,MATCH($F147,$G$9:$G$158,0),1),0)),0)), IFERROR(MIN($D147-SUM($O147:AY147), INDEX(Tbl_Resource_List[Hours Available per Day], MATCH($C147,Tbl_Resource_List[Resource Name],0),1)-SUMIF($C$8:$C146,$C147,AZ$8:AZ146)),0),0)</f>
        <v>0</v>
      </c>
      <c r="BA147" s="93">
        <f>IF((BA$7&gt;IFERROR(MAX(IFERROR(INDEX(Tbl_Project_List[Start Date],MATCH($A147,Tbl_Project_List[Project Name],0),1)-1,0),IFERROR(INDEX($K$9:$K$158,MATCH($E147,$G$9:$G$158,0),1),0),IFERROR(INDEX($K$9:$K$158,MATCH($F147,$G$9:$G$158,0),1),0)),0)), IFERROR(MIN($D147-SUM($O147:AZ147), INDEX(Tbl_Resource_List[Hours Available per Day], MATCH($C147,Tbl_Resource_List[Resource Name],0),1)-SUMIF($C$8:$C146,$C147,BA$8:BA146)),0),0)</f>
        <v>0</v>
      </c>
      <c r="BB147" s="93">
        <f>IF((BB$7&gt;IFERROR(MAX(IFERROR(INDEX(Tbl_Project_List[Start Date],MATCH($A147,Tbl_Project_List[Project Name],0),1)-1,0),IFERROR(INDEX($K$9:$K$158,MATCH($E147,$G$9:$G$158,0),1),0),IFERROR(INDEX($K$9:$K$158,MATCH($F147,$G$9:$G$158,0),1),0)),0)), IFERROR(MIN($D147-SUM($O147:BA147), INDEX(Tbl_Resource_List[Hours Available per Day], MATCH($C147,Tbl_Resource_List[Resource Name],0),1)-SUMIF($C$8:$C146,$C147,BB$8:BB146)),0),0)</f>
        <v>0</v>
      </c>
      <c r="BC147" s="93">
        <f>IF((BC$7&gt;IFERROR(MAX(IFERROR(INDEX(Tbl_Project_List[Start Date],MATCH($A147,Tbl_Project_List[Project Name],0),1)-1,0),IFERROR(INDEX($K$9:$K$158,MATCH($E147,$G$9:$G$158,0),1),0),IFERROR(INDEX($K$9:$K$158,MATCH($F147,$G$9:$G$158,0),1),0)),0)), IFERROR(MIN($D147-SUM($O147:BB147), INDEX(Tbl_Resource_List[Hours Available per Day], MATCH($C147,Tbl_Resource_List[Resource Name],0),1)-SUMIF($C$8:$C146,$C147,BC$8:BC146)),0),0)</f>
        <v>0</v>
      </c>
      <c r="BD147" s="93">
        <f>IF((BD$7&gt;IFERROR(MAX(IFERROR(INDEX(Tbl_Project_List[Start Date],MATCH($A147,Tbl_Project_List[Project Name],0),1)-1,0),IFERROR(INDEX($K$9:$K$158,MATCH($E147,$G$9:$G$158,0),1),0),IFERROR(INDEX($K$9:$K$158,MATCH($F147,$G$9:$G$158,0),1),0)),0)), IFERROR(MIN($D147-SUM($O147:BC147), INDEX(Tbl_Resource_List[Hours Available per Day], MATCH($C147,Tbl_Resource_List[Resource Name],0),1)-SUMIF($C$8:$C146,$C147,BD$8:BD146)),0),0)</f>
        <v>0</v>
      </c>
      <c r="BE147" s="93">
        <f>IF((BE$7&gt;IFERROR(MAX(IFERROR(INDEX(Tbl_Project_List[Start Date],MATCH($A147,Tbl_Project_List[Project Name],0),1)-1,0),IFERROR(INDEX($K$9:$K$158,MATCH($E147,$G$9:$G$158,0),1),0),IFERROR(INDEX($K$9:$K$158,MATCH($F147,$G$9:$G$158,0),1),0)),0)), IFERROR(MIN($D147-SUM($O147:BD147), INDEX(Tbl_Resource_List[Hours Available per Day], MATCH($C147,Tbl_Resource_List[Resource Name],0),1)-SUMIF($C$8:$C146,$C147,BE$8:BE146)),0),0)</f>
        <v>0</v>
      </c>
      <c r="BF147" s="93">
        <f>IF((BF$7&gt;IFERROR(MAX(IFERROR(INDEX(Tbl_Project_List[Start Date],MATCH($A147,Tbl_Project_List[Project Name],0),1)-1,0),IFERROR(INDEX($K$9:$K$158,MATCH($E147,$G$9:$G$158,0),1),0),IFERROR(INDEX($K$9:$K$158,MATCH($F147,$G$9:$G$158,0),1),0)),0)), IFERROR(MIN($D147-SUM($O147:BE147), INDEX(Tbl_Resource_List[Hours Available per Day], MATCH($C147,Tbl_Resource_List[Resource Name],0),1)-SUMIF($C$8:$C146,$C147,BF$8:BF146)),0),0)</f>
        <v>0</v>
      </c>
      <c r="BG147" s="93">
        <f>IF((BG$7&gt;IFERROR(MAX(IFERROR(INDEX(Tbl_Project_List[Start Date],MATCH($A147,Tbl_Project_List[Project Name],0),1)-1,0),IFERROR(INDEX($K$9:$K$158,MATCH($E147,$G$9:$G$158,0),1),0),IFERROR(INDEX($K$9:$K$158,MATCH($F147,$G$9:$G$158,0),1),0)),0)), IFERROR(MIN($D147-SUM($O147:BF147), INDEX(Tbl_Resource_List[Hours Available per Day], MATCH($C147,Tbl_Resource_List[Resource Name],0),1)-SUMIF($C$8:$C146,$C147,BG$8:BG146)),0),0)</f>
        <v>0</v>
      </c>
      <c r="BH147" s="93">
        <f>IF((BH$7&gt;IFERROR(MAX(IFERROR(INDEX(Tbl_Project_List[Start Date],MATCH($A147,Tbl_Project_List[Project Name],0),1)-1,0),IFERROR(INDEX($K$9:$K$158,MATCH($E147,$G$9:$G$158,0),1),0),IFERROR(INDEX($K$9:$K$158,MATCH($F147,$G$9:$G$158,0),1),0)),0)), IFERROR(MIN($D147-SUM($O147:BG147), INDEX(Tbl_Resource_List[Hours Available per Day], MATCH($C147,Tbl_Resource_List[Resource Name],0),1)-SUMIF($C$8:$C146,$C147,BH$8:BH146)),0),0)</f>
        <v>0</v>
      </c>
      <c r="BI147" s="93">
        <f>IF((BI$7&gt;IFERROR(MAX(IFERROR(INDEX(Tbl_Project_List[Start Date],MATCH($A147,Tbl_Project_List[Project Name],0),1)-1,0),IFERROR(INDEX($K$9:$K$158,MATCH($E147,$G$9:$G$158,0),1),0),IFERROR(INDEX($K$9:$K$158,MATCH($F147,$G$9:$G$158,0),1),0)),0)), IFERROR(MIN($D147-SUM($O147:BH147), INDEX(Tbl_Resource_List[Hours Available per Day], MATCH($C147,Tbl_Resource_List[Resource Name],0),1)-SUMIF($C$8:$C146,$C147,BI$8:BI146)),0),0)</f>
        <v>0</v>
      </c>
      <c r="BJ147" s="93">
        <f>IF((BJ$7&gt;IFERROR(MAX(IFERROR(INDEX(Tbl_Project_List[Start Date],MATCH($A147,Tbl_Project_List[Project Name],0),1)-1,0),IFERROR(INDEX($K$9:$K$158,MATCH($E147,$G$9:$G$158,0),1),0),IFERROR(INDEX($K$9:$K$158,MATCH($F147,$G$9:$G$158,0),1),0)),0)), IFERROR(MIN($D147-SUM($O147:BI147), INDEX(Tbl_Resource_List[Hours Available per Day], MATCH($C147,Tbl_Resource_List[Resource Name],0),1)-SUMIF($C$8:$C146,$C147,BJ$8:BJ146)),0),0)</f>
        <v>0</v>
      </c>
      <c r="BK147" s="93">
        <f>IF((BK$7&gt;IFERROR(MAX(IFERROR(INDEX(Tbl_Project_List[Start Date],MATCH($A147,Tbl_Project_List[Project Name],0),1)-1,0),IFERROR(INDEX($K$9:$K$158,MATCH($E147,$G$9:$G$158,0),1),0),IFERROR(INDEX($K$9:$K$158,MATCH($F147,$G$9:$G$158,0),1),0)),0)), IFERROR(MIN($D147-SUM($O147:BJ147), INDEX(Tbl_Resource_List[Hours Available per Day], MATCH($C147,Tbl_Resource_List[Resource Name],0),1)-SUMIF($C$8:$C146,$C147,BK$8:BK146)),0),0)</f>
        <v>0</v>
      </c>
      <c r="BL147" s="93">
        <f>IF((BL$7&gt;IFERROR(MAX(IFERROR(INDEX(Tbl_Project_List[Start Date],MATCH($A147,Tbl_Project_List[Project Name],0),1)-1,0),IFERROR(INDEX($K$9:$K$158,MATCH($E147,$G$9:$G$158,0),1),0),IFERROR(INDEX($K$9:$K$158,MATCH($F147,$G$9:$G$158,0),1),0)),0)), IFERROR(MIN($D147-SUM($O147:BK147), INDEX(Tbl_Resource_List[Hours Available per Day], MATCH($C147,Tbl_Resource_List[Resource Name],0),1)-SUMIF($C$8:$C146,$C147,BL$8:BL146)),0),0)</f>
        <v>0</v>
      </c>
      <c r="BM147" s="93">
        <f>IF((BM$7&gt;IFERROR(MAX(IFERROR(INDEX(Tbl_Project_List[Start Date],MATCH($A147,Tbl_Project_List[Project Name],0),1)-1,0),IFERROR(INDEX($K$9:$K$158,MATCH($E147,$G$9:$G$158,0),1),0),IFERROR(INDEX($K$9:$K$158,MATCH($F147,$G$9:$G$158,0),1),0)),0)), IFERROR(MIN($D147-SUM($O147:BL147), INDEX(Tbl_Resource_List[Hours Available per Day], MATCH($C147,Tbl_Resource_List[Resource Name],0),1)-SUMIF($C$8:$C146,$C147,BM$8:BM146)),0),0)</f>
        <v>0</v>
      </c>
      <c r="BN147" s="93">
        <f>IF((BN$7&gt;IFERROR(MAX(IFERROR(INDEX(Tbl_Project_List[Start Date],MATCH($A147,Tbl_Project_List[Project Name],0),1)-1,0),IFERROR(INDEX($K$9:$K$158,MATCH($E147,$G$9:$G$158,0),1),0),IFERROR(INDEX($K$9:$K$158,MATCH($F147,$G$9:$G$158,0),1),0)),0)), IFERROR(MIN($D147-SUM($O147:BM147), INDEX(Tbl_Resource_List[Hours Available per Day], MATCH($C147,Tbl_Resource_List[Resource Name],0),1)-SUMIF($C$8:$C146,$C147,BN$8:BN146)),0),0)</f>
        <v>0</v>
      </c>
      <c r="BO147" s="93">
        <f>IF((BO$7&gt;IFERROR(MAX(IFERROR(INDEX(Tbl_Project_List[Start Date],MATCH($A147,Tbl_Project_List[Project Name],0),1)-1,0),IFERROR(INDEX($K$9:$K$158,MATCH($E147,$G$9:$G$158,0),1),0),IFERROR(INDEX($K$9:$K$158,MATCH($F147,$G$9:$G$158,0),1),0)),0)), IFERROR(MIN($D147-SUM($O147:BN147), INDEX(Tbl_Resource_List[Hours Available per Day], MATCH($C147,Tbl_Resource_List[Resource Name],0),1)-SUMIF($C$8:$C146,$C147,BO$8:BO146)),0),0)</f>
        <v>0</v>
      </c>
      <c r="BP147" s="93">
        <f>IF((BP$7&gt;IFERROR(MAX(IFERROR(INDEX(Tbl_Project_List[Start Date],MATCH($A147,Tbl_Project_List[Project Name],0),1)-1,0),IFERROR(INDEX($K$9:$K$158,MATCH($E147,$G$9:$G$158,0),1),0),IFERROR(INDEX($K$9:$K$158,MATCH($F147,$G$9:$G$158,0),1),0)),0)), IFERROR(MIN($D147-SUM($O147:BO147), INDEX(Tbl_Resource_List[Hours Available per Day], MATCH($C147,Tbl_Resource_List[Resource Name],0),1)-SUMIF($C$8:$C146,$C147,BP$8:BP146)),0),0)</f>
        <v>0</v>
      </c>
      <c r="BQ147" s="93">
        <f>IF((BQ$7&gt;IFERROR(MAX(IFERROR(INDEX(Tbl_Project_List[Start Date],MATCH($A147,Tbl_Project_List[Project Name],0),1)-1,0),IFERROR(INDEX($K$9:$K$158,MATCH($E147,$G$9:$G$158,0),1),0),IFERROR(INDEX($K$9:$K$158,MATCH($F147,$G$9:$G$158,0),1),0)),0)), IFERROR(MIN($D147-SUM($O147:BP147), INDEX(Tbl_Resource_List[Hours Available per Day], MATCH($C147,Tbl_Resource_List[Resource Name],0),1)-SUMIF($C$8:$C146,$C147,BQ$8:BQ146)),0),0)</f>
        <v>0</v>
      </c>
      <c r="BR147" s="93">
        <f>IF((BR$7&gt;IFERROR(MAX(IFERROR(INDEX(Tbl_Project_List[Start Date],MATCH($A147,Tbl_Project_List[Project Name],0),1)-1,0),IFERROR(INDEX($K$9:$K$158,MATCH($E147,$G$9:$G$158,0),1),0),IFERROR(INDEX($K$9:$K$158,MATCH($F147,$G$9:$G$158,0),1),0)),0)), IFERROR(MIN($D147-SUM($O147:BQ147), INDEX(Tbl_Resource_List[Hours Available per Day], MATCH($C147,Tbl_Resource_List[Resource Name],0),1)-SUMIF($C$8:$C146,$C147,BR$8:BR146)),0),0)</f>
        <v>0</v>
      </c>
      <c r="BS147" s="93">
        <f>IF((BS$7&gt;IFERROR(MAX(IFERROR(INDEX(Tbl_Project_List[Start Date],MATCH($A147,Tbl_Project_List[Project Name],0),1)-1,0),IFERROR(INDEX($K$9:$K$158,MATCH($E147,$G$9:$G$158,0),1),0),IFERROR(INDEX($K$9:$K$158,MATCH($F147,$G$9:$G$158,0),1),0)),0)), IFERROR(MIN($D147-SUM($O147:BR147), INDEX(Tbl_Resource_List[Hours Available per Day], MATCH($C147,Tbl_Resource_List[Resource Name],0),1)-SUMIF($C$8:$C146,$C147,BS$8:BS146)),0),0)</f>
        <v>0</v>
      </c>
      <c r="BT147" s="93">
        <f>IF((BT$7&gt;IFERROR(MAX(IFERROR(INDEX(Tbl_Project_List[Start Date],MATCH($A147,Tbl_Project_List[Project Name],0),1)-1,0),IFERROR(INDEX($K$9:$K$158,MATCH($E147,$G$9:$G$158,0),1),0),IFERROR(INDEX($K$9:$K$158,MATCH($F147,$G$9:$G$158,0),1),0)),0)), IFERROR(MIN($D147-SUM($O147:BS147), INDEX(Tbl_Resource_List[Hours Available per Day], MATCH($C147,Tbl_Resource_List[Resource Name],0),1)-SUMIF($C$8:$C146,$C147,BT$8:BT146)),0),0)</f>
        <v>0</v>
      </c>
      <c r="BU147" s="93">
        <f>IF((BU$7&gt;IFERROR(MAX(IFERROR(INDEX(Tbl_Project_List[Start Date],MATCH($A147,Tbl_Project_List[Project Name],0),1)-1,0),IFERROR(INDEX($K$9:$K$158,MATCH($E147,$G$9:$G$158,0),1),0),IFERROR(INDEX($K$9:$K$158,MATCH($F147,$G$9:$G$158,0),1),0)),0)), IFERROR(MIN($D147-SUM($O147:BT147), INDEX(Tbl_Resource_List[Hours Available per Day], MATCH($C147,Tbl_Resource_List[Resource Name],0),1)-SUMIF($C$8:$C146,$C147,BU$8:BU146)),0),0)</f>
        <v>0</v>
      </c>
      <c r="BV147" s="93">
        <f>IF((BV$7&gt;IFERROR(MAX(IFERROR(INDEX(Tbl_Project_List[Start Date],MATCH($A147,Tbl_Project_List[Project Name],0),1)-1,0),IFERROR(INDEX($K$9:$K$158,MATCH($E147,$G$9:$G$158,0),1),0),IFERROR(INDEX($K$9:$K$158,MATCH($F147,$G$9:$G$158,0),1),0)),0)), IFERROR(MIN($D147-SUM($O147:BU147), INDEX(Tbl_Resource_List[Hours Available per Day], MATCH($C147,Tbl_Resource_List[Resource Name],0),1)-SUMIF($C$8:$C146,$C147,BV$8:BV146)),0),0)</f>
        <v>0</v>
      </c>
      <c r="BW147" s="94">
        <f>IF((BW$7&gt;IFERROR(MAX(IFERROR(INDEX(Tbl_Project_List[Start Date],MATCH($A147,Tbl_Project_List[Project Name],0),1)-1,0),IFERROR(INDEX($K$9:$K$158,MATCH($E147,$G$9:$G$158,0),1),0),IFERROR(INDEX($K$9:$K$158,MATCH($F147,$G$9:$G$158,0),1),0)),0)), IFERROR(MIN($D147-SUM($O147:BV147), INDEX(Tbl_Resource_List[Hours Available per Day], MATCH($C147,Tbl_Resource_List[Resource Name],0),1)-SUMIF($C$8:$C146,$C147,BW$8:BW146)),0),0)</f>
        <v>0</v>
      </c>
      <c r="BX147" s="95"/>
      <c r="BY147" s="95"/>
      <c r="BZ147" s="95"/>
      <c r="CA147" s="95"/>
      <c r="CB147" s="95"/>
      <c r="CC147" s="95"/>
      <c r="CD147" s="95"/>
      <c r="CE147" s="95"/>
      <c r="CF147" s="95"/>
      <c r="CG147" s="95"/>
      <c r="CH147" s="95"/>
      <c r="CI147" s="95"/>
      <c r="CJ147" s="95"/>
      <c r="CK147" s="95"/>
      <c r="CL147" s="95"/>
      <c r="CM147" s="95"/>
      <c r="CN147" s="95"/>
      <c r="CO147" s="95"/>
      <c r="CP147" s="95"/>
      <c r="CQ147" s="95"/>
      <c r="CR147" s="95"/>
      <c r="CS147" s="95"/>
      <c r="CT147" s="95"/>
      <c r="CU147" s="95"/>
      <c r="CV147" s="95"/>
      <c r="CW147" s="95"/>
      <c r="CX147" s="95"/>
      <c r="CY147" s="95"/>
      <c r="CZ147" s="95"/>
      <c r="DA147" s="95"/>
    </row>
    <row r="148" spans="1:105" x14ac:dyDescent="0.25">
      <c r="A148" s="89" t="str">
        <f>IFERROR(IF(ROW(A147)-ROW($A$8)&gt;=COUNTA(Tbl_Task_List[Task Name]),"",INDEX(Tbl_Project_List[],MATCH(SMALL(Tbl_Project_List[[#Data],[Priority]],ROUND(SUMPRODUCT(1/COUNTIF($A$9:A147,$A$9:A147)),0)+((COUNTIF(Tbl_Task_List[[#Data],[Project Name]],A147)=COUNTIF($A$9:$A147,A147))*1)),Tbl_Project_List[[#Data],[Priority]],0),1)),"")</f>
        <v/>
      </c>
      <c r="B148" s="89" t="str">
        <f t="array" ref="B148">IFERROR(INDEX((Tbl_Task_List[[#Data],[Task Name]]), SMALL(IF(A148=(Tbl_Task_List[[#Data],[Project Name]]),ROW(Tbl_Task_List[[#Data],[Project Name]]),""),COUNTIF($A$9:$A148,A148))-ROW(Tbl_Task_List[[#Headers],[Task Name]]),1),"")</f>
        <v/>
      </c>
      <c r="C148" s="90" t="str">
        <f t="array" ref="C148">IFERROR(INDEX((Tbl_Task_List[[#Data],[Resource Name]]), SMALL(IF(A148=(Tbl_Task_List[[#Data],[Project Name]]),ROW(Tbl_Task_List[[#Data],[Project Name]]),""),COUNTIF($A$9:$A148,A148))-ROW(Tbl_Task_List[[#Headers],[Resource Name]]),1),"")</f>
        <v/>
      </c>
      <c r="D148" s="91" t="str">
        <f t="array" ref="D148">IFERROR(INDEX((Tbl_Task_List[[#Data],[Planned Duration (Hours)]]), SMALL(IF(A148=(Tbl_Task_List[[#Data],[Project Name]]),ROW(Tbl_Task_List[[#Data],[Project Name]]),""),COUNTIF($A$9:$A148,A148))-ROW(Tbl_Task_List[[#Headers],[Planned Duration (Hours)]]),1),"")</f>
        <v/>
      </c>
      <c r="E148" s="70" t="str">
        <f t="array" ref="E148">IFERROR(INDEX((Tbl_Task_List[[#Data],[Predecessor 1]]), SMALL(IF(A148=(Tbl_Task_List[[#Data],[Project Name]]),ROW(Tbl_Task_List[[#Data],[Project Name]]),""),COUNTIF($A$9:$A148,A148))-ROW(Tbl_Task_List[[#Headers],[Predecessor 1]]),1),"")</f>
        <v/>
      </c>
      <c r="F148" s="70" t="str">
        <f t="array" ref="F148">IFERROR(INDEX((Tbl_Task_List[[#Data],[Predecessor 2]]), SMALL(IF(A148=(Tbl_Task_List[[#Data],[Project Name]]),ROW(Tbl_Task_List[[#Data],[Project Name]]),""),COUNTIF($A$9:$A148,A148))-ROW(Tbl_Task_List[[#Headers],[Predecessor 2]]),1),"")</f>
        <v/>
      </c>
      <c r="G148" s="70" t="str">
        <f t="shared" si="13"/>
        <v xml:space="preserve"> </v>
      </c>
      <c r="H148" s="75" t="str">
        <f>IFERROR(MAX(INDEX(Tbl_Project_List[Start Date],MATCH($A148,Tbl_Project_List[Project Name],0),1), StartDate, IFERROR(WORKDAY(INDEX($K$9:$K$158,MATCH($E148,$G$9:$G$158,0),1),1,Holidays),0),IFERROR(WORKDAY( INDEX($K$9:$K$158,MATCH($F148,$G$9:$G$158,0),1),1,Holidays),0)),"")</f>
        <v/>
      </c>
      <c r="I148" s="92" t="str">
        <f t="shared" si="14"/>
        <v/>
      </c>
      <c r="J148" s="75" t="str">
        <f t="array" ref="J148">IF(ISNUMBER(D148),IFERROR(INDEX($A$7:$BW$7,1,SMALL(IF(P148:BW148&gt;0,COLUMN(P148:BW148),""),1)),WORKDAY($BW$7,2,Holidays)),"")</f>
        <v/>
      </c>
      <c r="K148" s="75" t="str">
        <f t="array" ref="K148">IF(ISNUMBER(D148),IF(SUM(P148:BW148)=D148,IFERROR(INDEX($A$7:$BW$7,1,LARGE(IF(P148:BW148&gt;0,COLUMN(P148:BW148),""),1)),""),WORKDAY($BW$7,1,Holidays)),"")</f>
        <v/>
      </c>
      <c r="L148" s="92" t="str">
        <f ca="1">IFERROR(COUNTIF(INDIRECT(ADDRESS(ROW($L148),MATCH($J148,$A$7:$BW$7,0),1,1,)):INDIRECT(ADDRESS(ROW($L148),MATCH(MIN($K148,$BW$7),$A$7:$BW$7,0),1,1,)),0),"")</f>
        <v/>
      </c>
      <c r="M148" s="92" t="str">
        <f t="shared" si="15"/>
        <v/>
      </c>
      <c r="N148" s="93" t="str">
        <f t="shared" si="16"/>
        <v/>
      </c>
      <c r="O148" s="86"/>
      <c r="P148" s="93">
        <f>IF((P$7&gt;IFERROR(MAX(IFERROR(INDEX(Tbl_Project_List[Start Date],MATCH($A148,Tbl_Project_List[Project Name],0),1)-1,0),IFERROR(INDEX($K$9:$K$158,MATCH($E148,$G$9:$G$158,0),1),0),IFERROR(INDEX($K$9:$K$158,MATCH($F148,$G$9:$G$158,0),1),0)),0)), IFERROR(MIN($D148-SUM($O148:O148), INDEX(Tbl_Resource_List[Hours Available per Day], MATCH($C148,Tbl_Resource_List[Resource Name],0),1)-SUMIF($C$8:$C147,$C148,P$8:P147)),0),0)</f>
        <v>0</v>
      </c>
      <c r="Q148" s="93">
        <f>IF((Q$7&gt;IFERROR(MAX(IFERROR(INDEX(Tbl_Project_List[Start Date],MATCH($A148,Tbl_Project_List[Project Name],0),1)-1,0),IFERROR(INDEX($K$9:$K$158,MATCH($E148,$G$9:$G$158,0),1),0),IFERROR(INDEX($K$9:$K$158,MATCH($F148,$G$9:$G$158,0),1),0)),0)), IFERROR(MIN($D148-SUM($O148:P148), INDEX(Tbl_Resource_List[Hours Available per Day], MATCH($C148,Tbl_Resource_List[Resource Name],0),1)-SUMIF($C$8:$C147,$C148,Q$8:Q147)),0),0)</f>
        <v>0</v>
      </c>
      <c r="R148" s="93">
        <f>IF((R$7&gt;IFERROR(MAX(IFERROR(INDEX(Tbl_Project_List[Start Date],MATCH($A148,Tbl_Project_List[Project Name],0),1)-1,0),IFERROR(INDEX($K$9:$K$158,MATCH($E148,$G$9:$G$158,0),1),0),IFERROR(INDEX($K$9:$K$158,MATCH($F148,$G$9:$G$158,0),1),0)),0)), IFERROR(MIN($D148-SUM($O148:Q148), INDEX(Tbl_Resource_List[Hours Available per Day], MATCH($C148,Tbl_Resource_List[Resource Name],0),1)-SUMIF($C$8:$C147,$C148,R$8:R147)),0),0)</f>
        <v>0</v>
      </c>
      <c r="S148" s="93">
        <f>IF((S$7&gt;IFERROR(MAX(IFERROR(INDEX(Tbl_Project_List[Start Date],MATCH($A148,Tbl_Project_List[Project Name],0),1)-1,0),IFERROR(INDEX($K$9:$K$158,MATCH($E148,$G$9:$G$158,0),1),0),IFERROR(INDEX($K$9:$K$158,MATCH($F148,$G$9:$G$158,0),1),0)),0)), IFERROR(MIN($D148-SUM($O148:R148), INDEX(Tbl_Resource_List[Hours Available per Day], MATCH($C148,Tbl_Resource_List[Resource Name],0),1)-SUMIF($C$8:$C147,$C148,S$8:S147)),0),0)</f>
        <v>0</v>
      </c>
      <c r="T148" s="93">
        <f>IF((T$7&gt;IFERROR(MAX(IFERROR(INDEX(Tbl_Project_List[Start Date],MATCH($A148,Tbl_Project_List[Project Name],0),1)-1,0),IFERROR(INDEX($K$9:$K$158,MATCH($E148,$G$9:$G$158,0),1),0),IFERROR(INDEX($K$9:$K$158,MATCH($F148,$G$9:$G$158,0),1),0)),0)), IFERROR(MIN($D148-SUM($O148:S148), INDEX(Tbl_Resource_List[Hours Available per Day], MATCH($C148,Tbl_Resource_List[Resource Name],0),1)-SUMIF($C$8:$C147,$C148,T$8:T147)),0),0)</f>
        <v>0</v>
      </c>
      <c r="U148" s="93">
        <f>IF((U$7&gt;IFERROR(MAX(IFERROR(INDEX(Tbl_Project_List[Start Date],MATCH($A148,Tbl_Project_List[Project Name],0),1)-1,0),IFERROR(INDEX($K$9:$K$158,MATCH($E148,$G$9:$G$158,0),1),0),IFERROR(INDEX($K$9:$K$158,MATCH($F148,$G$9:$G$158,0),1),0)),0)), IFERROR(MIN($D148-SUM($O148:T148), INDEX(Tbl_Resource_List[Hours Available per Day], MATCH($C148,Tbl_Resource_List[Resource Name],0),1)-SUMIF($C$8:$C147,$C148,U$8:U147)),0),0)</f>
        <v>0</v>
      </c>
      <c r="V148" s="93">
        <f>IF((V$7&gt;IFERROR(MAX(IFERROR(INDEX(Tbl_Project_List[Start Date],MATCH($A148,Tbl_Project_List[Project Name],0),1)-1,0),IFERROR(INDEX($K$9:$K$158,MATCH($E148,$G$9:$G$158,0),1),0),IFERROR(INDEX($K$9:$K$158,MATCH($F148,$G$9:$G$158,0),1),0)),0)), IFERROR(MIN($D148-SUM($O148:U148), INDEX(Tbl_Resource_List[Hours Available per Day], MATCH($C148,Tbl_Resource_List[Resource Name],0),1)-SUMIF($C$8:$C147,$C148,V$8:V147)),0),0)</f>
        <v>0</v>
      </c>
      <c r="W148" s="93">
        <f>IF((W$7&gt;IFERROR(MAX(IFERROR(INDEX(Tbl_Project_List[Start Date],MATCH($A148,Tbl_Project_List[Project Name],0),1)-1,0),IFERROR(INDEX($K$9:$K$158,MATCH($E148,$G$9:$G$158,0),1),0),IFERROR(INDEX($K$9:$K$158,MATCH($F148,$G$9:$G$158,0),1),0)),0)), IFERROR(MIN($D148-SUM($O148:V148), INDEX(Tbl_Resource_List[Hours Available per Day], MATCH($C148,Tbl_Resource_List[Resource Name],0),1)-SUMIF($C$8:$C147,$C148,W$8:W147)),0),0)</f>
        <v>0</v>
      </c>
      <c r="X148" s="93">
        <f>IF((X$7&gt;IFERROR(MAX(IFERROR(INDEX(Tbl_Project_List[Start Date],MATCH($A148,Tbl_Project_List[Project Name],0),1)-1,0),IFERROR(INDEX($K$9:$K$158,MATCH($E148,$G$9:$G$158,0),1),0),IFERROR(INDEX($K$9:$K$158,MATCH($F148,$G$9:$G$158,0),1),0)),0)), IFERROR(MIN($D148-SUM($O148:W148), INDEX(Tbl_Resource_List[Hours Available per Day], MATCH($C148,Tbl_Resource_List[Resource Name],0),1)-SUMIF($C$8:$C147,$C148,X$8:X147)),0),0)</f>
        <v>0</v>
      </c>
      <c r="Y148" s="93">
        <f>IF((Y$7&gt;IFERROR(MAX(IFERROR(INDEX(Tbl_Project_List[Start Date],MATCH($A148,Tbl_Project_List[Project Name],0),1)-1,0),IFERROR(INDEX($K$9:$K$158,MATCH($E148,$G$9:$G$158,0),1),0),IFERROR(INDEX($K$9:$K$158,MATCH($F148,$G$9:$G$158,0),1),0)),0)), IFERROR(MIN($D148-SUM($O148:X148), INDEX(Tbl_Resource_List[Hours Available per Day], MATCH($C148,Tbl_Resource_List[Resource Name],0),1)-SUMIF($C$8:$C147,$C148,Y$8:Y147)),0),0)</f>
        <v>0</v>
      </c>
      <c r="Z148" s="93">
        <f>IF((Z$7&gt;IFERROR(MAX(IFERROR(INDEX(Tbl_Project_List[Start Date],MATCH($A148,Tbl_Project_List[Project Name],0),1)-1,0),IFERROR(INDEX($K$9:$K$158,MATCH($E148,$G$9:$G$158,0),1),0),IFERROR(INDEX($K$9:$K$158,MATCH($F148,$G$9:$G$158,0),1),0)),0)), IFERROR(MIN($D148-SUM($O148:Y148), INDEX(Tbl_Resource_List[Hours Available per Day], MATCH($C148,Tbl_Resource_List[Resource Name],0),1)-SUMIF($C$8:$C147,$C148,Z$8:Z147)),0),0)</f>
        <v>0</v>
      </c>
      <c r="AA148" s="93">
        <f>IF((AA$7&gt;IFERROR(MAX(IFERROR(INDEX(Tbl_Project_List[Start Date],MATCH($A148,Tbl_Project_List[Project Name],0),1)-1,0),IFERROR(INDEX($K$9:$K$158,MATCH($E148,$G$9:$G$158,0),1),0),IFERROR(INDEX($K$9:$K$158,MATCH($F148,$G$9:$G$158,0),1),0)),0)), IFERROR(MIN($D148-SUM($O148:Z148), INDEX(Tbl_Resource_List[Hours Available per Day], MATCH($C148,Tbl_Resource_List[Resource Name],0),1)-SUMIF($C$8:$C147,$C148,AA$8:AA147)),0),0)</f>
        <v>0</v>
      </c>
      <c r="AB148" s="93">
        <f>IF((AB$7&gt;IFERROR(MAX(IFERROR(INDEX(Tbl_Project_List[Start Date],MATCH($A148,Tbl_Project_List[Project Name],0),1)-1,0),IFERROR(INDEX($K$9:$K$158,MATCH($E148,$G$9:$G$158,0),1),0),IFERROR(INDEX($K$9:$K$158,MATCH($F148,$G$9:$G$158,0),1),0)),0)), IFERROR(MIN($D148-SUM($O148:AA148), INDEX(Tbl_Resource_List[Hours Available per Day], MATCH($C148,Tbl_Resource_List[Resource Name],0),1)-SUMIF($C$8:$C147,$C148,AB$8:AB147)),0),0)</f>
        <v>0</v>
      </c>
      <c r="AC148" s="93">
        <f>IF((AC$7&gt;IFERROR(MAX(IFERROR(INDEX(Tbl_Project_List[Start Date],MATCH($A148,Tbl_Project_List[Project Name],0),1)-1,0),IFERROR(INDEX($K$9:$K$158,MATCH($E148,$G$9:$G$158,0),1),0),IFERROR(INDEX($K$9:$K$158,MATCH($F148,$G$9:$G$158,0),1),0)),0)), IFERROR(MIN($D148-SUM($O148:AB148), INDEX(Tbl_Resource_List[Hours Available per Day], MATCH($C148,Tbl_Resource_List[Resource Name],0),1)-SUMIF($C$8:$C147,$C148,AC$8:AC147)),0),0)</f>
        <v>0</v>
      </c>
      <c r="AD148" s="93">
        <f>IF((AD$7&gt;IFERROR(MAX(IFERROR(INDEX(Tbl_Project_List[Start Date],MATCH($A148,Tbl_Project_List[Project Name],0),1)-1,0),IFERROR(INDEX($K$9:$K$158,MATCH($E148,$G$9:$G$158,0),1),0),IFERROR(INDEX($K$9:$K$158,MATCH($F148,$G$9:$G$158,0),1),0)),0)), IFERROR(MIN($D148-SUM($O148:AC148), INDEX(Tbl_Resource_List[Hours Available per Day], MATCH($C148,Tbl_Resource_List[Resource Name],0),1)-SUMIF($C$8:$C147,$C148,AD$8:AD147)),0),0)</f>
        <v>0</v>
      </c>
      <c r="AE148" s="93">
        <f>IF((AE$7&gt;IFERROR(MAX(IFERROR(INDEX(Tbl_Project_List[Start Date],MATCH($A148,Tbl_Project_List[Project Name],0),1)-1,0),IFERROR(INDEX($K$9:$K$158,MATCH($E148,$G$9:$G$158,0),1),0),IFERROR(INDEX($K$9:$K$158,MATCH($F148,$G$9:$G$158,0),1),0)),0)), IFERROR(MIN($D148-SUM($O148:AD148), INDEX(Tbl_Resource_List[Hours Available per Day], MATCH($C148,Tbl_Resource_List[Resource Name],0),1)-SUMIF($C$8:$C147,$C148,AE$8:AE147)),0),0)</f>
        <v>0</v>
      </c>
      <c r="AF148" s="93">
        <f>IF((AF$7&gt;IFERROR(MAX(IFERROR(INDEX(Tbl_Project_List[Start Date],MATCH($A148,Tbl_Project_List[Project Name],0),1)-1,0),IFERROR(INDEX($K$9:$K$158,MATCH($E148,$G$9:$G$158,0),1),0),IFERROR(INDEX($K$9:$K$158,MATCH($F148,$G$9:$G$158,0),1),0)),0)), IFERROR(MIN($D148-SUM($O148:AE148), INDEX(Tbl_Resource_List[Hours Available per Day], MATCH($C148,Tbl_Resource_List[Resource Name],0),1)-SUMIF($C$8:$C147,$C148,AF$8:AF147)),0),0)</f>
        <v>0</v>
      </c>
      <c r="AG148" s="93">
        <f>IF((AG$7&gt;IFERROR(MAX(IFERROR(INDEX(Tbl_Project_List[Start Date],MATCH($A148,Tbl_Project_List[Project Name],0),1)-1,0),IFERROR(INDEX($K$9:$K$158,MATCH($E148,$G$9:$G$158,0),1),0),IFERROR(INDEX($K$9:$K$158,MATCH($F148,$G$9:$G$158,0),1),0)),0)), IFERROR(MIN($D148-SUM($O148:AF148), INDEX(Tbl_Resource_List[Hours Available per Day], MATCH($C148,Tbl_Resource_List[Resource Name],0),1)-SUMIF($C$8:$C147,$C148,AG$8:AG147)),0),0)</f>
        <v>0</v>
      </c>
      <c r="AH148" s="93">
        <f>IF((AH$7&gt;IFERROR(MAX(IFERROR(INDEX(Tbl_Project_List[Start Date],MATCH($A148,Tbl_Project_List[Project Name],0),1)-1,0),IFERROR(INDEX($K$9:$K$158,MATCH($E148,$G$9:$G$158,0),1),0),IFERROR(INDEX($K$9:$K$158,MATCH($F148,$G$9:$G$158,0),1),0)),0)), IFERROR(MIN($D148-SUM($O148:AG148), INDEX(Tbl_Resource_List[Hours Available per Day], MATCH($C148,Tbl_Resource_List[Resource Name],0),1)-SUMIF($C$8:$C147,$C148,AH$8:AH147)),0),0)</f>
        <v>0</v>
      </c>
      <c r="AI148" s="93">
        <f>IF((AI$7&gt;IFERROR(MAX(IFERROR(INDEX(Tbl_Project_List[Start Date],MATCH($A148,Tbl_Project_List[Project Name],0),1)-1,0),IFERROR(INDEX($K$9:$K$158,MATCH($E148,$G$9:$G$158,0),1),0),IFERROR(INDEX($K$9:$K$158,MATCH($F148,$G$9:$G$158,0),1),0)),0)), IFERROR(MIN($D148-SUM($O148:AH148), INDEX(Tbl_Resource_List[Hours Available per Day], MATCH($C148,Tbl_Resource_List[Resource Name],0),1)-SUMIF($C$8:$C147,$C148,AI$8:AI147)),0),0)</f>
        <v>0</v>
      </c>
      <c r="AJ148" s="93">
        <f>IF((AJ$7&gt;IFERROR(MAX(IFERROR(INDEX(Tbl_Project_List[Start Date],MATCH($A148,Tbl_Project_List[Project Name],0),1)-1,0),IFERROR(INDEX($K$9:$K$158,MATCH($E148,$G$9:$G$158,0),1),0),IFERROR(INDEX($K$9:$K$158,MATCH($F148,$G$9:$G$158,0),1),0)),0)), IFERROR(MIN($D148-SUM($O148:AI148), INDEX(Tbl_Resource_List[Hours Available per Day], MATCH($C148,Tbl_Resource_List[Resource Name],0),1)-SUMIF($C$8:$C147,$C148,AJ$8:AJ147)),0),0)</f>
        <v>0</v>
      </c>
      <c r="AK148" s="93">
        <f>IF((AK$7&gt;IFERROR(MAX(IFERROR(INDEX(Tbl_Project_List[Start Date],MATCH($A148,Tbl_Project_List[Project Name],0),1)-1,0),IFERROR(INDEX($K$9:$K$158,MATCH($E148,$G$9:$G$158,0),1),0),IFERROR(INDEX($K$9:$K$158,MATCH($F148,$G$9:$G$158,0),1),0)),0)), IFERROR(MIN($D148-SUM($O148:AJ148), INDEX(Tbl_Resource_List[Hours Available per Day], MATCH($C148,Tbl_Resource_List[Resource Name],0),1)-SUMIF($C$8:$C147,$C148,AK$8:AK147)),0),0)</f>
        <v>0</v>
      </c>
      <c r="AL148" s="93">
        <f>IF((AL$7&gt;IFERROR(MAX(IFERROR(INDEX(Tbl_Project_List[Start Date],MATCH($A148,Tbl_Project_List[Project Name],0),1)-1,0),IFERROR(INDEX($K$9:$K$158,MATCH($E148,$G$9:$G$158,0),1),0),IFERROR(INDEX($K$9:$K$158,MATCH($F148,$G$9:$G$158,0),1),0)),0)), IFERROR(MIN($D148-SUM($O148:AK148), INDEX(Tbl_Resource_List[Hours Available per Day], MATCH($C148,Tbl_Resource_List[Resource Name],0),1)-SUMIF($C$8:$C147,$C148,AL$8:AL147)),0),0)</f>
        <v>0</v>
      </c>
      <c r="AM148" s="93">
        <f>IF((AM$7&gt;IFERROR(MAX(IFERROR(INDEX(Tbl_Project_List[Start Date],MATCH($A148,Tbl_Project_List[Project Name],0),1)-1,0),IFERROR(INDEX($K$9:$K$158,MATCH($E148,$G$9:$G$158,0),1),0),IFERROR(INDEX($K$9:$K$158,MATCH($F148,$G$9:$G$158,0),1),0)),0)), IFERROR(MIN($D148-SUM($O148:AL148), INDEX(Tbl_Resource_List[Hours Available per Day], MATCH($C148,Tbl_Resource_List[Resource Name],0),1)-SUMIF($C$8:$C147,$C148,AM$8:AM147)),0),0)</f>
        <v>0</v>
      </c>
      <c r="AN148" s="93">
        <f>IF((AN$7&gt;IFERROR(MAX(IFERROR(INDEX(Tbl_Project_List[Start Date],MATCH($A148,Tbl_Project_List[Project Name],0),1)-1,0),IFERROR(INDEX($K$9:$K$158,MATCH($E148,$G$9:$G$158,0),1),0),IFERROR(INDEX($K$9:$K$158,MATCH($F148,$G$9:$G$158,0),1),0)),0)), IFERROR(MIN($D148-SUM($O148:AM148), INDEX(Tbl_Resource_List[Hours Available per Day], MATCH($C148,Tbl_Resource_List[Resource Name],0),1)-SUMIF($C$8:$C147,$C148,AN$8:AN147)),0),0)</f>
        <v>0</v>
      </c>
      <c r="AO148" s="93">
        <f>IF((AO$7&gt;IFERROR(MAX(IFERROR(INDEX(Tbl_Project_List[Start Date],MATCH($A148,Tbl_Project_List[Project Name],0),1)-1,0),IFERROR(INDEX($K$9:$K$158,MATCH($E148,$G$9:$G$158,0),1),0),IFERROR(INDEX($K$9:$K$158,MATCH($F148,$G$9:$G$158,0),1),0)),0)), IFERROR(MIN($D148-SUM($O148:AN148), INDEX(Tbl_Resource_List[Hours Available per Day], MATCH($C148,Tbl_Resource_List[Resource Name],0),1)-SUMIF($C$8:$C147,$C148,AO$8:AO147)),0),0)</f>
        <v>0</v>
      </c>
      <c r="AP148" s="93">
        <f>IF((AP$7&gt;IFERROR(MAX(IFERROR(INDEX(Tbl_Project_List[Start Date],MATCH($A148,Tbl_Project_List[Project Name],0),1)-1,0),IFERROR(INDEX($K$9:$K$158,MATCH($E148,$G$9:$G$158,0),1),0),IFERROR(INDEX($K$9:$K$158,MATCH($F148,$G$9:$G$158,0),1),0)),0)), IFERROR(MIN($D148-SUM($O148:AO148), INDEX(Tbl_Resource_List[Hours Available per Day], MATCH($C148,Tbl_Resource_List[Resource Name],0),1)-SUMIF($C$8:$C147,$C148,AP$8:AP147)),0),0)</f>
        <v>0</v>
      </c>
      <c r="AQ148" s="93">
        <f>IF((AQ$7&gt;IFERROR(MAX(IFERROR(INDEX(Tbl_Project_List[Start Date],MATCH($A148,Tbl_Project_List[Project Name],0),1)-1,0),IFERROR(INDEX($K$9:$K$158,MATCH($E148,$G$9:$G$158,0),1),0),IFERROR(INDEX($K$9:$K$158,MATCH($F148,$G$9:$G$158,0),1),0)),0)), IFERROR(MIN($D148-SUM($O148:AP148), INDEX(Tbl_Resource_List[Hours Available per Day], MATCH($C148,Tbl_Resource_List[Resource Name],0),1)-SUMIF($C$8:$C147,$C148,AQ$8:AQ147)),0),0)</f>
        <v>0</v>
      </c>
      <c r="AR148" s="93">
        <f>IF((AR$7&gt;IFERROR(MAX(IFERROR(INDEX(Tbl_Project_List[Start Date],MATCH($A148,Tbl_Project_List[Project Name],0),1)-1,0),IFERROR(INDEX($K$9:$K$158,MATCH($E148,$G$9:$G$158,0),1),0),IFERROR(INDEX($K$9:$K$158,MATCH($F148,$G$9:$G$158,0),1),0)),0)), IFERROR(MIN($D148-SUM($O148:AQ148), INDEX(Tbl_Resource_List[Hours Available per Day], MATCH($C148,Tbl_Resource_List[Resource Name],0),1)-SUMIF($C$8:$C147,$C148,AR$8:AR147)),0),0)</f>
        <v>0</v>
      </c>
      <c r="AS148" s="93">
        <f>IF((AS$7&gt;IFERROR(MAX(IFERROR(INDEX(Tbl_Project_List[Start Date],MATCH($A148,Tbl_Project_List[Project Name],0),1)-1,0),IFERROR(INDEX($K$9:$K$158,MATCH($E148,$G$9:$G$158,0),1),0),IFERROR(INDEX($K$9:$K$158,MATCH($F148,$G$9:$G$158,0),1),0)),0)), IFERROR(MIN($D148-SUM($O148:AR148), INDEX(Tbl_Resource_List[Hours Available per Day], MATCH($C148,Tbl_Resource_List[Resource Name],0),1)-SUMIF($C$8:$C147,$C148,AS$8:AS147)),0),0)</f>
        <v>0</v>
      </c>
      <c r="AT148" s="93">
        <f>IF((AT$7&gt;IFERROR(MAX(IFERROR(INDEX(Tbl_Project_List[Start Date],MATCH($A148,Tbl_Project_List[Project Name],0),1)-1,0),IFERROR(INDEX($K$9:$K$158,MATCH($E148,$G$9:$G$158,0),1),0),IFERROR(INDEX($K$9:$K$158,MATCH($F148,$G$9:$G$158,0),1),0)),0)), IFERROR(MIN($D148-SUM($O148:AS148), INDEX(Tbl_Resource_List[Hours Available per Day], MATCH($C148,Tbl_Resource_List[Resource Name],0),1)-SUMIF($C$8:$C147,$C148,AT$8:AT147)),0),0)</f>
        <v>0</v>
      </c>
      <c r="AU148" s="93">
        <f>IF((AU$7&gt;IFERROR(MAX(IFERROR(INDEX(Tbl_Project_List[Start Date],MATCH($A148,Tbl_Project_List[Project Name],0),1)-1,0),IFERROR(INDEX($K$9:$K$158,MATCH($E148,$G$9:$G$158,0),1),0),IFERROR(INDEX($K$9:$K$158,MATCH($F148,$G$9:$G$158,0),1),0)),0)), IFERROR(MIN($D148-SUM($O148:AT148), INDEX(Tbl_Resource_List[Hours Available per Day], MATCH($C148,Tbl_Resource_List[Resource Name],0),1)-SUMIF($C$8:$C147,$C148,AU$8:AU147)),0),0)</f>
        <v>0</v>
      </c>
      <c r="AV148" s="93">
        <f>IF((AV$7&gt;IFERROR(MAX(IFERROR(INDEX(Tbl_Project_List[Start Date],MATCH($A148,Tbl_Project_List[Project Name],0),1)-1,0),IFERROR(INDEX($K$9:$K$158,MATCH($E148,$G$9:$G$158,0),1),0),IFERROR(INDEX($K$9:$K$158,MATCH($F148,$G$9:$G$158,0),1),0)),0)), IFERROR(MIN($D148-SUM($O148:AU148), INDEX(Tbl_Resource_List[Hours Available per Day], MATCH($C148,Tbl_Resource_List[Resource Name],0),1)-SUMIF($C$8:$C147,$C148,AV$8:AV147)),0),0)</f>
        <v>0</v>
      </c>
      <c r="AW148" s="93">
        <f>IF((AW$7&gt;IFERROR(MAX(IFERROR(INDEX(Tbl_Project_List[Start Date],MATCH($A148,Tbl_Project_List[Project Name],0),1)-1,0),IFERROR(INDEX($K$9:$K$158,MATCH($E148,$G$9:$G$158,0),1),0),IFERROR(INDEX($K$9:$K$158,MATCH($F148,$G$9:$G$158,0),1),0)),0)), IFERROR(MIN($D148-SUM($O148:AV148), INDEX(Tbl_Resource_List[Hours Available per Day], MATCH($C148,Tbl_Resource_List[Resource Name],0),1)-SUMIF($C$8:$C147,$C148,AW$8:AW147)),0),0)</f>
        <v>0</v>
      </c>
      <c r="AX148" s="93">
        <f>IF((AX$7&gt;IFERROR(MAX(IFERROR(INDEX(Tbl_Project_List[Start Date],MATCH($A148,Tbl_Project_List[Project Name],0),1)-1,0),IFERROR(INDEX($K$9:$K$158,MATCH($E148,$G$9:$G$158,0),1),0),IFERROR(INDEX($K$9:$K$158,MATCH($F148,$G$9:$G$158,0),1),0)),0)), IFERROR(MIN($D148-SUM($O148:AW148), INDEX(Tbl_Resource_List[Hours Available per Day], MATCH($C148,Tbl_Resource_List[Resource Name],0),1)-SUMIF($C$8:$C147,$C148,AX$8:AX147)),0),0)</f>
        <v>0</v>
      </c>
      <c r="AY148" s="93">
        <f>IF((AY$7&gt;IFERROR(MAX(IFERROR(INDEX(Tbl_Project_List[Start Date],MATCH($A148,Tbl_Project_List[Project Name],0),1)-1,0),IFERROR(INDEX($K$9:$K$158,MATCH($E148,$G$9:$G$158,0),1),0),IFERROR(INDEX($K$9:$K$158,MATCH($F148,$G$9:$G$158,0),1),0)),0)), IFERROR(MIN($D148-SUM($O148:AX148), INDEX(Tbl_Resource_List[Hours Available per Day], MATCH($C148,Tbl_Resource_List[Resource Name],0),1)-SUMIF($C$8:$C147,$C148,AY$8:AY147)),0),0)</f>
        <v>0</v>
      </c>
      <c r="AZ148" s="93">
        <f>IF((AZ$7&gt;IFERROR(MAX(IFERROR(INDEX(Tbl_Project_List[Start Date],MATCH($A148,Tbl_Project_List[Project Name],0),1)-1,0),IFERROR(INDEX($K$9:$K$158,MATCH($E148,$G$9:$G$158,0),1),0),IFERROR(INDEX($K$9:$K$158,MATCH($F148,$G$9:$G$158,0),1),0)),0)), IFERROR(MIN($D148-SUM($O148:AY148), INDEX(Tbl_Resource_List[Hours Available per Day], MATCH($C148,Tbl_Resource_List[Resource Name],0),1)-SUMIF($C$8:$C147,$C148,AZ$8:AZ147)),0),0)</f>
        <v>0</v>
      </c>
      <c r="BA148" s="93">
        <f>IF((BA$7&gt;IFERROR(MAX(IFERROR(INDEX(Tbl_Project_List[Start Date],MATCH($A148,Tbl_Project_List[Project Name],0),1)-1,0),IFERROR(INDEX($K$9:$K$158,MATCH($E148,$G$9:$G$158,0),1),0),IFERROR(INDEX($K$9:$K$158,MATCH($F148,$G$9:$G$158,0),1),0)),0)), IFERROR(MIN($D148-SUM($O148:AZ148), INDEX(Tbl_Resource_List[Hours Available per Day], MATCH($C148,Tbl_Resource_List[Resource Name],0),1)-SUMIF($C$8:$C147,$C148,BA$8:BA147)),0),0)</f>
        <v>0</v>
      </c>
      <c r="BB148" s="93">
        <f>IF((BB$7&gt;IFERROR(MAX(IFERROR(INDEX(Tbl_Project_List[Start Date],MATCH($A148,Tbl_Project_List[Project Name],0),1)-1,0),IFERROR(INDEX($K$9:$K$158,MATCH($E148,$G$9:$G$158,0),1),0),IFERROR(INDEX($K$9:$K$158,MATCH($F148,$G$9:$G$158,0),1),0)),0)), IFERROR(MIN($D148-SUM($O148:BA148), INDEX(Tbl_Resource_List[Hours Available per Day], MATCH($C148,Tbl_Resource_List[Resource Name],0),1)-SUMIF($C$8:$C147,$C148,BB$8:BB147)),0),0)</f>
        <v>0</v>
      </c>
      <c r="BC148" s="93">
        <f>IF((BC$7&gt;IFERROR(MAX(IFERROR(INDEX(Tbl_Project_List[Start Date],MATCH($A148,Tbl_Project_List[Project Name],0),1)-1,0),IFERROR(INDEX($K$9:$K$158,MATCH($E148,$G$9:$G$158,0),1),0),IFERROR(INDEX($K$9:$K$158,MATCH($F148,$G$9:$G$158,0),1),0)),0)), IFERROR(MIN($D148-SUM($O148:BB148), INDEX(Tbl_Resource_List[Hours Available per Day], MATCH($C148,Tbl_Resource_List[Resource Name],0),1)-SUMIF($C$8:$C147,$C148,BC$8:BC147)),0),0)</f>
        <v>0</v>
      </c>
      <c r="BD148" s="93">
        <f>IF((BD$7&gt;IFERROR(MAX(IFERROR(INDEX(Tbl_Project_List[Start Date],MATCH($A148,Tbl_Project_List[Project Name],0),1)-1,0),IFERROR(INDEX($K$9:$K$158,MATCH($E148,$G$9:$G$158,0),1),0),IFERROR(INDEX($K$9:$K$158,MATCH($F148,$G$9:$G$158,0),1),0)),0)), IFERROR(MIN($D148-SUM($O148:BC148), INDEX(Tbl_Resource_List[Hours Available per Day], MATCH($C148,Tbl_Resource_List[Resource Name],0),1)-SUMIF($C$8:$C147,$C148,BD$8:BD147)),0),0)</f>
        <v>0</v>
      </c>
      <c r="BE148" s="93">
        <f>IF((BE$7&gt;IFERROR(MAX(IFERROR(INDEX(Tbl_Project_List[Start Date],MATCH($A148,Tbl_Project_List[Project Name],0),1)-1,0),IFERROR(INDEX($K$9:$K$158,MATCH($E148,$G$9:$G$158,0),1),0),IFERROR(INDEX($K$9:$K$158,MATCH($F148,$G$9:$G$158,0),1),0)),0)), IFERROR(MIN($D148-SUM($O148:BD148), INDEX(Tbl_Resource_List[Hours Available per Day], MATCH($C148,Tbl_Resource_List[Resource Name],0),1)-SUMIF($C$8:$C147,$C148,BE$8:BE147)),0),0)</f>
        <v>0</v>
      </c>
      <c r="BF148" s="93">
        <f>IF((BF$7&gt;IFERROR(MAX(IFERROR(INDEX(Tbl_Project_List[Start Date],MATCH($A148,Tbl_Project_List[Project Name],0),1)-1,0),IFERROR(INDEX($K$9:$K$158,MATCH($E148,$G$9:$G$158,0),1),0),IFERROR(INDEX($K$9:$K$158,MATCH($F148,$G$9:$G$158,0),1),0)),0)), IFERROR(MIN($D148-SUM($O148:BE148), INDEX(Tbl_Resource_List[Hours Available per Day], MATCH($C148,Tbl_Resource_List[Resource Name],0),1)-SUMIF($C$8:$C147,$C148,BF$8:BF147)),0),0)</f>
        <v>0</v>
      </c>
      <c r="BG148" s="93">
        <f>IF((BG$7&gt;IFERROR(MAX(IFERROR(INDEX(Tbl_Project_List[Start Date],MATCH($A148,Tbl_Project_List[Project Name],0),1)-1,0),IFERROR(INDEX($K$9:$K$158,MATCH($E148,$G$9:$G$158,0),1),0),IFERROR(INDEX($K$9:$K$158,MATCH($F148,$G$9:$G$158,0),1),0)),0)), IFERROR(MIN($D148-SUM($O148:BF148), INDEX(Tbl_Resource_List[Hours Available per Day], MATCH($C148,Tbl_Resource_List[Resource Name],0),1)-SUMIF($C$8:$C147,$C148,BG$8:BG147)),0),0)</f>
        <v>0</v>
      </c>
      <c r="BH148" s="93">
        <f>IF((BH$7&gt;IFERROR(MAX(IFERROR(INDEX(Tbl_Project_List[Start Date],MATCH($A148,Tbl_Project_List[Project Name],0),1)-1,0),IFERROR(INDEX($K$9:$K$158,MATCH($E148,$G$9:$G$158,0),1),0),IFERROR(INDEX($K$9:$K$158,MATCH($F148,$G$9:$G$158,0),1),0)),0)), IFERROR(MIN($D148-SUM($O148:BG148), INDEX(Tbl_Resource_List[Hours Available per Day], MATCH($C148,Tbl_Resource_List[Resource Name],0),1)-SUMIF($C$8:$C147,$C148,BH$8:BH147)),0),0)</f>
        <v>0</v>
      </c>
      <c r="BI148" s="93">
        <f>IF((BI$7&gt;IFERROR(MAX(IFERROR(INDEX(Tbl_Project_List[Start Date],MATCH($A148,Tbl_Project_List[Project Name],0),1)-1,0),IFERROR(INDEX($K$9:$K$158,MATCH($E148,$G$9:$G$158,0),1),0),IFERROR(INDEX($K$9:$K$158,MATCH($F148,$G$9:$G$158,0),1),0)),0)), IFERROR(MIN($D148-SUM($O148:BH148), INDEX(Tbl_Resource_List[Hours Available per Day], MATCH($C148,Tbl_Resource_List[Resource Name],0),1)-SUMIF($C$8:$C147,$C148,BI$8:BI147)),0),0)</f>
        <v>0</v>
      </c>
      <c r="BJ148" s="93">
        <f>IF((BJ$7&gt;IFERROR(MAX(IFERROR(INDEX(Tbl_Project_List[Start Date],MATCH($A148,Tbl_Project_List[Project Name],0),1)-1,0),IFERROR(INDEX($K$9:$K$158,MATCH($E148,$G$9:$G$158,0),1),0),IFERROR(INDEX($K$9:$K$158,MATCH($F148,$G$9:$G$158,0),1),0)),0)), IFERROR(MIN($D148-SUM($O148:BI148), INDEX(Tbl_Resource_List[Hours Available per Day], MATCH($C148,Tbl_Resource_List[Resource Name],0),1)-SUMIF($C$8:$C147,$C148,BJ$8:BJ147)),0),0)</f>
        <v>0</v>
      </c>
      <c r="BK148" s="93">
        <f>IF((BK$7&gt;IFERROR(MAX(IFERROR(INDEX(Tbl_Project_List[Start Date],MATCH($A148,Tbl_Project_List[Project Name],0),1)-1,0),IFERROR(INDEX($K$9:$K$158,MATCH($E148,$G$9:$G$158,0),1),0),IFERROR(INDEX($K$9:$K$158,MATCH($F148,$G$9:$G$158,0),1),0)),0)), IFERROR(MIN($D148-SUM($O148:BJ148), INDEX(Tbl_Resource_List[Hours Available per Day], MATCH($C148,Tbl_Resource_List[Resource Name],0),1)-SUMIF($C$8:$C147,$C148,BK$8:BK147)),0),0)</f>
        <v>0</v>
      </c>
      <c r="BL148" s="93">
        <f>IF((BL$7&gt;IFERROR(MAX(IFERROR(INDEX(Tbl_Project_List[Start Date],MATCH($A148,Tbl_Project_List[Project Name],0),1)-1,0),IFERROR(INDEX($K$9:$K$158,MATCH($E148,$G$9:$G$158,0),1),0),IFERROR(INDEX($K$9:$K$158,MATCH($F148,$G$9:$G$158,0),1),0)),0)), IFERROR(MIN($D148-SUM($O148:BK148), INDEX(Tbl_Resource_List[Hours Available per Day], MATCH($C148,Tbl_Resource_List[Resource Name],0),1)-SUMIF($C$8:$C147,$C148,BL$8:BL147)),0),0)</f>
        <v>0</v>
      </c>
      <c r="BM148" s="93">
        <f>IF((BM$7&gt;IFERROR(MAX(IFERROR(INDEX(Tbl_Project_List[Start Date],MATCH($A148,Tbl_Project_List[Project Name],0),1)-1,0),IFERROR(INDEX($K$9:$K$158,MATCH($E148,$G$9:$G$158,0),1),0),IFERROR(INDEX($K$9:$K$158,MATCH($F148,$G$9:$G$158,0),1),0)),0)), IFERROR(MIN($D148-SUM($O148:BL148), INDEX(Tbl_Resource_List[Hours Available per Day], MATCH($C148,Tbl_Resource_List[Resource Name],0),1)-SUMIF($C$8:$C147,$C148,BM$8:BM147)),0),0)</f>
        <v>0</v>
      </c>
      <c r="BN148" s="93">
        <f>IF((BN$7&gt;IFERROR(MAX(IFERROR(INDEX(Tbl_Project_List[Start Date],MATCH($A148,Tbl_Project_List[Project Name],0),1)-1,0),IFERROR(INDEX($K$9:$K$158,MATCH($E148,$G$9:$G$158,0),1),0),IFERROR(INDEX($K$9:$K$158,MATCH($F148,$G$9:$G$158,0),1),0)),0)), IFERROR(MIN($D148-SUM($O148:BM148), INDEX(Tbl_Resource_List[Hours Available per Day], MATCH($C148,Tbl_Resource_List[Resource Name],0),1)-SUMIF($C$8:$C147,$C148,BN$8:BN147)),0),0)</f>
        <v>0</v>
      </c>
      <c r="BO148" s="93">
        <f>IF((BO$7&gt;IFERROR(MAX(IFERROR(INDEX(Tbl_Project_List[Start Date],MATCH($A148,Tbl_Project_List[Project Name],0),1)-1,0),IFERROR(INDEX($K$9:$K$158,MATCH($E148,$G$9:$G$158,0),1),0),IFERROR(INDEX($K$9:$K$158,MATCH($F148,$G$9:$G$158,0),1),0)),0)), IFERROR(MIN($D148-SUM($O148:BN148), INDEX(Tbl_Resource_List[Hours Available per Day], MATCH($C148,Tbl_Resource_List[Resource Name],0),1)-SUMIF($C$8:$C147,$C148,BO$8:BO147)),0),0)</f>
        <v>0</v>
      </c>
      <c r="BP148" s="93">
        <f>IF((BP$7&gt;IFERROR(MAX(IFERROR(INDEX(Tbl_Project_List[Start Date],MATCH($A148,Tbl_Project_List[Project Name],0),1)-1,0),IFERROR(INDEX($K$9:$K$158,MATCH($E148,$G$9:$G$158,0),1),0),IFERROR(INDEX($K$9:$K$158,MATCH($F148,$G$9:$G$158,0),1),0)),0)), IFERROR(MIN($D148-SUM($O148:BO148), INDEX(Tbl_Resource_List[Hours Available per Day], MATCH($C148,Tbl_Resource_List[Resource Name],0),1)-SUMIF($C$8:$C147,$C148,BP$8:BP147)),0),0)</f>
        <v>0</v>
      </c>
      <c r="BQ148" s="93">
        <f>IF((BQ$7&gt;IFERROR(MAX(IFERROR(INDEX(Tbl_Project_List[Start Date],MATCH($A148,Tbl_Project_List[Project Name],0),1)-1,0),IFERROR(INDEX($K$9:$K$158,MATCH($E148,$G$9:$G$158,0),1),0),IFERROR(INDEX($K$9:$K$158,MATCH($F148,$G$9:$G$158,0),1),0)),0)), IFERROR(MIN($D148-SUM($O148:BP148), INDEX(Tbl_Resource_List[Hours Available per Day], MATCH($C148,Tbl_Resource_List[Resource Name],0),1)-SUMIF($C$8:$C147,$C148,BQ$8:BQ147)),0),0)</f>
        <v>0</v>
      </c>
      <c r="BR148" s="93">
        <f>IF((BR$7&gt;IFERROR(MAX(IFERROR(INDEX(Tbl_Project_List[Start Date],MATCH($A148,Tbl_Project_List[Project Name],0),1)-1,0),IFERROR(INDEX($K$9:$K$158,MATCH($E148,$G$9:$G$158,0),1),0),IFERROR(INDEX($K$9:$K$158,MATCH($F148,$G$9:$G$158,0),1),0)),0)), IFERROR(MIN($D148-SUM($O148:BQ148), INDEX(Tbl_Resource_List[Hours Available per Day], MATCH($C148,Tbl_Resource_List[Resource Name],0),1)-SUMIF($C$8:$C147,$C148,BR$8:BR147)),0),0)</f>
        <v>0</v>
      </c>
      <c r="BS148" s="93">
        <f>IF((BS$7&gt;IFERROR(MAX(IFERROR(INDEX(Tbl_Project_List[Start Date],MATCH($A148,Tbl_Project_List[Project Name],0),1)-1,0),IFERROR(INDEX($K$9:$K$158,MATCH($E148,$G$9:$G$158,0),1),0),IFERROR(INDEX($K$9:$K$158,MATCH($F148,$G$9:$G$158,0),1),0)),0)), IFERROR(MIN($D148-SUM($O148:BR148), INDEX(Tbl_Resource_List[Hours Available per Day], MATCH($C148,Tbl_Resource_List[Resource Name],0),1)-SUMIF($C$8:$C147,$C148,BS$8:BS147)),0),0)</f>
        <v>0</v>
      </c>
      <c r="BT148" s="93">
        <f>IF((BT$7&gt;IFERROR(MAX(IFERROR(INDEX(Tbl_Project_List[Start Date],MATCH($A148,Tbl_Project_List[Project Name],0),1)-1,0),IFERROR(INDEX($K$9:$K$158,MATCH($E148,$G$9:$G$158,0),1),0),IFERROR(INDEX($K$9:$K$158,MATCH($F148,$G$9:$G$158,0),1),0)),0)), IFERROR(MIN($D148-SUM($O148:BS148), INDEX(Tbl_Resource_List[Hours Available per Day], MATCH($C148,Tbl_Resource_List[Resource Name],0),1)-SUMIF($C$8:$C147,$C148,BT$8:BT147)),0),0)</f>
        <v>0</v>
      </c>
      <c r="BU148" s="93">
        <f>IF((BU$7&gt;IFERROR(MAX(IFERROR(INDEX(Tbl_Project_List[Start Date],MATCH($A148,Tbl_Project_List[Project Name],0),1)-1,0),IFERROR(INDEX($K$9:$K$158,MATCH($E148,$G$9:$G$158,0),1),0),IFERROR(INDEX($K$9:$K$158,MATCH($F148,$G$9:$G$158,0),1),0)),0)), IFERROR(MIN($D148-SUM($O148:BT148), INDEX(Tbl_Resource_List[Hours Available per Day], MATCH($C148,Tbl_Resource_List[Resource Name],0),1)-SUMIF($C$8:$C147,$C148,BU$8:BU147)),0),0)</f>
        <v>0</v>
      </c>
      <c r="BV148" s="93">
        <f>IF((BV$7&gt;IFERROR(MAX(IFERROR(INDEX(Tbl_Project_List[Start Date],MATCH($A148,Tbl_Project_List[Project Name],0),1)-1,0),IFERROR(INDEX($K$9:$K$158,MATCH($E148,$G$9:$G$158,0),1),0),IFERROR(INDEX($K$9:$K$158,MATCH($F148,$G$9:$G$158,0),1),0)),0)), IFERROR(MIN($D148-SUM($O148:BU148), INDEX(Tbl_Resource_List[Hours Available per Day], MATCH($C148,Tbl_Resource_List[Resource Name],0),1)-SUMIF($C$8:$C147,$C148,BV$8:BV147)),0),0)</f>
        <v>0</v>
      </c>
      <c r="BW148" s="94">
        <f>IF((BW$7&gt;IFERROR(MAX(IFERROR(INDEX(Tbl_Project_List[Start Date],MATCH($A148,Tbl_Project_List[Project Name],0),1)-1,0),IFERROR(INDEX($K$9:$K$158,MATCH($E148,$G$9:$G$158,0),1),0),IFERROR(INDEX($K$9:$K$158,MATCH($F148,$G$9:$G$158,0),1),0)),0)), IFERROR(MIN($D148-SUM($O148:BV148), INDEX(Tbl_Resource_List[Hours Available per Day], MATCH($C148,Tbl_Resource_List[Resource Name],0),1)-SUMIF($C$8:$C147,$C148,BW$8:BW147)),0),0)</f>
        <v>0</v>
      </c>
      <c r="BX148" s="95"/>
      <c r="BY148" s="95"/>
      <c r="BZ148" s="95"/>
      <c r="CA148" s="95"/>
      <c r="CB148" s="95"/>
      <c r="CC148" s="95"/>
      <c r="CD148" s="95"/>
      <c r="CE148" s="95"/>
      <c r="CF148" s="95"/>
      <c r="CG148" s="95"/>
      <c r="CH148" s="95"/>
      <c r="CI148" s="95"/>
      <c r="CJ148" s="95"/>
      <c r="CK148" s="95"/>
      <c r="CL148" s="95"/>
      <c r="CM148" s="95"/>
      <c r="CN148" s="95"/>
      <c r="CO148" s="95"/>
      <c r="CP148" s="95"/>
      <c r="CQ148" s="95"/>
      <c r="CR148" s="95"/>
      <c r="CS148" s="95"/>
      <c r="CT148" s="95"/>
      <c r="CU148" s="95"/>
      <c r="CV148" s="95"/>
      <c r="CW148" s="95"/>
      <c r="CX148" s="95"/>
      <c r="CY148" s="95"/>
      <c r="CZ148" s="95"/>
      <c r="DA148" s="95"/>
    </row>
    <row r="149" spans="1:105" x14ac:dyDescent="0.25">
      <c r="A149" s="89" t="str">
        <f>IFERROR(IF(ROW(A148)-ROW($A$8)&gt;=COUNTA(Tbl_Task_List[Task Name]),"",INDEX(Tbl_Project_List[],MATCH(SMALL(Tbl_Project_List[[#Data],[Priority]],ROUND(SUMPRODUCT(1/COUNTIF($A$9:A148,$A$9:A148)),0)+((COUNTIF(Tbl_Task_List[[#Data],[Project Name]],A148)=COUNTIF($A$9:$A148,A148))*1)),Tbl_Project_List[[#Data],[Priority]],0),1)),"")</f>
        <v/>
      </c>
      <c r="B149" s="89" t="str">
        <f t="array" ref="B149">IFERROR(INDEX((Tbl_Task_List[[#Data],[Task Name]]), SMALL(IF(A149=(Tbl_Task_List[[#Data],[Project Name]]),ROW(Tbl_Task_List[[#Data],[Project Name]]),""),COUNTIF($A$9:$A149,A149))-ROW(Tbl_Task_List[[#Headers],[Task Name]]),1),"")</f>
        <v/>
      </c>
      <c r="C149" s="90" t="str">
        <f t="array" ref="C149">IFERROR(INDEX((Tbl_Task_List[[#Data],[Resource Name]]), SMALL(IF(A149=(Tbl_Task_List[[#Data],[Project Name]]),ROW(Tbl_Task_List[[#Data],[Project Name]]),""),COUNTIF($A$9:$A149,A149))-ROW(Tbl_Task_List[[#Headers],[Resource Name]]),1),"")</f>
        <v/>
      </c>
      <c r="D149" s="91" t="str">
        <f t="array" ref="D149">IFERROR(INDEX((Tbl_Task_List[[#Data],[Planned Duration (Hours)]]), SMALL(IF(A149=(Tbl_Task_List[[#Data],[Project Name]]),ROW(Tbl_Task_List[[#Data],[Project Name]]),""),COUNTIF($A$9:$A149,A149))-ROW(Tbl_Task_List[[#Headers],[Planned Duration (Hours)]]),1),"")</f>
        <v/>
      </c>
      <c r="E149" s="70" t="str">
        <f t="array" ref="E149">IFERROR(INDEX((Tbl_Task_List[[#Data],[Predecessor 1]]), SMALL(IF(A149=(Tbl_Task_List[[#Data],[Project Name]]),ROW(Tbl_Task_List[[#Data],[Project Name]]),""),COUNTIF($A$9:$A149,A149))-ROW(Tbl_Task_List[[#Headers],[Predecessor 1]]),1),"")</f>
        <v/>
      </c>
      <c r="F149" s="70" t="str">
        <f t="array" ref="F149">IFERROR(INDEX((Tbl_Task_List[[#Data],[Predecessor 2]]), SMALL(IF(A149=(Tbl_Task_List[[#Data],[Project Name]]),ROW(Tbl_Task_List[[#Data],[Project Name]]),""),COUNTIF($A$9:$A149,A149))-ROW(Tbl_Task_List[[#Headers],[Predecessor 2]]),1),"")</f>
        <v/>
      </c>
      <c r="G149" s="70" t="str">
        <f t="shared" si="13"/>
        <v xml:space="preserve"> </v>
      </c>
      <c r="H149" s="75" t="str">
        <f>IFERROR(MAX(INDEX(Tbl_Project_List[Start Date],MATCH($A149,Tbl_Project_List[Project Name],0),1), StartDate, IFERROR(WORKDAY(INDEX($K$9:$K$158,MATCH($E149,$G$9:$G$158,0),1),1,Holidays),0),IFERROR(WORKDAY( INDEX($K$9:$K$158,MATCH($F149,$G$9:$G$158,0),1),1,Holidays),0)),"")</f>
        <v/>
      </c>
      <c r="I149" s="92" t="str">
        <f t="shared" si="14"/>
        <v/>
      </c>
      <c r="J149" s="75" t="str">
        <f t="array" ref="J149">IF(ISNUMBER(D149),IFERROR(INDEX($A$7:$BW$7,1,SMALL(IF(P149:BW149&gt;0,COLUMN(P149:BW149),""),1)),WORKDAY($BW$7,2,Holidays)),"")</f>
        <v/>
      </c>
      <c r="K149" s="75" t="str">
        <f t="array" ref="K149">IF(ISNUMBER(D149),IF(SUM(P149:BW149)=D149,IFERROR(INDEX($A$7:$BW$7,1,LARGE(IF(P149:BW149&gt;0,COLUMN(P149:BW149),""),1)),""),WORKDAY($BW$7,1,Holidays)),"")</f>
        <v/>
      </c>
      <c r="L149" s="92" t="str">
        <f ca="1">IFERROR(COUNTIF(INDIRECT(ADDRESS(ROW($L149),MATCH($J149,$A$7:$BW$7,0),1,1,)):INDIRECT(ADDRESS(ROW($L149),MATCH(MIN($K149,$BW$7),$A$7:$BW$7,0),1,1,)),0),"")</f>
        <v/>
      </c>
      <c r="M149" s="92" t="str">
        <f t="shared" si="15"/>
        <v/>
      </c>
      <c r="N149" s="93" t="str">
        <f t="shared" si="16"/>
        <v/>
      </c>
      <c r="O149" s="86"/>
      <c r="P149" s="93">
        <f>IF((P$7&gt;IFERROR(MAX(IFERROR(INDEX(Tbl_Project_List[Start Date],MATCH($A149,Tbl_Project_List[Project Name],0),1)-1,0),IFERROR(INDEX($K$9:$K$158,MATCH($E149,$G$9:$G$158,0),1),0),IFERROR(INDEX($K$9:$K$158,MATCH($F149,$G$9:$G$158,0),1),0)),0)), IFERROR(MIN($D149-SUM($O149:O149), INDEX(Tbl_Resource_List[Hours Available per Day], MATCH($C149,Tbl_Resource_List[Resource Name],0),1)-SUMIF($C$8:$C148,$C149,P$8:P148)),0),0)</f>
        <v>0</v>
      </c>
      <c r="Q149" s="93">
        <f>IF((Q$7&gt;IFERROR(MAX(IFERROR(INDEX(Tbl_Project_List[Start Date],MATCH($A149,Tbl_Project_List[Project Name],0),1)-1,0),IFERROR(INDEX($K$9:$K$158,MATCH($E149,$G$9:$G$158,0),1),0),IFERROR(INDEX($K$9:$K$158,MATCH($F149,$G$9:$G$158,0),1),0)),0)), IFERROR(MIN($D149-SUM($O149:P149), INDEX(Tbl_Resource_List[Hours Available per Day], MATCH($C149,Tbl_Resource_List[Resource Name],0),1)-SUMIF($C$8:$C148,$C149,Q$8:Q148)),0),0)</f>
        <v>0</v>
      </c>
      <c r="R149" s="93">
        <f>IF((R$7&gt;IFERROR(MAX(IFERROR(INDEX(Tbl_Project_List[Start Date],MATCH($A149,Tbl_Project_List[Project Name],0),1)-1,0),IFERROR(INDEX($K$9:$K$158,MATCH($E149,$G$9:$G$158,0),1),0),IFERROR(INDEX($K$9:$K$158,MATCH($F149,$G$9:$G$158,0),1),0)),0)), IFERROR(MIN($D149-SUM($O149:Q149), INDEX(Tbl_Resource_List[Hours Available per Day], MATCH($C149,Tbl_Resource_List[Resource Name],0),1)-SUMIF($C$8:$C148,$C149,R$8:R148)),0),0)</f>
        <v>0</v>
      </c>
      <c r="S149" s="93">
        <f>IF((S$7&gt;IFERROR(MAX(IFERROR(INDEX(Tbl_Project_List[Start Date],MATCH($A149,Tbl_Project_List[Project Name],0),1)-1,0),IFERROR(INDEX($K$9:$K$158,MATCH($E149,$G$9:$G$158,0),1),0),IFERROR(INDEX($K$9:$K$158,MATCH($F149,$G$9:$G$158,0),1),0)),0)), IFERROR(MIN($D149-SUM($O149:R149), INDEX(Tbl_Resource_List[Hours Available per Day], MATCH($C149,Tbl_Resource_List[Resource Name],0),1)-SUMIF($C$8:$C148,$C149,S$8:S148)),0),0)</f>
        <v>0</v>
      </c>
      <c r="T149" s="93">
        <f>IF((T$7&gt;IFERROR(MAX(IFERROR(INDEX(Tbl_Project_List[Start Date],MATCH($A149,Tbl_Project_List[Project Name],0),1)-1,0),IFERROR(INDEX($K$9:$K$158,MATCH($E149,$G$9:$G$158,0),1),0),IFERROR(INDEX($K$9:$K$158,MATCH($F149,$G$9:$G$158,0),1),0)),0)), IFERROR(MIN($D149-SUM($O149:S149), INDEX(Tbl_Resource_List[Hours Available per Day], MATCH($C149,Tbl_Resource_List[Resource Name],0),1)-SUMIF($C$8:$C148,$C149,T$8:T148)),0),0)</f>
        <v>0</v>
      </c>
      <c r="U149" s="93">
        <f>IF((U$7&gt;IFERROR(MAX(IFERROR(INDEX(Tbl_Project_List[Start Date],MATCH($A149,Tbl_Project_List[Project Name],0),1)-1,0),IFERROR(INDEX($K$9:$K$158,MATCH($E149,$G$9:$G$158,0),1),0),IFERROR(INDEX($K$9:$K$158,MATCH($F149,$G$9:$G$158,0),1),0)),0)), IFERROR(MIN($D149-SUM($O149:T149), INDEX(Tbl_Resource_List[Hours Available per Day], MATCH($C149,Tbl_Resource_List[Resource Name],0),1)-SUMIF($C$8:$C148,$C149,U$8:U148)),0),0)</f>
        <v>0</v>
      </c>
      <c r="V149" s="93">
        <f>IF((V$7&gt;IFERROR(MAX(IFERROR(INDEX(Tbl_Project_List[Start Date],MATCH($A149,Tbl_Project_List[Project Name],0),1)-1,0),IFERROR(INDEX($K$9:$K$158,MATCH($E149,$G$9:$G$158,0),1),0),IFERROR(INDEX($K$9:$K$158,MATCH($F149,$G$9:$G$158,0),1),0)),0)), IFERROR(MIN($D149-SUM($O149:U149), INDEX(Tbl_Resource_List[Hours Available per Day], MATCH($C149,Tbl_Resource_List[Resource Name],0),1)-SUMIF($C$8:$C148,$C149,V$8:V148)),0),0)</f>
        <v>0</v>
      </c>
      <c r="W149" s="93">
        <f>IF((W$7&gt;IFERROR(MAX(IFERROR(INDEX(Tbl_Project_List[Start Date],MATCH($A149,Tbl_Project_List[Project Name],0),1)-1,0),IFERROR(INDEX($K$9:$K$158,MATCH($E149,$G$9:$G$158,0),1),0),IFERROR(INDEX($K$9:$K$158,MATCH($F149,$G$9:$G$158,0),1),0)),0)), IFERROR(MIN($D149-SUM($O149:V149), INDEX(Tbl_Resource_List[Hours Available per Day], MATCH($C149,Tbl_Resource_List[Resource Name],0),1)-SUMIF($C$8:$C148,$C149,W$8:W148)),0),0)</f>
        <v>0</v>
      </c>
      <c r="X149" s="93">
        <f>IF((X$7&gt;IFERROR(MAX(IFERROR(INDEX(Tbl_Project_List[Start Date],MATCH($A149,Tbl_Project_List[Project Name],0),1)-1,0),IFERROR(INDEX($K$9:$K$158,MATCH($E149,$G$9:$G$158,0),1),0),IFERROR(INDEX($K$9:$K$158,MATCH($F149,$G$9:$G$158,0),1),0)),0)), IFERROR(MIN($D149-SUM($O149:W149), INDEX(Tbl_Resource_List[Hours Available per Day], MATCH($C149,Tbl_Resource_List[Resource Name],0),1)-SUMIF($C$8:$C148,$C149,X$8:X148)),0),0)</f>
        <v>0</v>
      </c>
      <c r="Y149" s="93">
        <f>IF((Y$7&gt;IFERROR(MAX(IFERROR(INDEX(Tbl_Project_List[Start Date],MATCH($A149,Tbl_Project_List[Project Name],0),1)-1,0),IFERROR(INDEX($K$9:$K$158,MATCH($E149,$G$9:$G$158,0),1),0),IFERROR(INDEX($K$9:$K$158,MATCH($F149,$G$9:$G$158,0),1),0)),0)), IFERROR(MIN($D149-SUM($O149:X149), INDEX(Tbl_Resource_List[Hours Available per Day], MATCH($C149,Tbl_Resource_List[Resource Name],0),1)-SUMIF($C$8:$C148,$C149,Y$8:Y148)),0),0)</f>
        <v>0</v>
      </c>
      <c r="Z149" s="93">
        <f>IF((Z$7&gt;IFERROR(MAX(IFERROR(INDEX(Tbl_Project_List[Start Date],MATCH($A149,Tbl_Project_List[Project Name],0),1)-1,0),IFERROR(INDEX($K$9:$K$158,MATCH($E149,$G$9:$G$158,0),1),0),IFERROR(INDEX($K$9:$K$158,MATCH($F149,$G$9:$G$158,0),1),0)),0)), IFERROR(MIN($D149-SUM($O149:Y149), INDEX(Tbl_Resource_List[Hours Available per Day], MATCH($C149,Tbl_Resource_List[Resource Name],0),1)-SUMIF($C$8:$C148,$C149,Z$8:Z148)),0),0)</f>
        <v>0</v>
      </c>
      <c r="AA149" s="93">
        <f>IF((AA$7&gt;IFERROR(MAX(IFERROR(INDEX(Tbl_Project_List[Start Date],MATCH($A149,Tbl_Project_List[Project Name],0),1)-1,0),IFERROR(INDEX($K$9:$K$158,MATCH($E149,$G$9:$G$158,0),1),0),IFERROR(INDEX($K$9:$K$158,MATCH($F149,$G$9:$G$158,0),1),0)),0)), IFERROR(MIN($D149-SUM($O149:Z149), INDEX(Tbl_Resource_List[Hours Available per Day], MATCH($C149,Tbl_Resource_List[Resource Name],0),1)-SUMIF($C$8:$C148,$C149,AA$8:AA148)),0),0)</f>
        <v>0</v>
      </c>
      <c r="AB149" s="93">
        <f>IF((AB$7&gt;IFERROR(MAX(IFERROR(INDEX(Tbl_Project_List[Start Date],MATCH($A149,Tbl_Project_List[Project Name],0),1)-1,0),IFERROR(INDEX($K$9:$K$158,MATCH($E149,$G$9:$G$158,0),1),0),IFERROR(INDEX($K$9:$K$158,MATCH($F149,$G$9:$G$158,0),1),0)),0)), IFERROR(MIN($D149-SUM($O149:AA149), INDEX(Tbl_Resource_List[Hours Available per Day], MATCH($C149,Tbl_Resource_List[Resource Name],0),1)-SUMIF($C$8:$C148,$C149,AB$8:AB148)),0),0)</f>
        <v>0</v>
      </c>
      <c r="AC149" s="93">
        <f>IF((AC$7&gt;IFERROR(MAX(IFERROR(INDEX(Tbl_Project_List[Start Date],MATCH($A149,Tbl_Project_List[Project Name],0),1)-1,0),IFERROR(INDEX($K$9:$K$158,MATCH($E149,$G$9:$G$158,0),1),0),IFERROR(INDEX($K$9:$K$158,MATCH($F149,$G$9:$G$158,0),1),0)),0)), IFERROR(MIN($D149-SUM($O149:AB149), INDEX(Tbl_Resource_List[Hours Available per Day], MATCH($C149,Tbl_Resource_List[Resource Name],0),1)-SUMIF($C$8:$C148,$C149,AC$8:AC148)),0),0)</f>
        <v>0</v>
      </c>
      <c r="AD149" s="93">
        <f>IF((AD$7&gt;IFERROR(MAX(IFERROR(INDEX(Tbl_Project_List[Start Date],MATCH($A149,Tbl_Project_List[Project Name],0),1)-1,0),IFERROR(INDEX($K$9:$K$158,MATCH($E149,$G$9:$G$158,0),1),0),IFERROR(INDEX($K$9:$K$158,MATCH($F149,$G$9:$G$158,0),1),0)),0)), IFERROR(MIN($D149-SUM($O149:AC149), INDEX(Tbl_Resource_List[Hours Available per Day], MATCH($C149,Tbl_Resource_List[Resource Name],0),1)-SUMIF($C$8:$C148,$C149,AD$8:AD148)),0),0)</f>
        <v>0</v>
      </c>
      <c r="AE149" s="93">
        <f>IF((AE$7&gt;IFERROR(MAX(IFERROR(INDEX(Tbl_Project_List[Start Date],MATCH($A149,Tbl_Project_List[Project Name],0),1)-1,0),IFERROR(INDEX($K$9:$K$158,MATCH($E149,$G$9:$G$158,0),1),0),IFERROR(INDEX($K$9:$K$158,MATCH($F149,$G$9:$G$158,0),1),0)),0)), IFERROR(MIN($D149-SUM($O149:AD149), INDEX(Tbl_Resource_List[Hours Available per Day], MATCH($C149,Tbl_Resource_List[Resource Name],0),1)-SUMIF($C$8:$C148,$C149,AE$8:AE148)),0),0)</f>
        <v>0</v>
      </c>
      <c r="AF149" s="93">
        <f>IF((AF$7&gt;IFERROR(MAX(IFERROR(INDEX(Tbl_Project_List[Start Date],MATCH($A149,Tbl_Project_List[Project Name],0),1)-1,0),IFERROR(INDEX($K$9:$K$158,MATCH($E149,$G$9:$G$158,0),1),0),IFERROR(INDEX($K$9:$K$158,MATCH($F149,$G$9:$G$158,0),1),0)),0)), IFERROR(MIN($D149-SUM($O149:AE149), INDEX(Tbl_Resource_List[Hours Available per Day], MATCH($C149,Tbl_Resource_List[Resource Name],0),1)-SUMIF($C$8:$C148,$C149,AF$8:AF148)),0),0)</f>
        <v>0</v>
      </c>
      <c r="AG149" s="93">
        <f>IF((AG$7&gt;IFERROR(MAX(IFERROR(INDEX(Tbl_Project_List[Start Date],MATCH($A149,Tbl_Project_List[Project Name],0),1)-1,0),IFERROR(INDEX($K$9:$K$158,MATCH($E149,$G$9:$G$158,0),1),0),IFERROR(INDEX($K$9:$K$158,MATCH($F149,$G$9:$G$158,0),1),0)),0)), IFERROR(MIN($D149-SUM($O149:AF149), INDEX(Tbl_Resource_List[Hours Available per Day], MATCH($C149,Tbl_Resource_List[Resource Name],0),1)-SUMIF($C$8:$C148,$C149,AG$8:AG148)),0),0)</f>
        <v>0</v>
      </c>
      <c r="AH149" s="93">
        <f>IF((AH$7&gt;IFERROR(MAX(IFERROR(INDEX(Tbl_Project_List[Start Date],MATCH($A149,Tbl_Project_List[Project Name],0),1)-1,0),IFERROR(INDEX($K$9:$K$158,MATCH($E149,$G$9:$G$158,0),1),0),IFERROR(INDEX($K$9:$K$158,MATCH($F149,$G$9:$G$158,0),1),0)),0)), IFERROR(MIN($D149-SUM($O149:AG149), INDEX(Tbl_Resource_List[Hours Available per Day], MATCH($C149,Tbl_Resource_List[Resource Name],0),1)-SUMIF($C$8:$C148,$C149,AH$8:AH148)),0),0)</f>
        <v>0</v>
      </c>
      <c r="AI149" s="93">
        <f>IF((AI$7&gt;IFERROR(MAX(IFERROR(INDEX(Tbl_Project_List[Start Date],MATCH($A149,Tbl_Project_List[Project Name],0),1)-1,0),IFERROR(INDEX($K$9:$K$158,MATCH($E149,$G$9:$G$158,0),1),0),IFERROR(INDEX($K$9:$K$158,MATCH($F149,$G$9:$G$158,0),1),0)),0)), IFERROR(MIN($D149-SUM($O149:AH149), INDEX(Tbl_Resource_List[Hours Available per Day], MATCH($C149,Tbl_Resource_List[Resource Name],0),1)-SUMIF($C$8:$C148,$C149,AI$8:AI148)),0),0)</f>
        <v>0</v>
      </c>
      <c r="AJ149" s="93">
        <f>IF((AJ$7&gt;IFERROR(MAX(IFERROR(INDEX(Tbl_Project_List[Start Date],MATCH($A149,Tbl_Project_List[Project Name],0),1)-1,0),IFERROR(INDEX($K$9:$K$158,MATCH($E149,$G$9:$G$158,0),1),0),IFERROR(INDEX($K$9:$K$158,MATCH($F149,$G$9:$G$158,0),1),0)),0)), IFERROR(MIN($D149-SUM($O149:AI149), INDEX(Tbl_Resource_List[Hours Available per Day], MATCH($C149,Tbl_Resource_List[Resource Name],0),1)-SUMIF($C$8:$C148,$C149,AJ$8:AJ148)),0),0)</f>
        <v>0</v>
      </c>
      <c r="AK149" s="93">
        <f>IF((AK$7&gt;IFERROR(MAX(IFERROR(INDEX(Tbl_Project_List[Start Date],MATCH($A149,Tbl_Project_List[Project Name],0),1)-1,0),IFERROR(INDEX($K$9:$K$158,MATCH($E149,$G$9:$G$158,0),1),0),IFERROR(INDEX($K$9:$K$158,MATCH($F149,$G$9:$G$158,0),1),0)),0)), IFERROR(MIN($D149-SUM($O149:AJ149), INDEX(Tbl_Resource_List[Hours Available per Day], MATCH($C149,Tbl_Resource_List[Resource Name],0),1)-SUMIF($C$8:$C148,$C149,AK$8:AK148)),0),0)</f>
        <v>0</v>
      </c>
      <c r="AL149" s="93">
        <f>IF((AL$7&gt;IFERROR(MAX(IFERROR(INDEX(Tbl_Project_List[Start Date],MATCH($A149,Tbl_Project_List[Project Name],0),1)-1,0),IFERROR(INDEX($K$9:$K$158,MATCH($E149,$G$9:$G$158,0),1),0),IFERROR(INDEX($K$9:$K$158,MATCH($F149,$G$9:$G$158,0),1),0)),0)), IFERROR(MIN($D149-SUM($O149:AK149), INDEX(Tbl_Resource_List[Hours Available per Day], MATCH($C149,Tbl_Resource_List[Resource Name],0),1)-SUMIF($C$8:$C148,$C149,AL$8:AL148)),0),0)</f>
        <v>0</v>
      </c>
      <c r="AM149" s="93">
        <f>IF((AM$7&gt;IFERROR(MAX(IFERROR(INDEX(Tbl_Project_List[Start Date],MATCH($A149,Tbl_Project_List[Project Name],0),1)-1,0),IFERROR(INDEX($K$9:$K$158,MATCH($E149,$G$9:$G$158,0),1),0),IFERROR(INDEX($K$9:$K$158,MATCH($F149,$G$9:$G$158,0),1),0)),0)), IFERROR(MIN($D149-SUM($O149:AL149), INDEX(Tbl_Resource_List[Hours Available per Day], MATCH($C149,Tbl_Resource_List[Resource Name],0),1)-SUMIF($C$8:$C148,$C149,AM$8:AM148)),0),0)</f>
        <v>0</v>
      </c>
      <c r="AN149" s="93">
        <f>IF((AN$7&gt;IFERROR(MAX(IFERROR(INDEX(Tbl_Project_List[Start Date],MATCH($A149,Tbl_Project_List[Project Name],0),1)-1,0),IFERROR(INDEX($K$9:$K$158,MATCH($E149,$G$9:$G$158,0),1),0),IFERROR(INDEX($K$9:$K$158,MATCH($F149,$G$9:$G$158,0),1),0)),0)), IFERROR(MIN($D149-SUM($O149:AM149), INDEX(Tbl_Resource_List[Hours Available per Day], MATCH($C149,Tbl_Resource_List[Resource Name],0),1)-SUMIF($C$8:$C148,$C149,AN$8:AN148)),0),0)</f>
        <v>0</v>
      </c>
      <c r="AO149" s="93">
        <f>IF((AO$7&gt;IFERROR(MAX(IFERROR(INDEX(Tbl_Project_List[Start Date],MATCH($A149,Tbl_Project_List[Project Name],0),1)-1,0),IFERROR(INDEX($K$9:$K$158,MATCH($E149,$G$9:$G$158,0),1),0),IFERROR(INDEX($K$9:$K$158,MATCH($F149,$G$9:$G$158,0),1),0)),0)), IFERROR(MIN($D149-SUM($O149:AN149), INDEX(Tbl_Resource_List[Hours Available per Day], MATCH($C149,Tbl_Resource_List[Resource Name],0),1)-SUMIF($C$8:$C148,$C149,AO$8:AO148)),0),0)</f>
        <v>0</v>
      </c>
      <c r="AP149" s="93">
        <f>IF((AP$7&gt;IFERROR(MAX(IFERROR(INDEX(Tbl_Project_List[Start Date],MATCH($A149,Tbl_Project_List[Project Name],0),1)-1,0),IFERROR(INDEX($K$9:$K$158,MATCH($E149,$G$9:$G$158,0),1),0),IFERROR(INDEX($K$9:$K$158,MATCH($F149,$G$9:$G$158,0),1),0)),0)), IFERROR(MIN($D149-SUM($O149:AO149), INDEX(Tbl_Resource_List[Hours Available per Day], MATCH($C149,Tbl_Resource_List[Resource Name],0),1)-SUMIF($C$8:$C148,$C149,AP$8:AP148)),0),0)</f>
        <v>0</v>
      </c>
      <c r="AQ149" s="93">
        <f>IF((AQ$7&gt;IFERROR(MAX(IFERROR(INDEX(Tbl_Project_List[Start Date],MATCH($A149,Tbl_Project_List[Project Name],0),1)-1,0),IFERROR(INDEX($K$9:$K$158,MATCH($E149,$G$9:$G$158,0),1),0),IFERROR(INDEX($K$9:$K$158,MATCH($F149,$G$9:$G$158,0),1),0)),0)), IFERROR(MIN($D149-SUM($O149:AP149), INDEX(Tbl_Resource_List[Hours Available per Day], MATCH($C149,Tbl_Resource_List[Resource Name],0),1)-SUMIF($C$8:$C148,$C149,AQ$8:AQ148)),0),0)</f>
        <v>0</v>
      </c>
      <c r="AR149" s="93">
        <f>IF((AR$7&gt;IFERROR(MAX(IFERROR(INDEX(Tbl_Project_List[Start Date],MATCH($A149,Tbl_Project_List[Project Name],0),1)-1,0),IFERROR(INDEX($K$9:$K$158,MATCH($E149,$G$9:$G$158,0),1),0),IFERROR(INDEX($K$9:$K$158,MATCH($F149,$G$9:$G$158,0),1),0)),0)), IFERROR(MIN($D149-SUM($O149:AQ149), INDEX(Tbl_Resource_List[Hours Available per Day], MATCH($C149,Tbl_Resource_List[Resource Name],0),1)-SUMIF($C$8:$C148,$C149,AR$8:AR148)),0),0)</f>
        <v>0</v>
      </c>
      <c r="AS149" s="93">
        <f>IF((AS$7&gt;IFERROR(MAX(IFERROR(INDEX(Tbl_Project_List[Start Date],MATCH($A149,Tbl_Project_List[Project Name],0),1)-1,0),IFERROR(INDEX($K$9:$K$158,MATCH($E149,$G$9:$G$158,0),1),0),IFERROR(INDEX($K$9:$K$158,MATCH($F149,$G$9:$G$158,0),1),0)),0)), IFERROR(MIN($D149-SUM($O149:AR149), INDEX(Tbl_Resource_List[Hours Available per Day], MATCH($C149,Tbl_Resource_List[Resource Name],0),1)-SUMIF($C$8:$C148,$C149,AS$8:AS148)),0),0)</f>
        <v>0</v>
      </c>
      <c r="AT149" s="93">
        <f>IF((AT$7&gt;IFERROR(MAX(IFERROR(INDEX(Tbl_Project_List[Start Date],MATCH($A149,Tbl_Project_List[Project Name],0),1)-1,0),IFERROR(INDEX($K$9:$K$158,MATCH($E149,$G$9:$G$158,0),1),0),IFERROR(INDEX($K$9:$K$158,MATCH($F149,$G$9:$G$158,0),1),0)),0)), IFERROR(MIN($D149-SUM($O149:AS149), INDEX(Tbl_Resource_List[Hours Available per Day], MATCH($C149,Tbl_Resource_List[Resource Name],0),1)-SUMIF($C$8:$C148,$C149,AT$8:AT148)),0),0)</f>
        <v>0</v>
      </c>
      <c r="AU149" s="93">
        <f>IF((AU$7&gt;IFERROR(MAX(IFERROR(INDEX(Tbl_Project_List[Start Date],MATCH($A149,Tbl_Project_List[Project Name],0),1)-1,0),IFERROR(INDEX($K$9:$K$158,MATCH($E149,$G$9:$G$158,0),1),0),IFERROR(INDEX($K$9:$K$158,MATCH($F149,$G$9:$G$158,0),1),0)),0)), IFERROR(MIN($D149-SUM($O149:AT149), INDEX(Tbl_Resource_List[Hours Available per Day], MATCH($C149,Tbl_Resource_List[Resource Name],0),1)-SUMIF($C$8:$C148,$C149,AU$8:AU148)),0),0)</f>
        <v>0</v>
      </c>
      <c r="AV149" s="93">
        <f>IF((AV$7&gt;IFERROR(MAX(IFERROR(INDEX(Tbl_Project_List[Start Date],MATCH($A149,Tbl_Project_List[Project Name],0),1)-1,0),IFERROR(INDEX($K$9:$K$158,MATCH($E149,$G$9:$G$158,0),1),0),IFERROR(INDEX($K$9:$K$158,MATCH($F149,$G$9:$G$158,0),1),0)),0)), IFERROR(MIN($D149-SUM($O149:AU149), INDEX(Tbl_Resource_List[Hours Available per Day], MATCH($C149,Tbl_Resource_List[Resource Name],0),1)-SUMIF($C$8:$C148,$C149,AV$8:AV148)),0),0)</f>
        <v>0</v>
      </c>
      <c r="AW149" s="93">
        <f>IF((AW$7&gt;IFERROR(MAX(IFERROR(INDEX(Tbl_Project_List[Start Date],MATCH($A149,Tbl_Project_List[Project Name],0),1)-1,0),IFERROR(INDEX($K$9:$K$158,MATCH($E149,$G$9:$G$158,0),1),0),IFERROR(INDEX($K$9:$K$158,MATCH($F149,$G$9:$G$158,0),1),0)),0)), IFERROR(MIN($D149-SUM($O149:AV149), INDEX(Tbl_Resource_List[Hours Available per Day], MATCH($C149,Tbl_Resource_List[Resource Name],0),1)-SUMIF($C$8:$C148,$C149,AW$8:AW148)),0),0)</f>
        <v>0</v>
      </c>
      <c r="AX149" s="93">
        <f>IF((AX$7&gt;IFERROR(MAX(IFERROR(INDEX(Tbl_Project_List[Start Date],MATCH($A149,Tbl_Project_List[Project Name],0),1)-1,0),IFERROR(INDEX($K$9:$K$158,MATCH($E149,$G$9:$G$158,0),1),0),IFERROR(INDEX($K$9:$K$158,MATCH($F149,$G$9:$G$158,0),1),0)),0)), IFERROR(MIN($D149-SUM($O149:AW149), INDEX(Tbl_Resource_List[Hours Available per Day], MATCH($C149,Tbl_Resource_List[Resource Name],0),1)-SUMIF($C$8:$C148,$C149,AX$8:AX148)),0),0)</f>
        <v>0</v>
      </c>
      <c r="AY149" s="93">
        <f>IF((AY$7&gt;IFERROR(MAX(IFERROR(INDEX(Tbl_Project_List[Start Date],MATCH($A149,Tbl_Project_List[Project Name],0),1)-1,0),IFERROR(INDEX($K$9:$K$158,MATCH($E149,$G$9:$G$158,0),1),0),IFERROR(INDEX($K$9:$K$158,MATCH($F149,$G$9:$G$158,0),1),0)),0)), IFERROR(MIN($D149-SUM($O149:AX149), INDEX(Tbl_Resource_List[Hours Available per Day], MATCH($C149,Tbl_Resource_List[Resource Name],0),1)-SUMIF($C$8:$C148,$C149,AY$8:AY148)),0),0)</f>
        <v>0</v>
      </c>
      <c r="AZ149" s="93">
        <f>IF((AZ$7&gt;IFERROR(MAX(IFERROR(INDEX(Tbl_Project_List[Start Date],MATCH($A149,Tbl_Project_List[Project Name],0),1)-1,0),IFERROR(INDEX($K$9:$K$158,MATCH($E149,$G$9:$G$158,0),1),0),IFERROR(INDEX($K$9:$K$158,MATCH($F149,$G$9:$G$158,0),1),0)),0)), IFERROR(MIN($D149-SUM($O149:AY149), INDEX(Tbl_Resource_List[Hours Available per Day], MATCH($C149,Tbl_Resource_List[Resource Name],0),1)-SUMIF($C$8:$C148,$C149,AZ$8:AZ148)),0),0)</f>
        <v>0</v>
      </c>
      <c r="BA149" s="93">
        <f>IF((BA$7&gt;IFERROR(MAX(IFERROR(INDEX(Tbl_Project_List[Start Date],MATCH($A149,Tbl_Project_List[Project Name],0),1)-1,0),IFERROR(INDEX($K$9:$K$158,MATCH($E149,$G$9:$G$158,0),1),0),IFERROR(INDEX($K$9:$K$158,MATCH($F149,$G$9:$G$158,0),1),0)),0)), IFERROR(MIN($D149-SUM($O149:AZ149), INDEX(Tbl_Resource_List[Hours Available per Day], MATCH($C149,Tbl_Resource_List[Resource Name],0),1)-SUMIF($C$8:$C148,$C149,BA$8:BA148)),0),0)</f>
        <v>0</v>
      </c>
      <c r="BB149" s="93">
        <f>IF((BB$7&gt;IFERROR(MAX(IFERROR(INDEX(Tbl_Project_List[Start Date],MATCH($A149,Tbl_Project_List[Project Name],0),1)-1,0),IFERROR(INDEX($K$9:$K$158,MATCH($E149,$G$9:$G$158,0),1),0),IFERROR(INDEX($K$9:$K$158,MATCH($F149,$G$9:$G$158,0),1),0)),0)), IFERROR(MIN($D149-SUM($O149:BA149), INDEX(Tbl_Resource_List[Hours Available per Day], MATCH($C149,Tbl_Resource_List[Resource Name],0),1)-SUMIF($C$8:$C148,$C149,BB$8:BB148)),0),0)</f>
        <v>0</v>
      </c>
      <c r="BC149" s="93">
        <f>IF((BC$7&gt;IFERROR(MAX(IFERROR(INDEX(Tbl_Project_List[Start Date],MATCH($A149,Tbl_Project_List[Project Name],0),1)-1,0),IFERROR(INDEX($K$9:$K$158,MATCH($E149,$G$9:$G$158,0),1),0),IFERROR(INDEX($K$9:$K$158,MATCH($F149,$G$9:$G$158,0),1),0)),0)), IFERROR(MIN($D149-SUM($O149:BB149), INDEX(Tbl_Resource_List[Hours Available per Day], MATCH($C149,Tbl_Resource_List[Resource Name],0),1)-SUMIF($C$8:$C148,$C149,BC$8:BC148)),0),0)</f>
        <v>0</v>
      </c>
      <c r="BD149" s="93">
        <f>IF((BD$7&gt;IFERROR(MAX(IFERROR(INDEX(Tbl_Project_List[Start Date],MATCH($A149,Tbl_Project_List[Project Name],0),1)-1,0),IFERROR(INDEX($K$9:$K$158,MATCH($E149,$G$9:$G$158,0),1),0),IFERROR(INDEX($K$9:$K$158,MATCH($F149,$G$9:$G$158,0),1),0)),0)), IFERROR(MIN($D149-SUM($O149:BC149), INDEX(Tbl_Resource_List[Hours Available per Day], MATCH($C149,Tbl_Resource_List[Resource Name],0),1)-SUMIF($C$8:$C148,$C149,BD$8:BD148)),0),0)</f>
        <v>0</v>
      </c>
      <c r="BE149" s="93">
        <f>IF((BE$7&gt;IFERROR(MAX(IFERROR(INDEX(Tbl_Project_List[Start Date],MATCH($A149,Tbl_Project_List[Project Name],0),1)-1,0),IFERROR(INDEX($K$9:$K$158,MATCH($E149,$G$9:$G$158,0),1),0),IFERROR(INDEX($K$9:$K$158,MATCH($F149,$G$9:$G$158,0),1),0)),0)), IFERROR(MIN($D149-SUM($O149:BD149), INDEX(Tbl_Resource_List[Hours Available per Day], MATCH($C149,Tbl_Resource_List[Resource Name],0),1)-SUMIF($C$8:$C148,$C149,BE$8:BE148)),0),0)</f>
        <v>0</v>
      </c>
      <c r="BF149" s="93">
        <f>IF((BF$7&gt;IFERROR(MAX(IFERROR(INDEX(Tbl_Project_List[Start Date],MATCH($A149,Tbl_Project_List[Project Name],0),1)-1,0),IFERROR(INDEX($K$9:$K$158,MATCH($E149,$G$9:$G$158,0),1),0),IFERROR(INDEX($K$9:$K$158,MATCH($F149,$G$9:$G$158,0),1),0)),0)), IFERROR(MIN($D149-SUM($O149:BE149), INDEX(Tbl_Resource_List[Hours Available per Day], MATCH($C149,Tbl_Resource_List[Resource Name],0),1)-SUMIF($C$8:$C148,$C149,BF$8:BF148)),0),0)</f>
        <v>0</v>
      </c>
      <c r="BG149" s="93">
        <f>IF((BG$7&gt;IFERROR(MAX(IFERROR(INDEX(Tbl_Project_List[Start Date],MATCH($A149,Tbl_Project_List[Project Name],0),1)-1,0),IFERROR(INDEX($K$9:$K$158,MATCH($E149,$G$9:$G$158,0),1),0),IFERROR(INDEX($K$9:$K$158,MATCH($F149,$G$9:$G$158,0),1),0)),0)), IFERROR(MIN($D149-SUM($O149:BF149), INDEX(Tbl_Resource_List[Hours Available per Day], MATCH($C149,Tbl_Resource_List[Resource Name],0),1)-SUMIF($C$8:$C148,$C149,BG$8:BG148)),0),0)</f>
        <v>0</v>
      </c>
      <c r="BH149" s="93">
        <f>IF((BH$7&gt;IFERROR(MAX(IFERROR(INDEX(Tbl_Project_List[Start Date],MATCH($A149,Tbl_Project_List[Project Name],0),1)-1,0),IFERROR(INDEX($K$9:$K$158,MATCH($E149,$G$9:$G$158,0),1),0),IFERROR(INDEX($K$9:$K$158,MATCH($F149,$G$9:$G$158,0),1),0)),0)), IFERROR(MIN($D149-SUM($O149:BG149), INDEX(Tbl_Resource_List[Hours Available per Day], MATCH($C149,Tbl_Resource_List[Resource Name],0),1)-SUMIF($C$8:$C148,$C149,BH$8:BH148)),0),0)</f>
        <v>0</v>
      </c>
      <c r="BI149" s="93">
        <f>IF((BI$7&gt;IFERROR(MAX(IFERROR(INDEX(Tbl_Project_List[Start Date],MATCH($A149,Tbl_Project_List[Project Name],0),1)-1,0),IFERROR(INDEX($K$9:$K$158,MATCH($E149,$G$9:$G$158,0),1),0),IFERROR(INDEX($K$9:$K$158,MATCH($F149,$G$9:$G$158,0),1),0)),0)), IFERROR(MIN($D149-SUM($O149:BH149), INDEX(Tbl_Resource_List[Hours Available per Day], MATCH($C149,Tbl_Resource_List[Resource Name],0),1)-SUMIF($C$8:$C148,$C149,BI$8:BI148)),0),0)</f>
        <v>0</v>
      </c>
      <c r="BJ149" s="93">
        <f>IF((BJ$7&gt;IFERROR(MAX(IFERROR(INDEX(Tbl_Project_List[Start Date],MATCH($A149,Tbl_Project_List[Project Name],0),1)-1,0),IFERROR(INDEX($K$9:$K$158,MATCH($E149,$G$9:$G$158,0),1),0),IFERROR(INDEX($K$9:$K$158,MATCH($F149,$G$9:$G$158,0),1),0)),0)), IFERROR(MIN($D149-SUM($O149:BI149), INDEX(Tbl_Resource_List[Hours Available per Day], MATCH($C149,Tbl_Resource_List[Resource Name],0),1)-SUMIF($C$8:$C148,$C149,BJ$8:BJ148)),0),0)</f>
        <v>0</v>
      </c>
      <c r="BK149" s="93">
        <f>IF((BK$7&gt;IFERROR(MAX(IFERROR(INDEX(Tbl_Project_List[Start Date],MATCH($A149,Tbl_Project_List[Project Name],0),1)-1,0),IFERROR(INDEX($K$9:$K$158,MATCH($E149,$G$9:$G$158,0),1),0),IFERROR(INDEX($K$9:$K$158,MATCH($F149,$G$9:$G$158,0),1),0)),0)), IFERROR(MIN($D149-SUM($O149:BJ149), INDEX(Tbl_Resource_List[Hours Available per Day], MATCH($C149,Tbl_Resource_List[Resource Name],0),1)-SUMIF($C$8:$C148,$C149,BK$8:BK148)),0),0)</f>
        <v>0</v>
      </c>
      <c r="BL149" s="93">
        <f>IF((BL$7&gt;IFERROR(MAX(IFERROR(INDEX(Tbl_Project_List[Start Date],MATCH($A149,Tbl_Project_List[Project Name],0),1)-1,0),IFERROR(INDEX($K$9:$K$158,MATCH($E149,$G$9:$G$158,0),1),0),IFERROR(INDEX($K$9:$K$158,MATCH($F149,$G$9:$G$158,0),1),0)),0)), IFERROR(MIN($D149-SUM($O149:BK149), INDEX(Tbl_Resource_List[Hours Available per Day], MATCH($C149,Tbl_Resource_List[Resource Name],0),1)-SUMIF($C$8:$C148,$C149,BL$8:BL148)),0),0)</f>
        <v>0</v>
      </c>
      <c r="BM149" s="93">
        <f>IF((BM$7&gt;IFERROR(MAX(IFERROR(INDEX(Tbl_Project_List[Start Date],MATCH($A149,Tbl_Project_List[Project Name],0),1)-1,0),IFERROR(INDEX($K$9:$K$158,MATCH($E149,$G$9:$G$158,0),1),0),IFERROR(INDEX($K$9:$K$158,MATCH($F149,$G$9:$G$158,0),1),0)),0)), IFERROR(MIN($D149-SUM($O149:BL149), INDEX(Tbl_Resource_List[Hours Available per Day], MATCH($C149,Tbl_Resource_List[Resource Name],0),1)-SUMIF($C$8:$C148,$C149,BM$8:BM148)),0),0)</f>
        <v>0</v>
      </c>
      <c r="BN149" s="93">
        <f>IF((BN$7&gt;IFERROR(MAX(IFERROR(INDEX(Tbl_Project_List[Start Date],MATCH($A149,Tbl_Project_List[Project Name],0),1)-1,0),IFERROR(INDEX($K$9:$K$158,MATCH($E149,$G$9:$G$158,0),1),0),IFERROR(INDEX($K$9:$K$158,MATCH($F149,$G$9:$G$158,0),1),0)),0)), IFERROR(MIN($D149-SUM($O149:BM149), INDEX(Tbl_Resource_List[Hours Available per Day], MATCH($C149,Tbl_Resource_List[Resource Name],0),1)-SUMIF($C$8:$C148,$C149,BN$8:BN148)),0),0)</f>
        <v>0</v>
      </c>
      <c r="BO149" s="93">
        <f>IF((BO$7&gt;IFERROR(MAX(IFERROR(INDEX(Tbl_Project_List[Start Date],MATCH($A149,Tbl_Project_List[Project Name],0),1)-1,0),IFERROR(INDEX($K$9:$K$158,MATCH($E149,$G$9:$G$158,0),1),0),IFERROR(INDEX($K$9:$K$158,MATCH($F149,$G$9:$G$158,0),1),0)),0)), IFERROR(MIN($D149-SUM($O149:BN149), INDEX(Tbl_Resource_List[Hours Available per Day], MATCH($C149,Tbl_Resource_List[Resource Name],0),1)-SUMIF($C$8:$C148,$C149,BO$8:BO148)),0),0)</f>
        <v>0</v>
      </c>
      <c r="BP149" s="93">
        <f>IF((BP$7&gt;IFERROR(MAX(IFERROR(INDEX(Tbl_Project_List[Start Date],MATCH($A149,Tbl_Project_List[Project Name],0),1)-1,0),IFERROR(INDEX($K$9:$K$158,MATCH($E149,$G$9:$G$158,0),1),0),IFERROR(INDEX($K$9:$K$158,MATCH($F149,$G$9:$G$158,0),1),0)),0)), IFERROR(MIN($D149-SUM($O149:BO149), INDEX(Tbl_Resource_List[Hours Available per Day], MATCH($C149,Tbl_Resource_List[Resource Name],0),1)-SUMIF($C$8:$C148,$C149,BP$8:BP148)),0),0)</f>
        <v>0</v>
      </c>
      <c r="BQ149" s="93">
        <f>IF((BQ$7&gt;IFERROR(MAX(IFERROR(INDEX(Tbl_Project_List[Start Date],MATCH($A149,Tbl_Project_List[Project Name],0),1)-1,0),IFERROR(INDEX($K$9:$K$158,MATCH($E149,$G$9:$G$158,0),1),0),IFERROR(INDEX($K$9:$K$158,MATCH($F149,$G$9:$G$158,0),1),0)),0)), IFERROR(MIN($D149-SUM($O149:BP149), INDEX(Tbl_Resource_List[Hours Available per Day], MATCH($C149,Tbl_Resource_List[Resource Name],0),1)-SUMIF($C$8:$C148,$C149,BQ$8:BQ148)),0),0)</f>
        <v>0</v>
      </c>
      <c r="BR149" s="93">
        <f>IF((BR$7&gt;IFERROR(MAX(IFERROR(INDEX(Tbl_Project_List[Start Date],MATCH($A149,Tbl_Project_List[Project Name],0),1)-1,0),IFERROR(INDEX($K$9:$K$158,MATCH($E149,$G$9:$G$158,0),1),0),IFERROR(INDEX($K$9:$K$158,MATCH($F149,$G$9:$G$158,0),1),0)),0)), IFERROR(MIN($D149-SUM($O149:BQ149), INDEX(Tbl_Resource_List[Hours Available per Day], MATCH($C149,Tbl_Resource_List[Resource Name],0),1)-SUMIF($C$8:$C148,$C149,BR$8:BR148)),0),0)</f>
        <v>0</v>
      </c>
      <c r="BS149" s="93">
        <f>IF((BS$7&gt;IFERROR(MAX(IFERROR(INDEX(Tbl_Project_List[Start Date],MATCH($A149,Tbl_Project_List[Project Name],0),1)-1,0),IFERROR(INDEX($K$9:$K$158,MATCH($E149,$G$9:$G$158,0),1),0),IFERROR(INDEX($K$9:$K$158,MATCH($F149,$G$9:$G$158,0),1),0)),0)), IFERROR(MIN($D149-SUM($O149:BR149), INDEX(Tbl_Resource_List[Hours Available per Day], MATCH($C149,Tbl_Resource_List[Resource Name],0),1)-SUMIF($C$8:$C148,$C149,BS$8:BS148)),0),0)</f>
        <v>0</v>
      </c>
      <c r="BT149" s="93">
        <f>IF((BT$7&gt;IFERROR(MAX(IFERROR(INDEX(Tbl_Project_List[Start Date],MATCH($A149,Tbl_Project_List[Project Name],0),1)-1,0),IFERROR(INDEX($K$9:$K$158,MATCH($E149,$G$9:$G$158,0),1),0),IFERROR(INDEX($K$9:$K$158,MATCH($F149,$G$9:$G$158,0),1),0)),0)), IFERROR(MIN($D149-SUM($O149:BS149), INDEX(Tbl_Resource_List[Hours Available per Day], MATCH($C149,Tbl_Resource_List[Resource Name],0),1)-SUMIF($C$8:$C148,$C149,BT$8:BT148)),0),0)</f>
        <v>0</v>
      </c>
      <c r="BU149" s="93">
        <f>IF((BU$7&gt;IFERROR(MAX(IFERROR(INDEX(Tbl_Project_List[Start Date],MATCH($A149,Tbl_Project_List[Project Name],0),1)-1,0),IFERROR(INDEX($K$9:$K$158,MATCH($E149,$G$9:$G$158,0),1),0),IFERROR(INDEX($K$9:$K$158,MATCH($F149,$G$9:$G$158,0),1),0)),0)), IFERROR(MIN($D149-SUM($O149:BT149), INDEX(Tbl_Resource_List[Hours Available per Day], MATCH($C149,Tbl_Resource_List[Resource Name],0),1)-SUMIF($C$8:$C148,$C149,BU$8:BU148)),0),0)</f>
        <v>0</v>
      </c>
      <c r="BV149" s="93">
        <f>IF((BV$7&gt;IFERROR(MAX(IFERROR(INDEX(Tbl_Project_List[Start Date],MATCH($A149,Tbl_Project_List[Project Name],0),1)-1,0),IFERROR(INDEX($K$9:$K$158,MATCH($E149,$G$9:$G$158,0),1),0),IFERROR(INDEX($K$9:$K$158,MATCH($F149,$G$9:$G$158,0),1),0)),0)), IFERROR(MIN($D149-SUM($O149:BU149), INDEX(Tbl_Resource_List[Hours Available per Day], MATCH($C149,Tbl_Resource_List[Resource Name],0),1)-SUMIF($C$8:$C148,$C149,BV$8:BV148)),0),0)</f>
        <v>0</v>
      </c>
      <c r="BW149" s="94">
        <f>IF((BW$7&gt;IFERROR(MAX(IFERROR(INDEX(Tbl_Project_List[Start Date],MATCH($A149,Tbl_Project_List[Project Name],0),1)-1,0),IFERROR(INDEX($K$9:$K$158,MATCH($E149,$G$9:$G$158,0),1),0),IFERROR(INDEX($K$9:$K$158,MATCH($F149,$G$9:$G$158,0),1),0)),0)), IFERROR(MIN($D149-SUM($O149:BV149), INDEX(Tbl_Resource_List[Hours Available per Day], MATCH($C149,Tbl_Resource_List[Resource Name],0),1)-SUMIF($C$8:$C148,$C149,BW$8:BW148)),0),0)</f>
        <v>0</v>
      </c>
      <c r="BX149" s="95"/>
      <c r="BY149" s="95"/>
      <c r="BZ149" s="95"/>
      <c r="CA149" s="95"/>
      <c r="CB149" s="95"/>
      <c r="CC149" s="95"/>
      <c r="CD149" s="95"/>
      <c r="CE149" s="95"/>
      <c r="CF149" s="95"/>
      <c r="CG149" s="95"/>
      <c r="CH149" s="95"/>
      <c r="CI149" s="95"/>
      <c r="CJ149" s="95"/>
      <c r="CK149" s="95"/>
      <c r="CL149" s="95"/>
      <c r="CM149" s="95"/>
      <c r="CN149" s="95"/>
      <c r="CO149" s="95"/>
      <c r="CP149" s="95"/>
      <c r="CQ149" s="95"/>
      <c r="CR149" s="95"/>
      <c r="CS149" s="95"/>
      <c r="CT149" s="95"/>
      <c r="CU149" s="95"/>
      <c r="CV149" s="95"/>
      <c r="CW149" s="95"/>
      <c r="CX149" s="95"/>
      <c r="CY149" s="95"/>
      <c r="CZ149" s="95"/>
      <c r="DA149" s="95"/>
    </row>
    <row r="150" spans="1:105" x14ac:dyDescent="0.25">
      <c r="A150" s="89" t="str">
        <f>IFERROR(IF(ROW(A149)-ROW($A$8)&gt;=COUNTA(Tbl_Task_List[Task Name]),"",INDEX(Tbl_Project_List[],MATCH(SMALL(Tbl_Project_List[[#Data],[Priority]],ROUND(SUMPRODUCT(1/COUNTIF($A$9:A149,$A$9:A149)),0)+((COUNTIF(Tbl_Task_List[[#Data],[Project Name]],A149)=COUNTIF($A$9:$A149,A149))*1)),Tbl_Project_List[[#Data],[Priority]],0),1)),"")</f>
        <v/>
      </c>
      <c r="B150" s="89" t="str">
        <f t="array" ref="B150">IFERROR(INDEX((Tbl_Task_List[[#Data],[Task Name]]), SMALL(IF(A150=(Tbl_Task_List[[#Data],[Project Name]]),ROW(Tbl_Task_List[[#Data],[Project Name]]),""),COUNTIF($A$9:$A150,A150))-ROW(Tbl_Task_List[[#Headers],[Task Name]]),1),"")</f>
        <v/>
      </c>
      <c r="C150" s="90" t="str">
        <f t="array" ref="C150">IFERROR(INDEX((Tbl_Task_List[[#Data],[Resource Name]]), SMALL(IF(A150=(Tbl_Task_List[[#Data],[Project Name]]),ROW(Tbl_Task_List[[#Data],[Project Name]]),""),COUNTIF($A$9:$A150,A150))-ROW(Tbl_Task_List[[#Headers],[Resource Name]]),1),"")</f>
        <v/>
      </c>
      <c r="D150" s="91" t="str">
        <f t="array" ref="D150">IFERROR(INDEX((Tbl_Task_List[[#Data],[Planned Duration (Hours)]]), SMALL(IF(A150=(Tbl_Task_List[[#Data],[Project Name]]),ROW(Tbl_Task_List[[#Data],[Project Name]]),""),COUNTIF($A$9:$A150,A150))-ROW(Tbl_Task_List[[#Headers],[Planned Duration (Hours)]]),1),"")</f>
        <v/>
      </c>
      <c r="E150" s="70" t="str">
        <f t="array" ref="E150">IFERROR(INDEX((Tbl_Task_List[[#Data],[Predecessor 1]]), SMALL(IF(A150=(Tbl_Task_List[[#Data],[Project Name]]),ROW(Tbl_Task_List[[#Data],[Project Name]]),""),COUNTIF($A$9:$A150,A150))-ROW(Tbl_Task_List[[#Headers],[Predecessor 1]]),1),"")</f>
        <v/>
      </c>
      <c r="F150" s="70" t="str">
        <f t="array" ref="F150">IFERROR(INDEX((Tbl_Task_List[[#Data],[Predecessor 2]]), SMALL(IF(A150=(Tbl_Task_List[[#Data],[Project Name]]),ROW(Tbl_Task_List[[#Data],[Project Name]]),""),COUNTIF($A$9:$A150,A150))-ROW(Tbl_Task_List[[#Headers],[Predecessor 2]]),1),"")</f>
        <v/>
      </c>
      <c r="G150" s="70" t="str">
        <f t="shared" si="13"/>
        <v xml:space="preserve"> </v>
      </c>
      <c r="H150" s="75" t="str">
        <f>IFERROR(MAX(INDEX(Tbl_Project_List[Start Date],MATCH($A150,Tbl_Project_List[Project Name],0),1), StartDate, IFERROR(WORKDAY(INDEX($K$9:$K$158,MATCH($E150,$G$9:$G$158,0),1),1,Holidays),0),IFERROR(WORKDAY( INDEX($K$9:$K$158,MATCH($F150,$G$9:$G$158,0),1),1,Holidays),0)),"")</f>
        <v/>
      </c>
      <c r="I150" s="92" t="str">
        <f t="shared" si="14"/>
        <v/>
      </c>
      <c r="J150" s="75" t="str">
        <f t="array" ref="J150">IF(ISNUMBER(D150),IFERROR(INDEX($A$7:$BW$7,1,SMALL(IF(P150:BW150&gt;0,COLUMN(P150:BW150),""),1)),WORKDAY($BW$7,2,Holidays)),"")</f>
        <v/>
      </c>
      <c r="K150" s="75" t="str">
        <f t="array" ref="K150">IF(ISNUMBER(D150),IF(SUM(P150:BW150)=D150,IFERROR(INDEX($A$7:$BW$7,1,LARGE(IF(P150:BW150&gt;0,COLUMN(P150:BW150),""),1)),""),WORKDAY($BW$7,1,Holidays)),"")</f>
        <v/>
      </c>
      <c r="L150" s="92" t="str">
        <f ca="1">IFERROR(COUNTIF(INDIRECT(ADDRESS(ROW($L150),MATCH($J150,$A$7:$BW$7,0),1,1,)):INDIRECT(ADDRESS(ROW($L150),MATCH(MIN($K150,$BW$7),$A$7:$BW$7,0),1,1,)),0),"")</f>
        <v/>
      </c>
      <c r="M150" s="92" t="str">
        <f t="shared" si="15"/>
        <v/>
      </c>
      <c r="N150" s="93" t="str">
        <f t="shared" si="16"/>
        <v/>
      </c>
      <c r="O150" s="86"/>
      <c r="P150" s="93">
        <f>IF((P$7&gt;IFERROR(MAX(IFERROR(INDEX(Tbl_Project_List[Start Date],MATCH($A150,Tbl_Project_List[Project Name],0),1)-1,0),IFERROR(INDEX($K$9:$K$158,MATCH($E150,$G$9:$G$158,0),1),0),IFERROR(INDEX($K$9:$K$158,MATCH($F150,$G$9:$G$158,0),1),0)),0)), IFERROR(MIN($D150-SUM($O150:O150), INDEX(Tbl_Resource_List[Hours Available per Day], MATCH($C150,Tbl_Resource_List[Resource Name],0),1)-SUMIF($C$8:$C149,$C150,P$8:P149)),0),0)</f>
        <v>0</v>
      </c>
      <c r="Q150" s="93">
        <f>IF((Q$7&gt;IFERROR(MAX(IFERROR(INDEX(Tbl_Project_List[Start Date],MATCH($A150,Tbl_Project_List[Project Name],0),1)-1,0),IFERROR(INDEX($K$9:$K$158,MATCH($E150,$G$9:$G$158,0),1),0),IFERROR(INDEX($K$9:$K$158,MATCH($F150,$G$9:$G$158,0),1),0)),0)), IFERROR(MIN($D150-SUM($O150:P150), INDEX(Tbl_Resource_List[Hours Available per Day], MATCH($C150,Tbl_Resource_List[Resource Name],0),1)-SUMIF($C$8:$C149,$C150,Q$8:Q149)),0),0)</f>
        <v>0</v>
      </c>
      <c r="R150" s="93">
        <f>IF((R$7&gt;IFERROR(MAX(IFERROR(INDEX(Tbl_Project_List[Start Date],MATCH($A150,Tbl_Project_List[Project Name],0),1)-1,0),IFERROR(INDEX($K$9:$K$158,MATCH($E150,$G$9:$G$158,0),1),0),IFERROR(INDEX($K$9:$K$158,MATCH($F150,$G$9:$G$158,0),1),0)),0)), IFERROR(MIN($D150-SUM($O150:Q150), INDEX(Tbl_Resource_List[Hours Available per Day], MATCH($C150,Tbl_Resource_List[Resource Name],0),1)-SUMIF($C$8:$C149,$C150,R$8:R149)),0),0)</f>
        <v>0</v>
      </c>
      <c r="S150" s="93">
        <f>IF((S$7&gt;IFERROR(MAX(IFERROR(INDEX(Tbl_Project_List[Start Date],MATCH($A150,Tbl_Project_List[Project Name],0),1)-1,0),IFERROR(INDEX($K$9:$K$158,MATCH($E150,$G$9:$G$158,0),1),0),IFERROR(INDEX($K$9:$K$158,MATCH($F150,$G$9:$G$158,0),1),0)),0)), IFERROR(MIN($D150-SUM($O150:R150), INDEX(Tbl_Resource_List[Hours Available per Day], MATCH($C150,Tbl_Resource_List[Resource Name],0),1)-SUMIF($C$8:$C149,$C150,S$8:S149)),0),0)</f>
        <v>0</v>
      </c>
      <c r="T150" s="93">
        <f>IF((T$7&gt;IFERROR(MAX(IFERROR(INDEX(Tbl_Project_List[Start Date],MATCH($A150,Tbl_Project_List[Project Name],0),1)-1,0),IFERROR(INDEX($K$9:$K$158,MATCH($E150,$G$9:$G$158,0),1),0),IFERROR(INDEX($K$9:$K$158,MATCH($F150,$G$9:$G$158,0),1),0)),0)), IFERROR(MIN($D150-SUM($O150:S150), INDEX(Tbl_Resource_List[Hours Available per Day], MATCH($C150,Tbl_Resource_List[Resource Name],0),1)-SUMIF($C$8:$C149,$C150,T$8:T149)),0),0)</f>
        <v>0</v>
      </c>
      <c r="U150" s="93">
        <f>IF((U$7&gt;IFERROR(MAX(IFERROR(INDEX(Tbl_Project_List[Start Date],MATCH($A150,Tbl_Project_List[Project Name],0),1)-1,0),IFERROR(INDEX($K$9:$K$158,MATCH($E150,$G$9:$G$158,0),1),0),IFERROR(INDEX($K$9:$K$158,MATCH($F150,$G$9:$G$158,0),1),0)),0)), IFERROR(MIN($D150-SUM($O150:T150), INDEX(Tbl_Resource_List[Hours Available per Day], MATCH($C150,Tbl_Resource_List[Resource Name],0),1)-SUMIF($C$8:$C149,$C150,U$8:U149)),0),0)</f>
        <v>0</v>
      </c>
      <c r="V150" s="93">
        <f>IF((V$7&gt;IFERROR(MAX(IFERROR(INDEX(Tbl_Project_List[Start Date],MATCH($A150,Tbl_Project_List[Project Name],0),1)-1,0),IFERROR(INDEX($K$9:$K$158,MATCH($E150,$G$9:$G$158,0),1),0),IFERROR(INDEX($K$9:$K$158,MATCH($F150,$G$9:$G$158,0),1),0)),0)), IFERROR(MIN($D150-SUM($O150:U150), INDEX(Tbl_Resource_List[Hours Available per Day], MATCH($C150,Tbl_Resource_List[Resource Name],0),1)-SUMIF($C$8:$C149,$C150,V$8:V149)),0),0)</f>
        <v>0</v>
      </c>
      <c r="W150" s="93">
        <f>IF((W$7&gt;IFERROR(MAX(IFERROR(INDEX(Tbl_Project_List[Start Date],MATCH($A150,Tbl_Project_List[Project Name],0),1)-1,0),IFERROR(INDEX($K$9:$K$158,MATCH($E150,$G$9:$G$158,0),1),0),IFERROR(INDEX($K$9:$K$158,MATCH($F150,$G$9:$G$158,0),1),0)),0)), IFERROR(MIN($D150-SUM($O150:V150), INDEX(Tbl_Resource_List[Hours Available per Day], MATCH($C150,Tbl_Resource_List[Resource Name],0),1)-SUMIF($C$8:$C149,$C150,W$8:W149)),0),0)</f>
        <v>0</v>
      </c>
      <c r="X150" s="93">
        <f>IF((X$7&gt;IFERROR(MAX(IFERROR(INDEX(Tbl_Project_List[Start Date],MATCH($A150,Tbl_Project_List[Project Name],0),1)-1,0),IFERROR(INDEX($K$9:$K$158,MATCH($E150,$G$9:$G$158,0),1),0),IFERROR(INDEX($K$9:$K$158,MATCH($F150,$G$9:$G$158,0),1),0)),0)), IFERROR(MIN($D150-SUM($O150:W150), INDEX(Tbl_Resource_List[Hours Available per Day], MATCH($C150,Tbl_Resource_List[Resource Name],0),1)-SUMIF($C$8:$C149,$C150,X$8:X149)),0),0)</f>
        <v>0</v>
      </c>
      <c r="Y150" s="93">
        <f>IF((Y$7&gt;IFERROR(MAX(IFERROR(INDEX(Tbl_Project_List[Start Date],MATCH($A150,Tbl_Project_List[Project Name],0),1)-1,0),IFERROR(INDEX($K$9:$K$158,MATCH($E150,$G$9:$G$158,0),1),0),IFERROR(INDEX($K$9:$K$158,MATCH($F150,$G$9:$G$158,0),1),0)),0)), IFERROR(MIN($D150-SUM($O150:X150), INDEX(Tbl_Resource_List[Hours Available per Day], MATCH($C150,Tbl_Resource_List[Resource Name],0),1)-SUMIF($C$8:$C149,$C150,Y$8:Y149)),0),0)</f>
        <v>0</v>
      </c>
      <c r="Z150" s="93">
        <f>IF((Z$7&gt;IFERROR(MAX(IFERROR(INDEX(Tbl_Project_List[Start Date],MATCH($A150,Tbl_Project_List[Project Name],0),1)-1,0),IFERROR(INDEX($K$9:$K$158,MATCH($E150,$G$9:$G$158,0),1),0),IFERROR(INDEX($K$9:$K$158,MATCH($F150,$G$9:$G$158,0),1),0)),0)), IFERROR(MIN($D150-SUM($O150:Y150), INDEX(Tbl_Resource_List[Hours Available per Day], MATCH($C150,Tbl_Resource_List[Resource Name],0),1)-SUMIF($C$8:$C149,$C150,Z$8:Z149)),0),0)</f>
        <v>0</v>
      </c>
      <c r="AA150" s="93">
        <f>IF((AA$7&gt;IFERROR(MAX(IFERROR(INDEX(Tbl_Project_List[Start Date],MATCH($A150,Tbl_Project_List[Project Name],0),1)-1,0),IFERROR(INDEX($K$9:$K$158,MATCH($E150,$G$9:$G$158,0),1),0),IFERROR(INDEX($K$9:$K$158,MATCH($F150,$G$9:$G$158,0),1),0)),0)), IFERROR(MIN($D150-SUM($O150:Z150), INDEX(Tbl_Resource_List[Hours Available per Day], MATCH($C150,Tbl_Resource_List[Resource Name],0),1)-SUMIF($C$8:$C149,$C150,AA$8:AA149)),0),0)</f>
        <v>0</v>
      </c>
      <c r="AB150" s="93">
        <f>IF((AB$7&gt;IFERROR(MAX(IFERROR(INDEX(Tbl_Project_List[Start Date],MATCH($A150,Tbl_Project_List[Project Name],0),1)-1,0),IFERROR(INDEX($K$9:$K$158,MATCH($E150,$G$9:$G$158,0),1),0),IFERROR(INDEX($K$9:$K$158,MATCH($F150,$G$9:$G$158,0),1),0)),0)), IFERROR(MIN($D150-SUM($O150:AA150), INDEX(Tbl_Resource_List[Hours Available per Day], MATCH($C150,Tbl_Resource_List[Resource Name],0),1)-SUMIF($C$8:$C149,$C150,AB$8:AB149)),0),0)</f>
        <v>0</v>
      </c>
      <c r="AC150" s="93">
        <f>IF((AC$7&gt;IFERROR(MAX(IFERROR(INDEX(Tbl_Project_List[Start Date],MATCH($A150,Tbl_Project_List[Project Name],0),1)-1,0),IFERROR(INDEX($K$9:$K$158,MATCH($E150,$G$9:$G$158,0),1),0),IFERROR(INDEX($K$9:$K$158,MATCH($F150,$G$9:$G$158,0),1),0)),0)), IFERROR(MIN($D150-SUM($O150:AB150), INDEX(Tbl_Resource_List[Hours Available per Day], MATCH($C150,Tbl_Resource_List[Resource Name],0),1)-SUMIF($C$8:$C149,$C150,AC$8:AC149)),0),0)</f>
        <v>0</v>
      </c>
      <c r="AD150" s="93">
        <f>IF((AD$7&gt;IFERROR(MAX(IFERROR(INDEX(Tbl_Project_List[Start Date],MATCH($A150,Tbl_Project_List[Project Name],0),1)-1,0),IFERROR(INDEX($K$9:$K$158,MATCH($E150,$G$9:$G$158,0),1),0),IFERROR(INDEX($K$9:$K$158,MATCH($F150,$G$9:$G$158,0),1),0)),0)), IFERROR(MIN($D150-SUM($O150:AC150), INDEX(Tbl_Resource_List[Hours Available per Day], MATCH($C150,Tbl_Resource_List[Resource Name],0),1)-SUMIF($C$8:$C149,$C150,AD$8:AD149)),0),0)</f>
        <v>0</v>
      </c>
      <c r="AE150" s="93">
        <f>IF((AE$7&gt;IFERROR(MAX(IFERROR(INDEX(Tbl_Project_List[Start Date],MATCH($A150,Tbl_Project_List[Project Name],0),1)-1,0),IFERROR(INDEX($K$9:$K$158,MATCH($E150,$G$9:$G$158,0),1),0),IFERROR(INDEX($K$9:$K$158,MATCH($F150,$G$9:$G$158,0),1),0)),0)), IFERROR(MIN($D150-SUM($O150:AD150), INDEX(Tbl_Resource_List[Hours Available per Day], MATCH($C150,Tbl_Resource_List[Resource Name],0),1)-SUMIF($C$8:$C149,$C150,AE$8:AE149)),0),0)</f>
        <v>0</v>
      </c>
      <c r="AF150" s="93">
        <f>IF((AF$7&gt;IFERROR(MAX(IFERROR(INDEX(Tbl_Project_List[Start Date],MATCH($A150,Tbl_Project_List[Project Name],0),1)-1,0),IFERROR(INDEX($K$9:$K$158,MATCH($E150,$G$9:$G$158,0),1),0),IFERROR(INDEX($K$9:$K$158,MATCH($F150,$G$9:$G$158,0),1),0)),0)), IFERROR(MIN($D150-SUM($O150:AE150), INDEX(Tbl_Resource_List[Hours Available per Day], MATCH($C150,Tbl_Resource_List[Resource Name],0),1)-SUMIF($C$8:$C149,$C150,AF$8:AF149)),0),0)</f>
        <v>0</v>
      </c>
      <c r="AG150" s="93">
        <f>IF((AG$7&gt;IFERROR(MAX(IFERROR(INDEX(Tbl_Project_List[Start Date],MATCH($A150,Tbl_Project_List[Project Name],0),1)-1,0),IFERROR(INDEX($K$9:$K$158,MATCH($E150,$G$9:$G$158,0),1),0),IFERROR(INDEX($K$9:$K$158,MATCH($F150,$G$9:$G$158,0),1),0)),0)), IFERROR(MIN($D150-SUM($O150:AF150), INDEX(Tbl_Resource_List[Hours Available per Day], MATCH($C150,Tbl_Resource_List[Resource Name],0),1)-SUMIF($C$8:$C149,$C150,AG$8:AG149)),0),0)</f>
        <v>0</v>
      </c>
      <c r="AH150" s="93">
        <f>IF((AH$7&gt;IFERROR(MAX(IFERROR(INDEX(Tbl_Project_List[Start Date],MATCH($A150,Tbl_Project_List[Project Name],0),1)-1,0),IFERROR(INDEX($K$9:$K$158,MATCH($E150,$G$9:$G$158,0),1),0),IFERROR(INDEX($K$9:$K$158,MATCH($F150,$G$9:$G$158,0),1),0)),0)), IFERROR(MIN($D150-SUM($O150:AG150), INDEX(Tbl_Resource_List[Hours Available per Day], MATCH($C150,Tbl_Resource_List[Resource Name],0),1)-SUMIF($C$8:$C149,$C150,AH$8:AH149)),0),0)</f>
        <v>0</v>
      </c>
      <c r="AI150" s="93">
        <f>IF((AI$7&gt;IFERROR(MAX(IFERROR(INDEX(Tbl_Project_List[Start Date],MATCH($A150,Tbl_Project_List[Project Name],0),1)-1,0),IFERROR(INDEX($K$9:$K$158,MATCH($E150,$G$9:$G$158,0),1),0),IFERROR(INDEX($K$9:$K$158,MATCH($F150,$G$9:$G$158,0),1),0)),0)), IFERROR(MIN($D150-SUM($O150:AH150), INDEX(Tbl_Resource_List[Hours Available per Day], MATCH($C150,Tbl_Resource_List[Resource Name],0),1)-SUMIF($C$8:$C149,$C150,AI$8:AI149)),0),0)</f>
        <v>0</v>
      </c>
      <c r="AJ150" s="93">
        <f>IF((AJ$7&gt;IFERROR(MAX(IFERROR(INDEX(Tbl_Project_List[Start Date],MATCH($A150,Tbl_Project_List[Project Name],0),1)-1,0),IFERROR(INDEX($K$9:$K$158,MATCH($E150,$G$9:$G$158,0),1),0),IFERROR(INDEX($K$9:$K$158,MATCH($F150,$G$9:$G$158,0),1),0)),0)), IFERROR(MIN($D150-SUM($O150:AI150), INDEX(Tbl_Resource_List[Hours Available per Day], MATCH($C150,Tbl_Resource_List[Resource Name],0),1)-SUMIF($C$8:$C149,$C150,AJ$8:AJ149)),0),0)</f>
        <v>0</v>
      </c>
      <c r="AK150" s="93">
        <f>IF((AK$7&gt;IFERROR(MAX(IFERROR(INDEX(Tbl_Project_List[Start Date],MATCH($A150,Tbl_Project_List[Project Name],0),1)-1,0),IFERROR(INDEX($K$9:$K$158,MATCH($E150,$G$9:$G$158,0),1),0),IFERROR(INDEX($K$9:$K$158,MATCH($F150,$G$9:$G$158,0),1),0)),0)), IFERROR(MIN($D150-SUM($O150:AJ150), INDEX(Tbl_Resource_List[Hours Available per Day], MATCH($C150,Tbl_Resource_List[Resource Name],0),1)-SUMIF($C$8:$C149,$C150,AK$8:AK149)),0),0)</f>
        <v>0</v>
      </c>
      <c r="AL150" s="93">
        <f>IF((AL$7&gt;IFERROR(MAX(IFERROR(INDEX(Tbl_Project_List[Start Date],MATCH($A150,Tbl_Project_List[Project Name],0),1)-1,0),IFERROR(INDEX($K$9:$K$158,MATCH($E150,$G$9:$G$158,0),1),0),IFERROR(INDEX($K$9:$K$158,MATCH($F150,$G$9:$G$158,0),1),0)),0)), IFERROR(MIN($D150-SUM($O150:AK150), INDEX(Tbl_Resource_List[Hours Available per Day], MATCH($C150,Tbl_Resource_List[Resource Name],0),1)-SUMIF($C$8:$C149,$C150,AL$8:AL149)),0),0)</f>
        <v>0</v>
      </c>
      <c r="AM150" s="93">
        <f>IF((AM$7&gt;IFERROR(MAX(IFERROR(INDEX(Tbl_Project_List[Start Date],MATCH($A150,Tbl_Project_List[Project Name],0),1)-1,0),IFERROR(INDEX($K$9:$K$158,MATCH($E150,$G$9:$G$158,0),1),0),IFERROR(INDEX($K$9:$K$158,MATCH($F150,$G$9:$G$158,0),1),0)),0)), IFERROR(MIN($D150-SUM($O150:AL150), INDEX(Tbl_Resource_List[Hours Available per Day], MATCH($C150,Tbl_Resource_List[Resource Name],0),1)-SUMIF($C$8:$C149,$C150,AM$8:AM149)),0),0)</f>
        <v>0</v>
      </c>
      <c r="AN150" s="93">
        <f>IF((AN$7&gt;IFERROR(MAX(IFERROR(INDEX(Tbl_Project_List[Start Date],MATCH($A150,Tbl_Project_List[Project Name],0),1)-1,0),IFERROR(INDEX($K$9:$K$158,MATCH($E150,$G$9:$G$158,0),1),0),IFERROR(INDEX($K$9:$K$158,MATCH($F150,$G$9:$G$158,0),1),0)),0)), IFERROR(MIN($D150-SUM($O150:AM150), INDEX(Tbl_Resource_List[Hours Available per Day], MATCH($C150,Tbl_Resource_List[Resource Name],0),1)-SUMIF($C$8:$C149,$C150,AN$8:AN149)),0),0)</f>
        <v>0</v>
      </c>
      <c r="AO150" s="93">
        <f>IF((AO$7&gt;IFERROR(MAX(IFERROR(INDEX(Tbl_Project_List[Start Date],MATCH($A150,Tbl_Project_List[Project Name],0),1)-1,0),IFERROR(INDEX($K$9:$K$158,MATCH($E150,$G$9:$G$158,0),1),0),IFERROR(INDEX($K$9:$K$158,MATCH($F150,$G$9:$G$158,0),1),0)),0)), IFERROR(MIN($D150-SUM($O150:AN150), INDEX(Tbl_Resource_List[Hours Available per Day], MATCH($C150,Tbl_Resource_List[Resource Name],0),1)-SUMIF($C$8:$C149,$C150,AO$8:AO149)),0),0)</f>
        <v>0</v>
      </c>
      <c r="AP150" s="93">
        <f>IF((AP$7&gt;IFERROR(MAX(IFERROR(INDEX(Tbl_Project_List[Start Date],MATCH($A150,Tbl_Project_List[Project Name],0),1)-1,0),IFERROR(INDEX($K$9:$K$158,MATCH($E150,$G$9:$G$158,0),1),0),IFERROR(INDEX($K$9:$K$158,MATCH($F150,$G$9:$G$158,0),1),0)),0)), IFERROR(MIN($D150-SUM($O150:AO150), INDEX(Tbl_Resource_List[Hours Available per Day], MATCH($C150,Tbl_Resource_List[Resource Name],0),1)-SUMIF($C$8:$C149,$C150,AP$8:AP149)),0),0)</f>
        <v>0</v>
      </c>
      <c r="AQ150" s="93">
        <f>IF((AQ$7&gt;IFERROR(MAX(IFERROR(INDEX(Tbl_Project_List[Start Date],MATCH($A150,Tbl_Project_List[Project Name],0),1)-1,0),IFERROR(INDEX($K$9:$K$158,MATCH($E150,$G$9:$G$158,0),1),0),IFERROR(INDEX($K$9:$K$158,MATCH($F150,$G$9:$G$158,0),1),0)),0)), IFERROR(MIN($D150-SUM($O150:AP150), INDEX(Tbl_Resource_List[Hours Available per Day], MATCH($C150,Tbl_Resource_List[Resource Name],0),1)-SUMIF($C$8:$C149,$C150,AQ$8:AQ149)),0),0)</f>
        <v>0</v>
      </c>
      <c r="AR150" s="93">
        <f>IF((AR$7&gt;IFERROR(MAX(IFERROR(INDEX(Tbl_Project_List[Start Date],MATCH($A150,Tbl_Project_List[Project Name],0),1)-1,0),IFERROR(INDEX($K$9:$K$158,MATCH($E150,$G$9:$G$158,0),1),0),IFERROR(INDEX($K$9:$K$158,MATCH($F150,$G$9:$G$158,0),1),0)),0)), IFERROR(MIN($D150-SUM($O150:AQ150), INDEX(Tbl_Resource_List[Hours Available per Day], MATCH($C150,Tbl_Resource_List[Resource Name],0),1)-SUMIF($C$8:$C149,$C150,AR$8:AR149)),0),0)</f>
        <v>0</v>
      </c>
      <c r="AS150" s="93">
        <f>IF((AS$7&gt;IFERROR(MAX(IFERROR(INDEX(Tbl_Project_List[Start Date],MATCH($A150,Tbl_Project_List[Project Name],0),1)-1,0),IFERROR(INDEX($K$9:$K$158,MATCH($E150,$G$9:$G$158,0),1),0),IFERROR(INDEX($K$9:$K$158,MATCH($F150,$G$9:$G$158,0),1),0)),0)), IFERROR(MIN($D150-SUM($O150:AR150), INDEX(Tbl_Resource_List[Hours Available per Day], MATCH($C150,Tbl_Resource_List[Resource Name],0),1)-SUMIF($C$8:$C149,$C150,AS$8:AS149)),0),0)</f>
        <v>0</v>
      </c>
      <c r="AT150" s="93">
        <f>IF((AT$7&gt;IFERROR(MAX(IFERROR(INDEX(Tbl_Project_List[Start Date],MATCH($A150,Tbl_Project_List[Project Name],0),1)-1,0),IFERROR(INDEX($K$9:$K$158,MATCH($E150,$G$9:$G$158,0),1),0),IFERROR(INDEX($K$9:$K$158,MATCH($F150,$G$9:$G$158,0),1),0)),0)), IFERROR(MIN($D150-SUM($O150:AS150), INDEX(Tbl_Resource_List[Hours Available per Day], MATCH($C150,Tbl_Resource_List[Resource Name],0),1)-SUMIF($C$8:$C149,$C150,AT$8:AT149)),0),0)</f>
        <v>0</v>
      </c>
      <c r="AU150" s="93">
        <f>IF((AU$7&gt;IFERROR(MAX(IFERROR(INDEX(Tbl_Project_List[Start Date],MATCH($A150,Tbl_Project_List[Project Name],0),1)-1,0),IFERROR(INDEX($K$9:$K$158,MATCH($E150,$G$9:$G$158,0),1),0),IFERROR(INDEX($K$9:$K$158,MATCH($F150,$G$9:$G$158,0),1),0)),0)), IFERROR(MIN($D150-SUM($O150:AT150), INDEX(Tbl_Resource_List[Hours Available per Day], MATCH($C150,Tbl_Resource_List[Resource Name],0),1)-SUMIF($C$8:$C149,$C150,AU$8:AU149)),0),0)</f>
        <v>0</v>
      </c>
      <c r="AV150" s="93">
        <f>IF((AV$7&gt;IFERROR(MAX(IFERROR(INDEX(Tbl_Project_List[Start Date],MATCH($A150,Tbl_Project_List[Project Name],0),1)-1,0),IFERROR(INDEX($K$9:$K$158,MATCH($E150,$G$9:$G$158,0),1),0),IFERROR(INDEX($K$9:$K$158,MATCH($F150,$G$9:$G$158,0),1),0)),0)), IFERROR(MIN($D150-SUM($O150:AU150), INDEX(Tbl_Resource_List[Hours Available per Day], MATCH($C150,Tbl_Resource_List[Resource Name],0),1)-SUMIF($C$8:$C149,$C150,AV$8:AV149)),0),0)</f>
        <v>0</v>
      </c>
      <c r="AW150" s="93">
        <f>IF((AW$7&gt;IFERROR(MAX(IFERROR(INDEX(Tbl_Project_List[Start Date],MATCH($A150,Tbl_Project_List[Project Name],0),1)-1,0),IFERROR(INDEX($K$9:$K$158,MATCH($E150,$G$9:$G$158,0),1),0),IFERROR(INDEX($K$9:$K$158,MATCH($F150,$G$9:$G$158,0),1),0)),0)), IFERROR(MIN($D150-SUM($O150:AV150), INDEX(Tbl_Resource_List[Hours Available per Day], MATCH($C150,Tbl_Resource_List[Resource Name],0),1)-SUMIF($C$8:$C149,$C150,AW$8:AW149)),0),0)</f>
        <v>0</v>
      </c>
      <c r="AX150" s="93">
        <f>IF((AX$7&gt;IFERROR(MAX(IFERROR(INDEX(Tbl_Project_List[Start Date],MATCH($A150,Tbl_Project_List[Project Name],0),1)-1,0),IFERROR(INDEX($K$9:$K$158,MATCH($E150,$G$9:$G$158,0),1),0),IFERROR(INDEX($K$9:$K$158,MATCH($F150,$G$9:$G$158,0),1),0)),0)), IFERROR(MIN($D150-SUM($O150:AW150), INDEX(Tbl_Resource_List[Hours Available per Day], MATCH($C150,Tbl_Resource_List[Resource Name],0),1)-SUMIF($C$8:$C149,$C150,AX$8:AX149)),0),0)</f>
        <v>0</v>
      </c>
      <c r="AY150" s="93">
        <f>IF((AY$7&gt;IFERROR(MAX(IFERROR(INDEX(Tbl_Project_List[Start Date],MATCH($A150,Tbl_Project_List[Project Name],0),1)-1,0),IFERROR(INDEX($K$9:$K$158,MATCH($E150,$G$9:$G$158,0),1),0),IFERROR(INDEX($K$9:$K$158,MATCH($F150,$G$9:$G$158,0),1),0)),0)), IFERROR(MIN($D150-SUM($O150:AX150), INDEX(Tbl_Resource_List[Hours Available per Day], MATCH($C150,Tbl_Resource_List[Resource Name],0),1)-SUMIF($C$8:$C149,$C150,AY$8:AY149)),0),0)</f>
        <v>0</v>
      </c>
      <c r="AZ150" s="93">
        <f>IF((AZ$7&gt;IFERROR(MAX(IFERROR(INDEX(Tbl_Project_List[Start Date],MATCH($A150,Tbl_Project_List[Project Name],0),1)-1,0),IFERROR(INDEX($K$9:$K$158,MATCH($E150,$G$9:$G$158,0),1),0),IFERROR(INDEX($K$9:$K$158,MATCH($F150,$G$9:$G$158,0),1),0)),0)), IFERROR(MIN($D150-SUM($O150:AY150), INDEX(Tbl_Resource_List[Hours Available per Day], MATCH($C150,Tbl_Resource_List[Resource Name],0),1)-SUMIF($C$8:$C149,$C150,AZ$8:AZ149)),0),0)</f>
        <v>0</v>
      </c>
      <c r="BA150" s="93">
        <f>IF((BA$7&gt;IFERROR(MAX(IFERROR(INDEX(Tbl_Project_List[Start Date],MATCH($A150,Tbl_Project_List[Project Name],0),1)-1,0),IFERROR(INDEX($K$9:$K$158,MATCH($E150,$G$9:$G$158,0),1),0),IFERROR(INDEX($K$9:$K$158,MATCH($F150,$G$9:$G$158,0),1),0)),0)), IFERROR(MIN($D150-SUM($O150:AZ150), INDEX(Tbl_Resource_List[Hours Available per Day], MATCH($C150,Tbl_Resource_List[Resource Name],0),1)-SUMIF($C$8:$C149,$C150,BA$8:BA149)),0),0)</f>
        <v>0</v>
      </c>
      <c r="BB150" s="93">
        <f>IF((BB$7&gt;IFERROR(MAX(IFERROR(INDEX(Tbl_Project_List[Start Date],MATCH($A150,Tbl_Project_List[Project Name],0),1)-1,0),IFERROR(INDEX($K$9:$K$158,MATCH($E150,$G$9:$G$158,0),1),0),IFERROR(INDEX($K$9:$K$158,MATCH($F150,$G$9:$G$158,0),1),0)),0)), IFERROR(MIN($D150-SUM($O150:BA150), INDEX(Tbl_Resource_List[Hours Available per Day], MATCH($C150,Tbl_Resource_List[Resource Name],0),1)-SUMIF($C$8:$C149,$C150,BB$8:BB149)),0),0)</f>
        <v>0</v>
      </c>
      <c r="BC150" s="93">
        <f>IF((BC$7&gt;IFERROR(MAX(IFERROR(INDEX(Tbl_Project_List[Start Date],MATCH($A150,Tbl_Project_List[Project Name],0),1)-1,0),IFERROR(INDEX($K$9:$K$158,MATCH($E150,$G$9:$G$158,0),1),0),IFERROR(INDEX($K$9:$K$158,MATCH($F150,$G$9:$G$158,0),1),0)),0)), IFERROR(MIN($D150-SUM($O150:BB150), INDEX(Tbl_Resource_List[Hours Available per Day], MATCH($C150,Tbl_Resource_List[Resource Name],0),1)-SUMIF($C$8:$C149,$C150,BC$8:BC149)),0),0)</f>
        <v>0</v>
      </c>
      <c r="BD150" s="93">
        <f>IF((BD$7&gt;IFERROR(MAX(IFERROR(INDEX(Tbl_Project_List[Start Date],MATCH($A150,Tbl_Project_List[Project Name],0),1)-1,0),IFERROR(INDEX($K$9:$K$158,MATCH($E150,$G$9:$G$158,0),1),0),IFERROR(INDEX($K$9:$K$158,MATCH($F150,$G$9:$G$158,0),1),0)),0)), IFERROR(MIN($D150-SUM($O150:BC150), INDEX(Tbl_Resource_List[Hours Available per Day], MATCH($C150,Tbl_Resource_List[Resource Name],0),1)-SUMIF($C$8:$C149,$C150,BD$8:BD149)),0),0)</f>
        <v>0</v>
      </c>
      <c r="BE150" s="93">
        <f>IF((BE$7&gt;IFERROR(MAX(IFERROR(INDEX(Tbl_Project_List[Start Date],MATCH($A150,Tbl_Project_List[Project Name],0),1)-1,0),IFERROR(INDEX($K$9:$K$158,MATCH($E150,$G$9:$G$158,0),1),0),IFERROR(INDEX($K$9:$K$158,MATCH($F150,$G$9:$G$158,0),1),0)),0)), IFERROR(MIN($D150-SUM($O150:BD150), INDEX(Tbl_Resource_List[Hours Available per Day], MATCH($C150,Tbl_Resource_List[Resource Name],0),1)-SUMIF($C$8:$C149,$C150,BE$8:BE149)),0),0)</f>
        <v>0</v>
      </c>
      <c r="BF150" s="93">
        <f>IF((BF$7&gt;IFERROR(MAX(IFERROR(INDEX(Tbl_Project_List[Start Date],MATCH($A150,Tbl_Project_List[Project Name],0),1)-1,0),IFERROR(INDEX($K$9:$K$158,MATCH($E150,$G$9:$G$158,0),1),0),IFERROR(INDEX($K$9:$K$158,MATCH($F150,$G$9:$G$158,0),1),0)),0)), IFERROR(MIN($D150-SUM($O150:BE150), INDEX(Tbl_Resource_List[Hours Available per Day], MATCH($C150,Tbl_Resource_List[Resource Name],0),1)-SUMIF($C$8:$C149,$C150,BF$8:BF149)),0),0)</f>
        <v>0</v>
      </c>
      <c r="BG150" s="93">
        <f>IF((BG$7&gt;IFERROR(MAX(IFERROR(INDEX(Tbl_Project_List[Start Date],MATCH($A150,Tbl_Project_List[Project Name],0),1)-1,0),IFERROR(INDEX($K$9:$K$158,MATCH($E150,$G$9:$G$158,0),1),0),IFERROR(INDEX($K$9:$K$158,MATCH($F150,$G$9:$G$158,0),1),0)),0)), IFERROR(MIN($D150-SUM($O150:BF150), INDEX(Tbl_Resource_List[Hours Available per Day], MATCH($C150,Tbl_Resource_List[Resource Name],0),1)-SUMIF($C$8:$C149,$C150,BG$8:BG149)),0),0)</f>
        <v>0</v>
      </c>
      <c r="BH150" s="93">
        <f>IF((BH$7&gt;IFERROR(MAX(IFERROR(INDEX(Tbl_Project_List[Start Date],MATCH($A150,Tbl_Project_List[Project Name],0),1)-1,0),IFERROR(INDEX($K$9:$K$158,MATCH($E150,$G$9:$G$158,0),1),0),IFERROR(INDEX($K$9:$K$158,MATCH($F150,$G$9:$G$158,0),1),0)),0)), IFERROR(MIN($D150-SUM($O150:BG150), INDEX(Tbl_Resource_List[Hours Available per Day], MATCH($C150,Tbl_Resource_List[Resource Name],0),1)-SUMIF($C$8:$C149,$C150,BH$8:BH149)),0),0)</f>
        <v>0</v>
      </c>
      <c r="BI150" s="93">
        <f>IF((BI$7&gt;IFERROR(MAX(IFERROR(INDEX(Tbl_Project_List[Start Date],MATCH($A150,Tbl_Project_List[Project Name],0),1)-1,0),IFERROR(INDEX($K$9:$K$158,MATCH($E150,$G$9:$G$158,0),1),0),IFERROR(INDEX($K$9:$K$158,MATCH($F150,$G$9:$G$158,0),1),0)),0)), IFERROR(MIN($D150-SUM($O150:BH150), INDEX(Tbl_Resource_List[Hours Available per Day], MATCH($C150,Tbl_Resource_List[Resource Name],0),1)-SUMIF($C$8:$C149,$C150,BI$8:BI149)),0),0)</f>
        <v>0</v>
      </c>
      <c r="BJ150" s="93">
        <f>IF((BJ$7&gt;IFERROR(MAX(IFERROR(INDEX(Tbl_Project_List[Start Date],MATCH($A150,Tbl_Project_List[Project Name],0),1)-1,0),IFERROR(INDEX($K$9:$K$158,MATCH($E150,$G$9:$G$158,0),1),0),IFERROR(INDEX($K$9:$K$158,MATCH($F150,$G$9:$G$158,0),1),0)),0)), IFERROR(MIN($D150-SUM($O150:BI150), INDEX(Tbl_Resource_List[Hours Available per Day], MATCH($C150,Tbl_Resource_List[Resource Name],0),1)-SUMIF($C$8:$C149,$C150,BJ$8:BJ149)),0),0)</f>
        <v>0</v>
      </c>
      <c r="BK150" s="93">
        <f>IF((BK$7&gt;IFERROR(MAX(IFERROR(INDEX(Tbl_Project_List[Start Date],MATCH($A150,Tbl_Project_List[Project Name],0),1)-1,0),IFERROR(INDEX($K$9:$K$158,MATCH($E150,$G$9:$G$158,0),1),0),IFERROR(INDEX($K$9:$K$158,MATCH($F150,$G$9:$G$158,0),1),0)),0)), IFERROR(MIN($D150-SUM($O150:BJ150), INDEX(Tbl_Resource_List[Hours Available per Day], MATCH($C150,Tbl_Resource_List[Resource Name],0),1)-SUMIF($C$8:$C149,$C150,BK$8:BK149)),0),0)</f>
        <v>0</v>
      </c>
      <c r="BL150" s="93">
        <f>IF((BL$7&gt;IFERROR(MAX(IFERROR(INDEX(Tbl_Project_List[Start Date],MATCH($A150,Tbl_Project_List[Project Name],0),1)-1,0),IFERROR(INDEX($K$9:$K$158,MATCH($E150,$G$9:$G$158,0),1),0),IFERROR(INDEX($K$9:$K$158,MATCH($F150,$G$9:$G$158,0),1),0)),0)), IFERROR(MIN($D150-SUM($O150:BK150), INDEX(Tbl_Resource_List[Hours Available per Day], MATCH($C150,Tbl_Resource_List[Resource Name],0),1)-SUMIF($C$8:$C149,$C150,BL$8:BL149)),0),0)</f>
        <v>0</v>
      </c>
      <c r="BM150" s="93">
        <f>IF((BM$7&gt;IFERROR(MAX(IFERROR(INDEX(Tbl_Project_List[Start Date],MATCH($A150,Tbl_Project_List[Project Name],0),1)-1,0),IFERROR(INDEX($K$9:$K$158,MATCH($E150,$G$9:$G$158,0),1),0),IFERROR(INDEX($K$9:$K$158,MATCH($F150,$G$9:$G$158,0),1),0)),0)), IFERROR(MIN($D150-SUM($O150:BL150), INDEX(Tbl_Resource_List[Hours Available per Day], MATCH($C150,Tbl_Resource_List[Resource Name],0),1)-SUMIF($C$8:$C149,$C150,BM$8:BM149)),0),0)</f>
        <v>0</v>
      </c>
      <c r="BN150" s="93">
        <f>IF((BN$7&gt;IFERROR(MAX(IFERROR(INDEX(Tbl_Project_List[Start Date],MATCH($A150,Tbl_Project_List[Project Name],0),1)-1,0),IFERROR(INDEX($K$9:$K$158,MATCH($E150,$G$9:$G$158,0),1),0),IFERROR(INDEX($K$9:$K$158,MATCH($F150,$G$9:$G$158,0),1),0)),0)), IFERROR(MIN($D150-SUM($O150:BM150), INDEX(Tbl_Resource_List[Hours Available per Day], MATCH($C150,Tbl_Resource_List[Resource Name],0),1)-SUMIF($C$8:$C149,$C150,BN$8:BN149)),0),0)</f>
        <v>0</v>
      </c>
      <c r="BO150" s="93">
        <f>IF((BO$7&gt;IFERROR(MAX(IFERROR(INDEX(Tbl_Project_List[Start Date],MATCH($A150,Tbl_Project_List[Project Name],0),1)-1,0),IFERROR(INDEX($K$9:$K$158,MATCH($E150,$G$9:$G$158,0),1),0),IFERROR(INDEX($K$9:$K$158,MATCH($F150,$G$9:$G$158,0),1),0)),0)), IFERROR(MIN($D150-SUM($O150:BN150), INDEX(Tbl_Resource_List[Hours Available per Day], MATCH($C150,Tbl_Resource_List[Resource Name],0),1)-SUMIF($C$8:$C149,$C150,BO$8:BO149)),0),0)</f>
        <v>0</v>
      </c>
      <c r="BP150" s="93">
        <f>IF((BP$7&gt;IFERROR(MAX(IFERROR(INDEX(Tbl_Project_List[Start Date],MATCH($A150,Tbl_Project_List[Project Name],0),1)-1,0),IFERROR(INDEX($K$9:$K$158,MATCH($E150,$G$9:$G$158,0),1),0),IFERROR(INDEX($K$9:$K$158,MATCH($F150,$G$9:$G$158,0),1),0)),0)), IFERROR(MIN($D150-SUM($O150:BO150), INDEX(Tbl_Resource_List[Hours Available per Day], MATCH($C150,Tbl_Resource_List[Resource Name],0),1)-SUMIF($C$8:$C149,$C150,BP$8:BP149)),0),0)</f>
        <v>0</v>
      </c>
      <c r="BQ150" s="93">
        <f>IF((BQ$7&gt;IFERROR(MAX(IFERROR(INDEX(Tbl_Project_List[Start Date],MATCH($A150,Tbl_Project_List[Project Name],0),1)-1,0),IFERROR(INDEX($K$9:$K$158,MATCH($E150,$G$9:$G$158,0),1),0),IFERROR(INDEX($K$9:$K$158,MATCH($F150,$G$9:$G$158,0),1),0)),0)), IFERROR(MIN($D150-SUM($O150:BP150), INDEX(Tbl_Resource_List[Hours Available per Day], MATCH($C150,Tbl_Resource_List[Resource Name],0),1)-SUMIF($C$8:$C149,$C150,BQ$8:BQ149)),0),0)</f>
        <v>0</v>
      </c>
      <c r="BR150" s="93">
        <f>IF((BR$7&gt;IFERROR(MAX(IFERROR(INDEX(Tbl_Project_List[Start Date],MATCH($A150,Tbl_Project_List[Project Name],0),1)-1,0),IFERROR(INDEX($K$9:$K$158,MATCH($E150,$G$9:$G$158,0),1),0),IFERROR(INDEX($K$9:$K$158,MATCH($F150,$G$9:$G$158,0),1),0)),0)), IFERROR(MIN($D150-SUM($O150:BQ150), INDEX(Tbl_Resource_List[Hours Available per Day], MATCH($C150,Tbl_Resource_List[Resource Name],0),1)-SUMIF($C$8:$C149,$C150,BR$8:BR149)),0),0)</f>
        <v>0</v>
      </c>
      <c r="BS150" s="93">
        <f>IF((BS$7&gt;IFERROR(MAX(IFERROR(INDEX(Tbl_Project_List[Start Date],MATCH($A150,Tbl_Project_List[Project Name],0),1)-1,0),IFERROR(INDEX($K$9:$K$158,MATCH($E150,$G$9:$G$158,0),1),0),IFERROR(INDEX($K$9:$K$158,MATCH($F150,$G$9:$G$158,0),1),0)),0)), IFERROR(MIN($D150-SUM($O150:BR150), INDEX(Tbl_Resource_List[Hours Available per Day], MATCH($C150,Tbl_Resource_List[Resource Name],0),1)-SUMIF($C$8:$C149,$C150,BS$8:BS149)),0),0)</f>
        <v>0</v>
      </c>
      <c r="BT150" s="93">
        <f>IF((BT$7&gt;IFERROR(MAX(IFERROR(INDEX(Tbl_Project_List[Start Date],MATCH($A150,Tbl_Project_List[Project Name],0),1)-1,0),IFERROR(INDEX($K$9:$K$158,MATCH($E150,$G$9:$G$158,0),1),0),IFERROR(INDEX($K$9:$K$158,MATCH($F150,$G$9:$G$158,0),1),0)),0)), IFERROR(MIN($D150-SUM($O150:BS150), INDEX(Tbl_Resource_List[Hours Available per Day], MATCH($C150,Tbl_Resource_List[Resource Name],0),1)-SUMIF($C$8:$C149,$C150,BT$8:BT149)),0),0)</f>
        <v>0</v>
      </c>
      <c r="BU150" s="93">
        <f>IF((BU$7&gt;IFERROR(MAX(IFERROR(INDEX(Tbl_Project_List[Start Date],MATCH($A150,Tbl_Project_List[Project Name],0),1)-1,0),IFERROR(INDEX($K$9:$K$158,MATCH($E150,$G$9:$G$158,0),1),0),IFERROR(INDEX($K$9:$K$158,MATCH($F150,$G$9:$G$158,0),1),0)),0)), IFERROR(MIN($D150-SUM($O150:BT150), INDEX(Tbl_Resource_List[Hours Available per Day], MATCH($C150,Tbl_Resource_List[Resource Name],0),1)-SUMIF($C$8:$C149,$C150,BU$8:BU149)),0),0)</f>
        <v>0</v>
      </c>
      <c r="BV150" s="93">
        <f>IF((BV$7&gt;IFERROR(MAX(IFERROR(INDEX(Tbl_Project_List[Start Date],MATCH($A150,Tbl_Project_List[Project Name],0),1)-1,0),IFERROR(INDEX($K$9:$K$158,MATCH($E150,$G$9:$G$158,0),1),0),IFERROR(INDEX($K$9:$K$158,MATCH($F150,$G$9:$G$158,0),1),0)),0)), IFERROR(MIN($D150-SUM($O150:BU150), INDEX(Tbl_Resource_List[Hours Available per Day], MATCH($C150,Tbl_Resource_List[Resource Name],0),1)-SUMIF($C$8:$C149,$C150,BV$8:BV149)),0),0)</f>
        <v>0</v>
      </c>
      <c r="BW150" s="94">
        <f>IF((BW$7&gt;IFERROR(MAX(IFERROR(INDEX(Tbl_Project_List[Start Date],MATCH($A150,Tbl_Project_List[Project Name],0),1)-1,0),IFERROR(INDEX($K$9:$K$158,MATCH($E150,$G$9:$G$158,0),1),0),IFERROR(INDEX($K$9:$K$158,MATCH($F150,$G$9:$G$158,0),1),0)),0)), IFERROR(MIN($D150-SUM($O150:BV150), INDEX(Tbl_Resource_List[Hours Available per Day], MATCH($C150,Tbl_Resource_List[Resource Name],0),1)-SUMIF($C$8:$C149,$C150,BW$8:BW149)),0),0)</f>
        <v>0</v>
      </c>
      <c r="BX150" s="95"/>
      <c r="BY150" s="95"/>
      <c r="BZ150" s="95"/>
      <c r="CA150" s="95"/>
      <c r="CB150" s="95"/>
      <c r="CC150" s="95"/>
      <c r="CD150" s="95"/>
      <c r="CE150" s="95"/>
      <c r="CF150" s="95"/>
      <c r="CG150" s="95"/>
      <c r="CH150" s="95"/>
      <c r="CI150" s="95"/>
      <c r="CJ150" s="95"/>
      <c r="CK150" s="95"/>
      <c r="CL150" s="95"/>
      <c r="CM150" s="95"/>
      <c r="CN150" s="95"/>
      <c r="CO150" s="95"/>
      <c r="CP150" s="95"/>
      <c r="CQ150" s="95"/>
      <c r="CR150" s="95"/>
      <c r="CS150" s="95"/>
      <c r="CT150" s="95"/>
      <c r="CU150" s="95"/>
      <c r="CV150" s="95"/>
      <c r="CW150" s="95"/>
      <c r="CX150" s="95"/>
      <c r="CY150" s="95"/>
      <c r="CZ150" s="95"/>
      <c r="DA150" s="95"/>
    </row>
    <row r="151" spans="1:105" x14ac:dyDescent="0.25">
      <c r="A151" s="89" t="str">
        <f>IFERROR(IF(ROW(A150)-ROW($A$8)&gt;=COUNTA(Tbl_Task_List[Task Name]),"",INDEX(Tbl_Project_List[],MATCH(SMALL(Tbl_Project_List[[#Data],[Priority]],ROUND(SUMPRODUCT(1/COUNTIF($A$9:A150,$A$9:A150)),0)+((COUNTIF(Tbl_Task_List[[#Data],[Project Name]],A150)=COUNTIF($A$9:$A150,A150))*1)),Tbl_Project_List[[#Data],[Priority]],0),1)),"")</f>
        <v/>
      </c>
      <c r="B151" s="89" t="str">
        <f t="array" ref="B151">IFERROR(INDEX((Tbl_Task_List[[#Data],[Task Name]]), SMALL(IF(A151=(Tbl_Task_List[[#Data],[Project Name]]),ROW(Tbl_Task_List[[#Data],[Project Name]]),""),COUNTIF($A$9:$A151,A151))-ROW(Tbl_Task_List[[#Headers],[Task Name]]),1),"")</f>
        <v/>
      </c>
      <c r="C151" s="90" t="str">
        <f t="array" ref="C151">IFERROR(INDEX((Tbl_Task_List[[#Data],[Resource Name]]), SMALL(IF(A151=(Tbl_Task_List[[#Data],[Project Name]]),ROW(Tbl_Task_List[[#Data],[Project Name]]),""),COUNTIF($A$9:$A151,A151))-ROW(Tbl_Task_List[[#Headers],[Resource Name]]),1),"")</f>
        <v/>
      </c>
      <c r="D151" s="91" t="str">
        <f t="array" ref="D151">IFERROR(INDEX((Tbl_Task_List[[#Data],[Planned Duration (Hours)]]), SMALL(IF(A151=(Tbl_Task_List[[#Data],[Project Name]]),ROW(Tbl_Task_List[[#Data],[Project Name]]),""),COUNTIF($A$9:$A151,A151))-ROW(Tbl_Task_List[[#Headers],[Planned Duration (Hours)]]),1),"")</f>
        <v/>
      </c>
      <c r="E151" s="70" t="str">
        <f t="array" ref="E151">IFERROR(INDEX((Tbl_Task_List[[#Data],[Predecessor 1]]), SMALL(IF(A151=(Tbl_Task_List[[#Data],[Project Name]]),ROW(Tbl_Task_List[[#Data],[Project Name]]),""),COUNTIF($A$9:$A151,A151))-ROW(Tbl_Task_List[[#Headers],[Predecessor 1]]),1),"")</f>
        <v/>
      </c>
      <c r="F151" s="70" t="str">
        <f t="array" ref="F151">IFERROR(INDEX((Tbl_Task_List[[#Data],[Predecessor 2]]), SMALL(IF(A151=(Tbl_Task_List[[#Data],[Project Name]]),ROW(Tbl_Task_List[[#Data],[Project Name]]),""),COUNTIF($A$9:$A151,A151))-ROW(Tbl_Task_List[[#Headers],[Predecessor 2]]),1),"")</f>
        <v/>
      </c>
      <c r="G151" s="70" t="str">
        <f t="shared" si="13"/>
        <v xml:space="preserve"> </v>
      </c>
      <c r="H151" s="75" t="str">
        <f>IFERROR(MAX(INDEX(Tbl_Project_List[Start Date],MATCH($A151,Tbl_Project_List[Project Name],0),1), StartDate, IFERROR(WORKDAY(INDEX($K$9:$K$158,MATCH($E151,$G$9:$G$158,0),1),1,Holidays),0),IFERROR(WORKDAY( INDEX($K$9:$K$158,MATCH($F151,$G$9:$G$158,0),1),1,Holidays),0)),"")</f>
        <v/>
      </c>
      <c r="I151" s="92" t="str">
        <f t="shared" si="14"/>
        <v/>
      </c>
      <c r="J151" s="75" t="str">
        <f t="array" ref="J151">IF(ISNUMBER(D151),IFERROR(INDEX($A$7:$BW$7,1,SMALL(IF(P151:BW151&gt;0,COLUMN(P151:BW151),""),1)),WORKDAY($BW$7,2,Holidays)),"")</f>
        <v/>
      </c>
      <c r="K151" s="75" t="str">
        <f t="array" ref="K151">IF(ISNUMBER(D151),IF(SUM(P151:BW151)=D151,IFERROR(INDEX($A$7:$BW$7,1,LARGE(IF(P151:BW151&gt;0,COLUMN(P151:BW151),""),1)),""),WORKDAY($BW$7,1,Holidays)),"")</f>
        <v/>
      </c>
      <c r="L151" s="92" t="str">
        <f ca="1">IFERROR(COUNTIF(INDIRECT(ADDRESS(ROW($L151),MATCH($J151,$A$7:$BW$7,0),1,1,)):INDIRECT(ADDRESS(ROW($L151),MATCH(MIN($K151,$BW$7),$A$7:$BW$7,0),1,1,)),0),"")</f>
        <v/>
      </c>
      <c r="M151" s="92" t="str">
        <f t="shared" si="15"/>
        <v/>
      </c>
      <c r="N151" s="93" t="str">
        <f t="shared" si="16"/>
        <v/>
      </c>
      <c r="O151" s="86"/>
      <c r="P151" s="93">
        <f>IF((P$7&gt;IFERROR(MAX(IFERROR(INDEX(Tbl_Project_List[Start Date],MATCH($A151,Tbl_Project_List[Project Name],0),1)-1,0),IFERROR(INDEX($K$9:$K$158,MATCH($E151,$G$9:$G$158,0),1),0),IFERROR(INDEX($K$9:$K$158,MATCH($F151,$G$9:$G$158,0),1),0)),0)), IFERROR(MIN($D151-SUM($O151:O151), INDEX(Tbl_Resource_List[Hours Available per Day], MATCH($C151,Tbl_Resource_List[Resource Name],0),1)-SUMIF($C$8:$C150,$C151,P$8:P150)),0),0)</f>
        <v>0</v>
      </c>
      <c r="Q151" s="93">
        <f>IF((Q$7&gt;IFERROR(MAX(IFERROR(INDEX(Tbl_Project_List[Start Date],MATCH($A151,Tbl_Project_List[Project Name],0),1)-1,0),IFERROR(INDEX($K$9:$K$158,MATCH($E151,$G$9:$G$158,0),1),0),IFERROR(INDEX($K$9:$K$158,MATCH($F151,$G$9:$G$158,0),1),0)),0)), IFERROR(MIN($D151-SUM($O151:P151), INDEX(Tbl_Resource_List[Hours Available per Day], MATCH($C151,Tbl_Resource_List[Resource Name],0),1)-SUMIF($C$8:$C150,$C151,Q$8:Q150)),0),0)</f>
        <v>0</v>
      </c>
      <c r="R151" s="93">
        <f>IF((R$7&gt;IFERROR(MAX(IFERROR(INDEX(Tbl_Project_List[Start Date],MATCH($A151,Tbl_Project_List[Project Name],0),1)-1,0),IFERROR(INDEX($K$9:$K$158,MATCH($E151,$G$9:$G$158,0),1),0),IFERROR(INDEX($K$9:$K$158,MATCH($F151,$G$9:$G$158,0),1),0)),0)), IFERROR(MIN($D151-SUM($O151:Q151), INDEX(Tbl_Resource_List[Hours Available per Day], MATCH($C151,Tbl_Resource_List[Resource Name],0),1)-SUMIF($C$8:$C150,$C151,R$8:R150)),0),0)</f>
        <v>0</v>
      </c>
      <c r="S151" s="93">
        <f>IF((S$7&gt;IFERROR(MAX(IFERROR(INDEX(Tbl_Project_List[Start Date],MATCH($A151,Tbl_Project_List[Project Name],0),1)-1,0),IFERROR(INDEX($K$9:$K$158,MATCH($E151,$G$9:$G$158,0),1),0),IFERROR(INDEX($K$9:$K$158,MATCH($F151,$G$9:$G$158,0),1),0)),0)), IFERROR(MIN($D151-SUM($O151:R151), INDEX(Tbl_Resource_List[Hours Available per Day], MATCH($C151,Tbl_Resource_List[Resource Name],0),1)-SUMIF($C$8:$C150,$C151,S$8:S150)),0),0)</f>
        <v>0</v>
      </c>
      <c r="T151" s="93">
        <f>IF((T$7&gt;IFERROR(MAX(IFERROR(INDEX(Tbl_Project_List[Start Date],MATCH($A151,Tbl_Project_List[Project Name],0),1)-1,0),IFERROR(INDEX($K$9:$K$158,MATCH($E151,$G$9:$G$158,0),1),0),IFERROR(INDEX($K$9:$K$158,MATCH($F151,$G$9:$G$158,0),1),0)),0)), IFERROR(MIN($D151-SUM($O151:S151), INDEX(Tbl_Resource_List[Hours Available per Day], MATCH($C151,Tbl_Resource_List[Resource Name],0),1)-SUMIF($C$8:$C150,$C151,T$8:T150)),0),0)</f>
        <v>0</v>
      </c>
      <c r="U151" s="93">
        <f>IF((U$7&gt;IFERROR(MAX(IFERROR(INDEX(Tbl_Project_List[Start Date],MATCH($A151,Tbl_Project_List[Project Name],0),1)-1,0),IFERROR(INDEX($K$9:$K$158,MATCH($E151,$G$9:$G$158,0),1),0),IFERROR(INDEX($K$9:$K$158,MATCH($F151,$G$9:$G$158,0),1),0)),0)), IFERROR(MIN($D151-SUM($O151:T151), INDEX(Tbl_Resource_List[Hours Available per Day], MATCH($C151,Tbl_Resource_List[Resource Name],0),1)-SUMIF($C$8:$C150,$C151,U$8:U150)),0),0)</f>
        <v>0</v>
      </c>
      <c r="V151" s="93">
        <f>IF((V$7&gt;IFERROR(MAX(IFERROR(INDEX(Tbl_Project_List[Start Date],MATCH($A151,Tbl_Project_List[Project Name],0),1)-1,0),IFERROR(INDEX($K$9:$K$158,MATCH($E151,$G$9:$G$158,0),1),0),IFERROR(INDEX($K$9:$K$158,MATCH($F151,$G$9:$G$158,0),1),0)),0)), IFERROR(MIN($D151-SUM($O151:U151), INDEX(Tbl_Resource_List[Hours Available per Day], MATCH($C151,Tbl_Resource_List[Resource Name],0),1)-SUMIF($C$8:$C150,$C151,V$8:V150)),0),0)</f>
        <v>0</v>
      </c>
      <c r="W151" s="93">
        <f>IF((W$7&gt;IFERROR(MAX(IFERROR(INDEX(Tbl_Project_List[Start Date],MATCH($A151,Tbl_Project_List[Project Name],0),1)-1,0),IFERROR(INDEX($K$9:$K$158,MATCH($E151,$G$9:$G$158,0),1),0),IFERROR(INDEX($K$9:$K$158,MATCH($F151,$G$9:$G$158,0),1),0)),0)), IFERROR(MIN($D151-SUM($O151:V151), INDEX(Tbl_Resource_List[Hours Available per Day], MATCH($C151,Tbl_Resource_List[Resource Name],0),1)-SUMIF($C$8:$C150,$C151,W$8:W150)),0),0)</f>
        <v>0</v>
      </c>
      <c r="X151" s="93">
        <f>IF((X$7&gt;IFERROR(MAX(IFERROR(INDEX(Tbl_Project_List[Start Date],MATCH($A151,Tbl_Project_List[Project Name],0),1)-1,0),IFERROR(INDEX($K$9:$K$158,MATCH($E151,$G$9:$G$158,0),1),0),IFERROR(INDEX($K$9:$K$158,MATCH($F151,$G$9:$G$158,0),1),0)),0)), IFERROR(MIN($D151-SUM($O151:W151), INDEX(Tbl_Resource_List[Hours Available per Day], MATCH($C151,Tbl_Resource_List[Resource Name],0),1)-SUMIF($C$8:$C150,$C151,X$8:X150)),0),0)</f>
        <v>0</v>
      </c>
      <c r="Y151" s="93">
        <f>IF((Y$7&gt;IFERROR(MAX(IFERROR(INDEX(Tbl_Project_List[Start Date],MATCH($A151,Tbl_Project_List[Project Name],0),1)-1,0),IFERROR(INDEX($K$9:$K$158,MATCH($E151,$G$9:$G$158,0),1),0),IFERROR(INDEX($K$9:$K$158,MATCH($F151,$G$9:$G$158,0),1),0)),0)), IFERROR(MIN($D151-SUM($O151:X151), INDEX(Tbl_Resource_List[Hours Available per Day], MATCH($C151,Tbl_Resource_List[Resource Name],0),1)-SUMIF($C$8:$C150,$C151,Y$8:Y150)),0),0)</f>
        <v>0</v>
      </c>
      <c r="Z151" s="93">
        <f>IF((Z$7&gt;IFERROR(MAX(IFERROR(INDEX(Tbl_Project_List[Start Date],MATCH($A151,Tbl_Project_List[Project Name],0),1)-1,0),IFERROR(INDEX($K$9:$K$158,MATCH($E151,$G$9:$G$158,0),1),0),IFERROR(INDEX($K$9:$K$158,MATCH($F151,$G$9:$G$158,0),1),0)),0)), IFERROR(MIN($D151-SUM($O151:Y151), INDEX(Tbl_Resource_List[Hours Available per Day], MATCH($C151,Tbl_Resource_List[Resource Name],0),1)-SUMIF($C$8:$C150,$C151,Z$8:Z150)),0),0)</f>
        <v>0</v>
      </c>
      <c r="AA151" s="93">
        <f>IF((AA$7&gt;IFERROR(MAX(IFERROR(INDEX(Tbl_Project_List[Start Date],MATCH($A151,Tbl_Project_List[Project Name],0),1)-1,0),IFERROR(INDEX($K$9:$K$158,MATCH($E151,$G$9:$G$158,0),1),0),IFERROR(INDEX($K$9:$K$158,MATCH($F151,$G$9:$G$158,0),1),0)),0)), IFERROR(MIN($D151-SUM($O151:Z151), INDEX(Tbl_Resource_List[Hours Available per Day], MATCH($C151,Tbl_Resource_List[Resource Name],0),1)-SUMIF($C$8:$C150,$C151,AA$8:AA150)),0),0)</f>
        <v>0</v>
      </c>
      <c r="AB151" s="93">
        <f>IF((AB$7&gt;IFERROR(MAX(IFERROR(INDEX(Tbl_Project_List[Start Date],MATCH($A151,Tbl_Project_List[Project Name],0),1)-1,0),IFERROR(INDEX($K$9:$K$158,MATCH($E151,$G$9:$G$158,0),1),0),IFERROR(INDEX($K$9:$K$158,MATCH($F151,$G$9:$G$158,0),1),0)),0)), IFERROR(MIN($D151-SUM($O151:AA151), INDEX(Tbl_Resource_List[Hours Available per Day], MATCH($C151,Tbl_Resource_List[Resource Name],0),1)-SUMIF($C$8:$C150,$C151,AB$8:AB150)),0),0)</f>
        <v>0</v>
      </c>
      <c r="AC151" s="93">
        <f>IF((AC$7&gt;IFERROR(MAX(IFERROR(INDEX(Tbl_Project_List[Start Date],MATCH($A151,Tbl_Project_List[Project Name],0),1)-1,0),IFERROR(INDEX($K$9:$K$158,MATCH($E151,$G$9:$G$158,0),1),0),IFERROR(INDEX($K$9:$K$158,MATCH($F151,$G$9:$G$158,0),1),0)),0)), IFERROR(MIN($D151-SUM($O151:AB151), INDEX(Tbl_Resource_List[Hours Available per Day], MATCH($C151,Tbl_Resource_List[Resource Name],0),1)-SUMIF($C$8:$C150,$C151,AC$8:AC150)),0),0)</f>
        <v>0</v>
      </c>
      <c r="AD151" s="93">
        <f>IF((AD$7&gt;IFERROR(MAX(IFERROR(INDEX(Tbl_Project_List[Start Date],MATCH($A151,Tbl_Project_List[Project Name],0),1)-1,0),IFERROR(INDEX($K$9:$K$158,MATCH($E151,$G$9:$G$158,0),1),0),IFERROR(INDEX($K$9:$K$158,MATCH($F151,$G$9:$G$158,0),1),0)),0)), IFERROR(MIN($D151-SUM($O151:AC151), INDEX(Tbl_Resource_List[Hours Available per Day], MATCH($C151,Tbl_Resource_List[Resource Name],0),1)-SUMIF($C$8:$C150,$C151,AD$8:AD150)),0),0)</f>
        <v>0</v>
      </c>
      <c r="AE151" s="93">
        <f>IF((AE$7&gt;IFERROR(MAX(IFERROR(INDEX(Tbl_Project_List[Start Date],MATCH($A151,Tbl_Project_List[Project Name],0),1)-1,0),IFERROR(INDEX($K$9:$K$158,MATCH($E151,$G$9:$G$158,0),1),0),IFERROR(INDEX($K$9:$K$158,MATCH($F151,$G$9:$G$158,0),1),0)),0)), IFERROR(MIN($D151-SUM($O151:AD151), INDEX(Tbl_Resource_List[Hours Available per Day], MATCH($C151,Tbl_Resource_List[Resource Name],0),1)-SUMIF($C$8:$C150,$C151,AE$8:AE150)),0),0)</f>
        <v>0</v>
      </c>
      <c r="AF151" s="93">
        <f>IF((AF$7&gt;IFERROR(MAX(IFERROR(INDEX(Tbl_Project_List[Start Date],MATCH($A151,Tbl_Project_List[Project Name],0),1)-1,0),IFERROR(INDEX($K$9:$K$158,MATCH($E151,$G$9:$G$158,0),1),0),IFERROR(INDEX($K$9:$K$158,MATCH($F151,$G$9:$G$158,0),1),0)),0)), IFERROR(MIN($D151-SUM($O151:AE151), INDEX(Tbl_Resource_List[Hours Available per Day], MATCH($C151,Tbl_Resource_List[Resource Name],0),1)-SUMIF($C$8:$C150,$C151,AF$8:AF150)),0),0)</f>
        <v>0</v>
      </c>
      <c r="AG151" s="93">
        <f>IF((AG$7&gt;IFERROR(MAX(IFERROR(INDEX(Tbl_Project_List[Start Date],MATCH($A151,Tbl_Project_List[Project Name],0),1)-1,0),IFERROR(INDEX($K$9:$K$158,MATCH($E151,$G$9:$G$158,0),1),0),IFERROR(INDEX($K$9:$K$158,MATCH($F151,$G$9:$G$158,0),1),0)),0)), IFERROR(MIN($D151-SUM($O151:AF151), INDEX(Tbl_Resource_List[Hours Available per Day], MATCH($C151,Tbl_Resource_List[Resource Name],0),1)-SUMIF($C$8:$C150,$C151,AG$8:AG150)),0),0)</f>
        <v>0</v>
      </c>
      <c r="AH151" s="93">
        <f>IF((AH$7&gt;IFERROR(MAX(IFERROR(INDEX(Tbl_Project_List[Start Date],MATCH($A151,Tbl_Project_List[Project Name],0),1)-1,0),IFERROR(INDEX($K$9:$K$158,MATCH($E151,$G$9:$G$158,0),1),0),IFERROR(INDEX($K$9:$K$158,MATCH($F151,$G$9:$G$158,0),1),0)),0)), IFERROR(MIN($D151-SUM($O151:AG151), INDEX(Tbl_Resource_List[Hours Available per Day], MATCH($C151,Tbl_Resource_List[Resource Name],0),1)-SUMIF($C$8:$C150,$C151,AH$8:AH150)),0),0)</f>
        <v>0</v>
      </c>
      <c r="AI151" s="93">
        <f>IF((AI$7&gt;IFERROR(MAX(IFERROR(INDEX(Tbl_Project_List[Start Date],MATCH($A151,Tbl_Project_List[Project Name],0),1)-1,0),IFERROR(INDEX($K$9:$K$158,MATCH($E151,$G$9:$G$158,0),1),0),IFERROR(INDEX($K$9:$K$158,MATCH($F151,$G$9:$G$158,0),1),0)),0)), IFERROR(MIN($D151-SUM($O151:AH151), INDEX(Tbl_Resource_List[Hours Available per Day], MATCH($C151,Tbl_Resource_List[Resource Name],0),1)-SUMIF($C$8:$C150,$C151,AI$8:AI150)),0),0)</f>
        <v>0</v>
      </c>
      <c r="AJ151" s="93">
        <f>IF((AJ$7&gt;IFERROR(MAX(IFERROR(INDEX(Tbl_Project_List[Start Date],MATCH($A151,Tbl_Project_List[Project Name],0),1)-1,0),IFERROR(INDEX($K$9:$K$158,MATCH($E151,$G$9:$G$158,0),1),0),IFERROR(INDEX($K$9:$K$158,MATCH($F151,$G$9:$G$158,0),1),0)),0)), IFERROR(MIN($D151-SUM($O151:AI151), INDEX(Tbl_Resource_List[Hours Available per Day], MATCH($C151,Tbl_Resource_List[Resource Name],0),1)-SUMIF($C$8:$C150,$C151,AJ$8:AJ150)),0),0)</f>
        <v>0</v>
      </c>
      <c r="AK151" s="93">
        <f>IF((AK$7&gt;IFERROR(MAX(IFERROR(INDEX(Tbl_Project_List[Start Date],MATCH($A151,Tbl_Project_List[Project Name],0),1)-1,0),IFERROR(INDEX($K$9:$K$158,MATCH($E151,$G$9:$G$158,0),1),0),IFERROR(INDEX($K$9:$K$158,MATCH($F151,$G$9:$G$158,0),1),0)),0)), IFERROR(MIN($D151-SUM($O151:AJ151), INDEX(Tbl_Resource_List[Hours Available per Day], MATCH($C151,Tbl_Resource_List[Resource Name],0),1)-SUMIF($C$8:$C150,$C151,AK$8:AK150)),0),0)</f>
        <v>0</v>
      </c>
      <c r="AL151" s="93">
        <f>IF((AL$7&gt;IFERROR(MAX(IFERROR(INDEX(Tbl_Project_List[Start Date],MATCH($A151,Tbl_Project_List[Project Name],0),1)-1,0),IFERROR(INDEX($K$9:$K$158,MATCH($E151,$G$9:$G$158,0),1),0),IFERROR(INDEX($K$9:$K$158,MATCH($F151,$G$9:$G$158,0),1),0)),0)), IFERROR(MIN($D151-SUM($O151:AK151), INDEX(Tbl_Resource_List[Hours Available per Day], MATCH($C151,Tbl_Resource_List[Resource Name],0),1)-SUMIF($C$8:$C150,$C151,AL$8:AL150)),0),0)</f>
        <v>0</v>
      </c>
      <c r="AM151" s="93">
        <f>IF((AM$7&gt;IFERROR(MAX(IFERROR(INDEX(Tbl_Project_List[Start Date],MATCH($A151,Tbl_Project_List[Project Name],0),1)-1,0),IFERROR(INDEX($K$9:$K$158,MATCH($E151,$G$9:$G$158,0),1),0),IFERROR(INDEX($K$9:$K$158,MATCH($F151,$G$9:$G$158,0),1),0)),0)), IFERROR(MIN($D151-SUM($O151:AL151), INDEX(Tbl_Resource_List[Hours Available per Day], MATCH($C151,Tbl_Resource_List[Resource Name],0),1)-SUMIF($C$8:$C150,$C151,AM$8:AM150)),0),0)</f>
        <v>0</v>
      </c>
      <c r="AN151" s="93">
        <f>IF((AN$7&gt;IFERROR(MAX(IFERROR(INDEX(Tbl_Project_List[Start Date],MATCH($A151,Tbl_Project_List[Project Name],0),1)-1,0),IFERROR(INDEX($K$9:$K$158,MATCH($E151,$G$9:$G$158,0),1),0),IFERROR(INDEX($K$9:$K$158,MATCH($F151,$G$9:$G$158,0),1),0)),0)), IFERROR(MIN($D151-SUM($O151:AM151), INDEX(Tbl_Resource_List[Hours Available per Day], MATCH($C151,Tbl_Resource_List[Resource Name],0),1)-SUMIF($C$8:$C150,$C151,AN$8:AN150)),0),0)</f>
        <v>0</v>
      </c>
      <c r="AO151" s="93">
        <f>IF((AO$7&gt;IFERROR(MAX(IFERROR(INDEX(Tbl_Project_List[Start Date],MATCH($A151,Tbl_Project_List[Project Name],0),1)-1,0),IFERROR(INDEX($K$9:$K$158,MATCH($E151,$G$9:$G$158,0),1),0),IFERROR(INDEX($K$9:$K$158,MATCH($F151,$G$9:$G$158,0),1),0)),0)), IFERROR(MIN($D151-SUM($O151:AN151), INDEX(Tbl_Resource_List[Hours Available per Day], MATCH($C151,Tbl_Resource_List[Resource Name],0),1)-SUMIF($C$8:$C150,$C151,AO$8:AO150)),0),0)</f>
        <v>0</v>
      </c>
      <c r="AP151" s="93">
        <f>IF((AP$7&gt;IFERROR(MAX(IFERROR(INDEX(Tbl_Project_List[Start Date],MATCH($A151,Tbl_Project_List[Project Name],0),1)-1,0),IFERROR(INDEX($K$9:$K$158,MATCH($E151,$G$9:$G$158,0),1),0),IFERROR(INDEX($K$9:$K$158,MATCH($F151,$G$9:$G$158,0),1),0)),0)), IFERROR(MIN($D151-SUM($O151:AO151), INDEX(Tbl_Resource_List[Hours Available per Day], MATCH($C151,Tbl_Resource_List[Resource Name],0),1)-SUMIF($C$8:$C150,$C151,AP$8:AP150)),0),0)</f>
        <v>0</v>
      </c>
      <c r="AQ151" s="93">
        <f>IF((AQ$7&gt;IFERROR(MAX(IFERROR(INDEX(Tbl_Project_List[Start Date],MATCH($A151,Tbl_Project_List[Project Name],0),1)-1,0),IFERROR(INDEX($K$9:$K$158,MATCH($E151,$G$9:$G$158,0),1),0),IFERROR(INDEX($K$9:$K$158,MATCH($F151,$G$9:$G$158,0),1),0)),0)), IFERROR(MIN($D151-SUM($O151:AP151), INDEX(Tbl_Resource_List[Hours Available per Day], MATCH($C151,Tbl_Resource_List[Resource Name],0),1)-SUMIF($C$8:$C150,$C151,AQ$8:AQ150)),0),0)</f>
        <v>0</v>
      </c>
      <c r="AR151" s="93">
        <f>IF((AR$7&gt;IFERROR(MAX(IFERROR(INDEX(Tbl_Project_List[Start Date],MATCH($A151,Tbl_Project_List[Project Name],0),1)-1,0),IFERROR(INDEX($K$9:$K$158,MATCH($E151,$G$9:$G$158,0),1),0),IFERROR(INDEX($K$9:$K$158,MATCH($F151,$G$9:$G$158,0),1),0)),0)), IFERROR(MIN($D151-SUM($O151:AQ151), INDEX(Tbl_Resource_List[Hours Available per Day], MATCH($C151,Tbl_Resource_List[Resource Name],0),1)-SUMIF($C$8:$C150,$C151,AR$8:AR150)),0),0)</f>
        <v>0</v>
      </c>
      <c r="AS151" s="93">
        <f>IF((AS$7&gt;IFERROR(MAX(IFERROR(INDEX(Tbl_Project_List[Start Date],MATCH($A151,Tbl_Project_List[Project Name],0),1)-1,0),IFERROR(INDEX($K$9:$K$158,MATCH($E151,$G$9:$G$158,0),1),0),IFERROR(INDEX($K$9:$K$158,MATCH($F151,$G$9:$G$158,0),1),0)),0)), IFERROR(MIN($D151-SUM($O151:AR151), INDEX(Tbl_Resource_List[Hours Available per Day], MATCH($C151,Tbl_Resource_List[Resource Name],0),1)-SUMIF($C$8:$C150,$C151,AS$8:AS150)),0),0)</f>
        <v>0</v>
      </c>
      <c r="AT151" s="93">
        <f>IF((AT$7&gt;IFERROR(MAX(IFERROR(INDEX(Tbl_Project_List[Start Date],MATCH($A151,Tbl_Project_List[Project Name],0),1)-1,0),IFERROR(INDEX($K$9:$K$158,MATCH($E151,$G$9:$G$158,0),1),0),IFERROR(INDEX($K$9:$K$158,MATCH($F151,$G$9:$G$158,0),1),0)),0)), IFERROR(MIN($D151-SUM($O151:AS151), INDEX(Tbl_Resource_List[Hours Available per Day], MATCH($C151,Tbl_Resource_List[Resource Name],0),1)-SUMIF($C$8:$C150,$C151,AT$8:AT150)),0),0)</f>
        <v>0</v>
      </c>
      <c r="AU151" s="93">
        <f>IF((AU$7&gt;IFERROR(MAX(IFERROR(INDEX(Tbl_Project_List[Start Date],MATCH($A151,Tbl_Project_List[Project Name],0),1)-1,0),IFERROR(INDEX($K$9:$K$158,MATCH($E151,$G$9:$G$158,0),1),0),IFERROR(INDEX($K$9:$K$158,MATCH($F151,$G$9:$G$158,0),1),0)),0)), IFERROR(MIN($D151-SUM($O151:AT151), INDEX(Tbl_Resource_List[Hours Available per Day], MATCH($C151,Tbl_Resource_List[Resource Name],0),1)-SUMIF($C$8:$C150,$C151,AU$8:AU150)),0),0)</f>
        <v>0</v>
      </c>
      <c r="AV151" s="93">
        <f>IF((AV$7&gt;IFERROR(MAX(IFERROR(INDEX(Tbl_Project_List[Start Date],MATCH($A151,Tbl_Project_List[Project Name],0),1)-1,0),IFERROR(INDEX($K$9:$K$158,MATCH($E151,$G$9:$G$158,0),1),0),IFERROR(INDEX($K$9:$K$158,MATCH($F151,$G$9:$G$158,0),1),0)),0)), IFERROR(MIN($D151-SUM($O151:AU151), INDEX(Tbl_Resource_List[Hours Available per Day], MATCH($C151,Tbl_Resource_List[Resource Name],0),1)-SUMIF($C$8:$C150,$C151,AV$8:AV150)),0),0)</f>
        <v>0</v>
      </c>
      <c r="AW151" s="93">
        <f>IF((AW$7&gt;IFERROR(MAX(IFERROR(INDEX(Tbl_Project_List[Start Date],MATCH($A151,Tbl_Project_List[Project Name],0),1)-1,0),IFERROR(INDEX($K$9:$K$158,MATCH($E151,$G$9:$G$158,0),1),0),IFERROR(INDEX($K$9:$K$158,MATCH($F151,$G$9:$G$158,0),1),0)),0)), IFERROR(MIN($D151-SUM($O151:AV151), INDEX(Tbl_Resource_List[Hours Available per Day], MATCH($C151,Tbl_Resource_List[Resource Name],0),1)-SUMIF($C$8:$C150,$C151,AW$8:AW150)),0),0)</f>
        <v>0</v>
      </c>
      <c r="AX151" s="93">
        <f>IF((AX$7&gt;IFERROR(MAX(IFERROR(INDEX(Tbl_Project_List[Start Date],MATCH($A151,Tbl_Project_List[Project Name],0),1)-1,0),IFERROR(INDEX($K$9:$K$158,MATCH($E151,$G$9:$G$158,0),1),0),IFERROR(INDEX($K$9:$K$158,MATCH($F151,$G$9:$G$158,0),1),0)),0)), IFERROR(MIN($D151-SUM($O151:AW151), INDEX(Tbl_Resource_List[Hours Available per Day], MATCH($C151,Tbl_Resource_List[Resource Name],0),1)-SUMIF($C$8:$C150,$C151,AX$8:AX150)),0),0)</f>
        <v>0</v>
      </c>
      <c r="AY151" s="93">
        <f>IF((AY$7&gt;IFERROR(MAX(IFERROR(INDEX(Tbl_Project_List[Start Date],MATCH($A151,Tbl_Project_List[Project Name],0),1)-1,0),IFERROR(INDEX($K$9:$K$158,MATCH($E151,$G$9:$G$158,0),1),0),IFERROR(INDEX($K$9:$K$158,MATCH($F151,$G$9:$G$158,0),1),0)),0)), IFERROR(MIN($D151-SUM($O151:AX151), INDEX(Tbl_Resource_List[Hours Available per Day], MATCH($C151,Tbl_Resource_List[Resource Name],0),1)-SUMIF($C$8:$C150,$C151,AY$8:AY150)),0),0)</f>
        <v>0</v>
      </c>
      <c r="AZ151" s="93">
        <f>IF((AZ$7&gt;IFERROR(MAX(IFERROR(INDEX(Tbl_Project_List[Start Date],MATCH($A151,Tbl_Project_List[Project Name],0),1)-1,0),IFERROR(INDEX($K$9:$K$158,MATCH($E151,$G$9:$G$158,0),1),0),IFERROR(INDEX($K$9:$K$158,MATCH($F151,$G$9:$G$158,0),1),0)),0)), IFERROR(MIN($D151-SUM($O151:AY151), INDEX(Tbl_Resource_List[Hours Available per Day], MATCH($C151,Tbl_Resource_List[Resource Name],0),1)-SUMIF($C$8:$C150,$C151,AZ$8:AZ150)),0),0)</f>
        <v>0</v>
      </c>
      <c r="BA151" s="93">
        <f>IF((BA$7&gt;IFERROR(MAX(IFERROR(INDEX(Tbl_Project_List[Start Date],MATCH($A151,Tbl_Project_List[Project Name],0),1)-1,0),IFERROR(INDEX($K$9:$K$158,MATCH($E151,$G$9:$G$158,0),1),0),IFERROR(INDEX($K$9:$K$158,MATCH($F151,$G$9:$G$158,0),1),0)),0)), IFERROR(MIN($D151-SUM($O151:AZ151), INDEX(Tbl_Resource_List[Hours Available per Day], MATCH($C151,Tbl_Resource_List[Resource Name],0),1)-SUMIF($C$8:$C150,$C151,BA$8:BA150)),0),0)</f>
        <v>0</v>
      </c>
      <c r="BB151" s="93">
        <f>IF((BB$7&gt;IFERROR(MAX(IFERROR(INDEX(Tbl_Project_List[Start Date],MATCH($A151,Tbl_Project_List[Project Name],0),1)-1,0),IFERROR(INDEX($K$9:$K$158,MATCH($E151,$G$9:$G$158,0),1),0),IFERROR(INDEX($K$9:$K$158,MATCH($F151,$G$9:$G$158,0),1),0)),0)), IFERROR(MIN($D151-SUM($O151:BA151), INDEX(Tbl_Resource_List[Hours Available per Day], MATCH($C151,Tbl_Resource_List[Resource Name],0),1)-SUMIF($C$8:$C150,$C151,BB$8:BB150)),0),0)</f>
        <v>0</v>
      </c>
      <c r="BC151" s="93">
        <f>IF((BC$7&gt;IFERROR(MAX(IFERROR(INDEX(Tbl_Project_List[Start Date],MATCH($A151,Tbl_Project_List[Project Name],0),1)-1,0),IFERROR(INDEX($K$9:$K$158,MATCH($E151,$G$9:$G$158,0),1),0),IFERROR(INDEX($K$9:$K$158,MATCH($F151,$G$9:$G$158,0),1),0)),0)), IFERROR(MIN($D151-SUM($O151:BB151), INDEX(Tbl_Resource_List[Hours Available per Day], MATCH($C151,Tbl_Resource_List[Resource Name],0),1)-SUMIF($C$8:$C150,$C151,BC$8:BC150)),0),0)</f>
        <v>0</v>
      </c>
      <c r="BD151" s="93">
        <f>IF((BD$7&gt;IFERROR(MAX(IFERROR(INDEX(Tbl_Project_List[Start Date],MATCH($A151,Tbl_Project_List[Project Name],0),1)-1,0),IFERROR(INDEX($K$9:$K$158,MATCH($E151,$G$9:$G$158,0),1),0),IFERROR(INDEX($K$9:$K$158,MATCH($F151,$G$9:$G$158,0),1),0)),0)), IFERROR(MIN($D151-SUM($O151:BC151), INDEX(Tbl_Resource_List[Hours Available per Day], MATCH($C151,Tbl_Resource_List[Resource Name],0),1)-SUMIF($C$8:$C150,$C151,BD$8:BD150)),0),0)</f>
        <v>0</v>
      </c>
      <c r="BE151" s="93">
        <f>IF((BE$7&gt;IFERROR(MAX(IFERROR(INDEX(Tbl_Project_List[Start Date],MATCH($A151,Tbl_Project_List[Project Name],0),1)-1,0),IFERROR(INDEX($K$9:$K$158,MATCH($E151,$G$9:$G$158,0),1),0),IFERROR(INDEX($K$9:$K$158,MATCH($F151,$G$9:$G$158,0),1),0)),0)), IFERROR(MIN($D151-SUM($O151:BD151), INDEX(Tbl_Resource_List[Hours Available per Day], MATCH($C151,Tbl_Resource_List[Resource Name],0),1)-SUMIF($C$8:$C150,$C151,BE$8:BE150)),0),0)</f>
        <v>0</v>
      </c>
      <c r="BF151" s="93">
        <f>IF((BF$7&gt;IFERROR(MAX(IFERROR(INDEX(Tbl_Project_List[Start Date],MATCH($A151,Tbl_Project_List[Project Name],0),1)-1,0),IFERROR(INDEX($K$9:$K$158,MATCH($E151,$G$9:$G$158,0),1),0),IFERROR(INDEX($K$9:$K$158,MATCH($F151,$G$9:$G$158,0),1),0)),0)), IFERROR(MIN($D151-SUM($O151:BE151), INDEX(Tbl_Resource_List[Hours Available per Day], MATCH($C151,Tbl_Resource_List[Resource Name],0),1)-SUMIF($C$8:$C150,$C151,BF$8:BF150)),0),0)</f>
        <v>0</v>
      </c>
      <c r="BG151" s="93">
        <f>IF((BG$7&gt;IFERROR(MAX(IFERROR(INDEX(Tbl_Project_List[Start Date],MATCH($A151,Tbl_Project_List[Project Name],0),1)-1,0),IFERROR(INDEX($K$9:$K$158,MATCH($E151,$G$9:$G$158,0),1),0),IFERROR(INDEX($K$9:$K$158,MATCH($F151,$G$9:$G$158,0),1),0)),0)), IFERROR(MIN($D151-SUM($O151:BF151), INDEX(Tbl_Resource_List[Hours Available per Day], MATCH($C151,Tbl_Resource_List[Resource Name],0),1)-SUMIF($C$8:$C150,$C151,BG$8:BG150)),0),0)</f>
        <v>0</v>
      </c>
      <c r="BH151" s="93">
        <f>IF((BH$7&gt;IFERROR(MAX(IFERROR(INDEX(Tbl_Project_List[Start Date],MATCH($A151,Tbl_Project_List[Project Name],0),1)-1,0),IFERROR(INDEX($K$9:$K$158,MATCH($E151,$G$9:$G$158,0),1),0),IFERROR(INDEX($K$9:$K$158,MATCH($F151,$G$9:$G$158,0),1),0)),0)), IFERROR(MIN($D151-SUM($O151:BG151), INDEX(Tbl_Resource_List[Hours Available per Day], MATCH($C151,Tbl_Resource_List[Resource Name],0),1)-SUMIF($C$8:$C150,$C151,BH$8:BH150)),0),0)</f>
        <v>0</v>
      </c>
      <c r="BI151" s="93">
        <f>IF((BI$7&gt;IFERROR(MAX(IFERROR(INDEX(Tbl_Project_List[Start Date],MATCH($A151,Tbl_Project_List[Project Name],0),1)-1,0),IFERROR(INDEX($K$9:$K$158,MATCH($E151,$G$9:$G$158,0),1),0),IFERROR(INDEX($K$9:$K$158,MATCH($F151,$G$9:$G$158,0),1),0)),0)), IFERROR(MIN($D151-SUM($O151:BH151), INDEX(Tbl_Resource_List[Hours Available per Day], MATCH($C151,Tbl_Resource_List[Resource Name],0),1)-SUMIF($C$8:$C150,$C151,BI$8:BI150)),0),0)</f>
        <v>0</v>
      </c>
      <c r="BJ151" s="93">
        <f>IF((BJ$7&gt;IFERROR(MAX(IFERROR(INDEX(Tbl_Project_List[Start Date],MATCH($A151,Tbl_Project_List[Project Name],0),1)-1,0),IFERROR(INDEX($K$9:$K$158,MATCH($E151,$G$9:$G$158,0),1),0),IFERROR(INDEX($K$9:$K$158,MATCH($F151,$G$9:$G$158,0),1),0)),0)), IFERROR(MIN($D151-SUM($O151:BI151), INDEX(Tbl_Resource_List[Hours Available per Day], MATCH($C151,Tbl_Resource_List[Resource Name],0),1)-SUMIF($C$8:$C150,$C151,BJ$8:BJ150)),0),0)</f>
        <v>0</v>
      </c>
      <c r="BK151" s="93">
        <f>IF((BK$7&gt;IFERROR(MAX(IFERROR(INDEX(Tbl_Project_List[Start Date],MATCH($A151,Tbl_Project_List[Project Name],0),1)-1,0),IFERROR(INDEX($K$9:$K$158,MATCH($E151,$G$9:$G$158,0),1),0),IFERROR(INDEX($K$9:$K$158,MATCH($F151,$G$9:$G$158,0),1),0)),0)), IFERROR(MIN($D151-SUM($O151:BJ151), INDEX(Tbl_Resource_List[Hours Available per Day], MATCH($C151,Tbl_Resource_List[Resource Name],0),1)-SUMIF($C$8:$C150,$C151,BK$8:BK150)),0),0)</f>
        <v>0</v>
      </c>
      <c r="BL151" s="93">
        <f>IF((BL$7&gt;IFERROR(MAX(IFERROR(INDEX(Tbl_Project_List[Start Date],MATCH($A151,Tbl_Project_List[Project Name],0),1)-1,0),IFERROR(INDEX($K$9:$K$158,MATCH($E151,$G$9:$G$158,0),1),0),IFERROR(INDEX($K$9:$K$158,MATCH($F151,$G$9:$G$158,0),1),0)),0)), IFERROR(MIN($D151-SUM($O151:BK151), INDEX(Tbl_Resource_List[Hours Available per Day], MATCH($C151,Tbl_Resource_List[Resource Name],0),1)-SUMIF($C$8:$C150,$C151,BL$8:BL150)),0),0)</f>
        <v>0</v>
      </c>
      <c r="BM151" s="93">
        <f>IF((BM$7&gt;IFERROR(MAX(IFERROR(INDEX(Tbl_Project_List[Start Date],MATCH($A151,Tbl_Project_List[Project Name],0),1)-1,0),IFERROR(INDEX($K$9:$K$158,MATCH($E151,$G$9:$G$158,0),1),0),IFERROR(INDEX($K$9:$K$158,MATCH($F151,$G$9:$G$158,0),1),0)),0)), IFERROR(MIN($D151-SUM($O151:BL151), INDEX(Tbl_Resource_List[Hours Available per Day], MATCH($C151,Tbl_Resource_List[Resource Name],0),1)-SUMIF($C$8:$C150,$C151,BM$8:BM150)),0),0)</f>
        <v>0</v>
      </c>
      <c r="BN151" s="93">
        <f>IF((BN$7&gt;IFERROR(MAX(IFERROR(INDEX(Tbl_Project_List[Start Date],MATCH($A151,Tbl_Project_List[Project Name],0),1)-1,0),IFERROR(INDEX($K$9:$K$158,MATCH($E151,$G$9:$G$158,0),1),0),IFERROR(INDEX($K$9:$K$158,MATCH($F151,$G$9:$G$158,0),1),0)),0)), IFERROR(MIN($D151-SUM($O151:BM151), INDEX(Tbl_Resource_List[Hours Available per Day], MATCH($C151,Tbl_Resource_List[Resource Name],0),1)-SUMIF($C$8:$C150,$C151,BN$8:BN150)),0),0)</f>
        <v>0</v>
      </c>
      <c r="BO151" s="93">
        <f>IF((BO$7&gt;IFERROR(MAX(IFERROR(INDEX(Tbl_Project_List[Start Date],MATCH($A151,Tbl_Project_List[Project Name],0),1)-1,0),IFERROR(INDEX($K$9:$K$158,MATCH($E151,$G$9:$G$158,0),1),0),IFERROR(INDEX($K$9:$K$158,MATCH($F151,$G$9:$G$158,0),1),0)),0)), IFERROR(MIN($D151-SUM($O151:BN151), INDEX(Tbl_Resource_List[Hours Available per Day], MATCH($C151,Tbl_Resource_List[Resource Name],0),1)-SUMIF($C$8:$C150,$C151,BO$8:BO150)),0),0)</f>
        <v>0</v>
      </c>
      <c r="BP151" s="93">
        <f>IF((BP$7&gt;IFERROR(MAX(IFERROR(INDEX(Tbl_Project_List[Start Date],MATCH($A151,Tbl_Project_List[Project Name],0),1)-1,0),IFERROR(INDEX($K$9:$K$158,MATCH($E151,$G$9:$G$158,0),1),0),IFERROR(INDEX($K$9:$K$158,MATCH($F151,$G$9:$G$158,0),1),0)),0)), IFERROR(MIN($D151-SUM($O151:BO151), INDEX(Tbl_Resource_List[Hours Available per Day], MATCH($C151,Tbl_Resource_List[Resource Name],0),1)-SUMIF($C$8:$C150,$C151,BP$8:BP150)),0),0)</f>
        <v>0</v>
      </c>
      <c r="BQ151" s="93">
        <f>IF((BQ$7&gt;IFERROR(MAX(IFERROR(INDEX(Tbl_Project_List[Start Date],MATCH($A151,Tbl_Project_List[Project Name],0),1)-1,0),IFERROR(INDEX($K$9:$K$158,MATCH($E151,$G$9:$G$158,0),1),0),IFERROR(INDEX($K$9:$K$158,MATCH($F151,$G$9:$G$158,0),1),0)),0)), IFERROR(MIN($D151-SUM($O151:BP151), INDEX(Tbl_Resource_List[Hours Available per Day], MATCH($C151,Tbl_Resource_List[Resource Name],0),1)-SUMIF($C$8:$C150,$C151,BQ$8:BQ150)),0),0)</f>
        <v>0</v>
      </c>
      <c r="BR151" s="93">
        <f>IF((BR$7&gt;IFERROR(MAX(IFERROR(INDEX(Tbl_Project_List[Start Date],MATCH($A151,Tbl_Project_List[Project Name],0),1)-1,0),IFERROR(INDEX($K$9:$K$158,MATCH($E151,$G$9:$G$158,0),1),0),IFERROR(INDEX($K$9:$K$158,MATCH($F151,$G$9:$G$158,0),1),0)),0)), IFERROR(MIN($D151-SUM($O151:BQ151), INDEX(Tbl_Resource_List[Hours Available per Day], MATCH($C151,Tbl_Resource_List[Resource Name],0),1)-SUMIF($C$8:$C150,$C151,BR$8:BR150)),0),0)</f>
        <v>0</v>
      </c>
      <c r="BS151" s="93">
        <f>IF((BS$7&gt;IFERROR(MAX(IFERROR(INDEX(Tbl_Project_List[Start Date],MATCH($A151,Tbl_Project_List[Project Name],0),1)-1,0),IFERROR(INDEX($K$9:$K$158,MATCH($E151,$G$9:$G$158,0),1),0),IFERROR(INDEX($K$9:$K$158,MATCH($F151,$G$9:$G$158,0),1),0)),0)), IFERROR(MIN($D151-SUM($O151:BR151), INDEX(Tbl_Resource_List[Hours Available per Day], MATCH($C151,Tbl_Resource_List[Resource Name],0),1)-SUMIF($C$8:$C150,$C151,BS$8:BS150)),0),0)</f>
        <v>0</v>
      </c>
      <c r="BT151" s="93">
        <f>IF((BT$7&gt;IFERROR(MAX(IFERROR(INDEX(Tbl_Project_List[Start Date],MATCH($A151,Tbl_Project_List[Project Name],0),1)-1,0),IFERROR(INDEX($K$9:$K$158,MATCH($E151,$G$9:$G$158,0),1),0),IFERROR(INDEX($K$9:$K$158,MATCH($F151,$G$9:$G$158,0),1),0)),0)), IFERROR(MIN($D151-SUM($O151:BS151), INDEX(Tbl_Resource_List[Hours Available per Day], MATCH($C151,Tbl_Resource_List[Resource Name],0),1)-SUMIF($C$8:$C150,$C151,BT$8:BT150)),0),0)</f>
        <v>0</v>
      </c>
      <c r="BU151" s="93">
        <f>IF((BU$7&gt;IFERROR(MAX(IFERROR(INDEX(Tbl_Project_List[Start Date],MATCH($A151,Tbl_Project_List[Project Name],0),1)-1,0),IFERROR(INDEX($K$9:$K$158,MATCH($E151,$G$9:$G$158,0),1),0),IFERROR(INDEX($K$9:$K$158,MATCH($F151,$G$9:$G$158,0),1),0)),0)), IFERROR(MIN($D151-SUM($O151:BT151), INDEX(Tbl_Resource_List[Hours Available per Day], MATCH($C151,Tbl_Resource_List[Resource Name],0),1)-SUMIF($C$8:$C150,$C151,BU$8:BU150)),0),0)</f>
        <v>0</v>
      </c>
      <c r="BV151" s="93">
        <f>IF((BV$7&gt;IFERROR(MAX(IFERROR(INDEX(Tbl_Project_List[Start Date],MATCH($A151,Tbl_Project_List[Project Name],0),1)-1,0),IFERROR(INDEX($K$9:$K$158,MATCH($E151,$G$9:$G$158,0),1),0),IFERROR(INDEX($K$9:$K$158,MATCH($F151,$G$9:$G$158,0),1),0)),0)), IFERROR(MIN($D151-SUM($O151:BU151), INDEX(Tbl_Resource_List[Hours Available per Day], MATCH($C151,Tbl_Resource_List[Resource Name],0),1)-SUMIF($C$8:$C150,$C151,BV$8:BV150)),0),0)</f>
        <v>0</v>
      </c>
      <c r="BW151" s="94">
        <f>IF((BW$7&gt;IFERROR(MAX(IFERROR(INDEX(Tbl_Project_List[Start Date],MATCH($A151,Tbl_Project_List[Project Name],0),1)-1,0),IFERROR(INDEX($K$9:$K$158,MATCH($E151,$G$9:$G$158,0),1),0),IFERROR(INDEX($K$9:$K$158,MATCH($F151,$G$9:$G$158,0),1),0)),0)), IFERROR(MIN($D151-SUM($O151:BV151), INDEX(Tbl_Resource_List[Hours Available per Day], MATCH($C151,Tbl_Resource_List[Resource Name],0),1)-SUMIF($C$8:$C150,$C151,BW$8:BW150)),0),0)</f>
        <v>0</v>
      </c>
      <c r="BX151" s="95"/>
      <c r="BY151" s="95"/>
      <c r="BZ151" s="95"/>
      <c r="CA151" s="95"/>
      <c r="CB151" s="95"/>
      <c r="CC151" s="95"/>
      <c r="CD151" s="95"/>
      <c r="CE151" s="95"/>
      <c r="CF151" s="95"/>
      <c r="CG151" s="95"/>
      <c r="CH151" s="95"/>
      <c r="CI151" s="95"/>
      <c r="CJ151" s="95"/>
      <c r="CK151" s="95"/>
      <c r="CL151" s="95"/>
      <c r="CM151" s="95"/>
      <c r="CN151" s="95"/>
      <c r="CO151" s="95"/>
      <c r="CP151" s="95"/>
      <c r="CQ151" s="95"/>
      <c r="CR151" s="95"/>
      <c r="CS151" s="95"/>
      <c r="CT151" s="95"/>
      <c r="CU151" s="95"/>
      <c r="CV151" s="95"/>
      <c r="CW151" s="95"/>
      <c r="CX151" s="95"/>
      <c r="CY151" s="95"/>
      <c r="CZ151" s="95"/>
      <c r="DA151" s="95"/>
    </row>
    <row r="152" spans="1:105" x14ac:dyDescent="0.25">
      <c r="A152" s="89" t="str">
        <f>IFERROR(IF(ROW(A151)-ROW($A$8)&gt;=COUNTA(Tbl_Task_List[Task Name]),"",INDEX(Tbl_Project_List[],MATCH(SMALL(Tbl_Project_List[[#Data],[Priority]],ROUND(SUMPRODUCT(1/COUNTIF($A$9:A151,$A$9:A151)),0)+((COUNTIF(Tbl_Task_List[[#Data],[Project Name]],A151)=COUNTIF($A$9:$A151,A151))*1)),Tbl_Project_List[[#Data],[Priority]],0),1)),"")</f>
        <v/>
      </c>
      <c r="B152" s="89" t="str">
        <f t="array" ref="B152">IFERROR(INDEX((Tbl_Task_List[[#Data],[Task Name]]), SMALL(IF(A152=(Tbl_Task_List[[#Data],[Project Name]]),ROW(Tbl_Task_List[[#Data],[Project Name]]),""),COUNTIF($A$9:$A152,A152))-ROW(Tbl_Task_List[[#Headers],[Task Name]]),1),"")</f>
        <v/>
      </c>
      <c r="C152" s="90" t="str">
        <f t="array" ref="C152">IFERROR(INDEX((Tbl_Task_List[[#Data],[Resource Name]]), SMALL(IF(A152=(Tbl_Task_List[[#Data],[Project Name]]),ROW(Tbl_Task_List[[#Data],[Project Name]]),""),COUNTIF($A$9:$A152,A152))-ROW(Tbl_Task_List[[#Headers],[Resource Name]]),1),"")</f>
        <v/>
      </c>
      <c r="D152" s="91" t="str">
        <f t="array" ref="D152">IFERROR(INDEX((Tbl_Task_List[[#Data],[Planned Duration (Hours)]]), SMALL(IF(A152=(Tbl_Task_List[[#Data],[Project Name]]),ROW(Tbl_Task_List[[#Data],[Project Name]]),""),COUNTIF($A$9:$A152,A152))-ROW(Tbl_Task_List[[#Headers],[Planned Duration (Hours)]]),1),"")</f>
        <v/>
      </c>
      <c r="E152" s="70" t="str">
        <f t="array" ref="E152">IFERROR(INDEX((Tbl_Task_List[[#Data],[Predecessor 1]]), SMALL(IF(A152=(Tbl_Task_List[[#Data],[Project Name]]),ROW(Tbl_Task_List[[#Data],[Project Name]]),""),COUNTIF($A$9:$A152,A152))-ROW(Tbl_Task_List[[#Headers],[Predecessor 1]]),1),"")</f>
        <v/>
      </c>
      <c r="F152" s="70" t="str">
        <f t="array" ref="F152">IFERROR(INDEX((Tbl_Task_List[[#Data],[Predecessor 2]]), SMALL(IF(A152=(Tbl_Task_List[[#Data],[Project Name]]),ROW(Tbl_Task_List[[#Data],[Project Name]]),""),COUNTIF($A$9:$A152,A152))-ROW(Tbl_Task_List[[#Headers],[Predecessor 2]]),1),"")</f>
        <v/>
      </c>
      <c r="G152" s="70" t="str">
        <f t="shared" si="13"/>
        <v xml:space="preserve"> </v>
      </c>
      <c r="H152" s="75" t="str">
        <f>IFERROR(MAX(INDEX(Tbl_Project_List[Start Date],MATCH($A152,Tbl_Project_List[Project Name],0),1), StartDate, IFERROR(WORKDAY(INDEX($K$9:$K$158,MATCH($E152,$G$9:$G$158,0),1),1,Holidays),0),IFERROR(WORKDAY( INDEX($K$9:$K$158,MATCH($F152,$G$9:$G$158,0),1),1,Holidays),0)),"")</f>
        <v/>
      </c>
      <c r="I152" s="92" t="str">
        <f t="shared" si="14"/>
        <v/>
      </c>
      <c r="J152" s="75" t="str">
        <f t="array" ref="J152">IF(ISNUMBER(D152),IFERROR(INDEX($A$7:$BW$7,1,SMALL(IF(P152:BW152&gt;0,COLUMN(P152:BW152),""),1)),WORKDAY($BW$7,2,Holidays)),"")</f>
        <v/>
      </c>
      <c r="K152" s="75" t="str">
        <f t="array" ref="K152">IF(ISNUMBER(D152),IF(SUM(P152:BW152)=D152,IFERROR(INDEX($A$7:$BW$7,1,LARGE(IF(P152:BW152&gt;0,COLUMN(P152:BW152),""),1)),""),WORKDAY($BW$7,1,Holidays)),"")</f>
        <v/>
      </c>
      <c r="L152" s="92" t="str">
        <f ca="1">IFERROR(COUNTIF(INDIRECT(ADDRESS(ROW($L152),MATCH($J152,$A$7:$BW$7,0),1,1,)):INDIRECT(ADDRESS(ROW($L152),MATCH(MIN($K152,$BW$7),$A$7:$BW$7,0),1,1,)),0),"")</f>
        <v/>
      </c>
      <c r="M152" s="92" t="str">
        <f t="shared" si="15"/>
        <v/>
      </c>
      <c r="N152" s="93" t="str">
        <f t="shared" si="16"/>
        <v/>
      </c>
      <c r="O152" s="86"/>
      <c r="P152" s="93">
        <f>IF((P$7&gt;IFERROR(MAX(IFERROR(INDEX(Tbl_Project_List[Start Date],MATCH($A152,Tbl_Project_List[Project Name],0),1)-1,0),IFERROR(INDEX($K$9:$K$158,MATCH($E152,$G$9:$G$158,0),1),0),IFERROR(INDEX($K$9:$K$158,MATCH($F152,$G$9:$G$158,0),1),0)),0)), IFERROR(MIN($D152-SUM($O152:O152), INDEX(Tbl_Resource_List[Hours Available per Day], MATCH($C152,Tbl_Resource_List[Resource Name],0),1)-SUMIF($C$8:$C151,$C152,P$8:P151)),0),0)</f>
        <v>0</v>
      </c>
      <c r="Q152" s="93">
        <f>IF((Q$7&gt;IFERROR(MAX(IFERROR(INDEX(Tbl_Project_List[Start Date],MATCH($A152,Tbl_Project_List[Project Name],0),1)-1,0),IFERROR(INDEX($K$9:$K$158,MATCH($E152,$G$9:$G$158,0),1),0),IFERROR(INDEX($K$9:$K$158,MATCH($F152,$G$9:$G$158,0),1),0)),0)), IFERROR(MIN($D152-SUM($O152:P152), INDEX(Tbl_Resource_List[Hours Available per Day], MATCH($C152,Tbl_Resource_List[Resource Name],0),1)-SUMIF($C$8:$C151,$C152,Q$8:Q151)),0),0)</f>
        <v>0</v>
      </c>
      <c r="R152" s="93">
        <f>IF((R$7&gt;IFERROR(MAX(IFERROR(INDEX(Tbl_Project_List[Start Date],MATCH($A152,Tbl_Project_List[Project Name],0),1)-1,0),IFERROR(INDEX($K$9:$K$158,MATCH($E152,$G$9:$G$158,0),1),0),IFERROR(INDEX($K$9:$K$158,MATCH($F152,$G$9:$G$158,0),1),0)),0)), IFERROR(MIN($D152-SUM($O152:Q152), INDEX(Tbl_Resource_List[Hours Available per Day], MATCH($C152,Tbl_Resource_List[Resource Name],0),1)-SUMIF($C$8:$C151,$C152,R$8:R151)),0),0)</f>
        <v>0</v>
      </c>
      <c r="S152" s="93">
        <f>IF((S$7&gt;IFERROR(MAX(IFERROR(INDEX(Tbl_Project_List[Start Date],MATCH($A152,Tbl_Project_List[Project Name],0),1)-1,0),IFERROR(INDEX($K$9:$K$158,MATCH($E152,$G$9:$G$158,0),1),0),IFERROR(INDEX($K$9:$K$158,MATCH($F152,$G$9:$G$158,0),1),0)),0)), IFERROR(MIN($D152-SUM($O152:R152), INDEX(Tbl_Resource_List[Hours Available per Day], MATCH($C152,Tbl_Resource_List[Resource Name],0),1)-SUMIF($C$8:$C151,$C152,S$8:S151)),0),0)</f>
        <v>0</v>
      </c>
      <c r="T152" s="93">
        <f>IF((T$7&gt;IFERROR(MAX(IFERROR(INDEX(Tbl_Project_List[Start Date],MATCH($A152,Tbl_Project_List[Project Name],0),1)-1,0),IFERROR(INDEX($K$9:$K$158,MATCH($E152,$G$9:$G$158,0),1),0),IFERROR(INDEX($K$9:$K$158,MATCH($F152,$G$9:$G$158,0),1),0)),0)), IFERROR(MIN($D152-SUM($O152:S152), INDEX(Tbl_Resource_List[Hours Available per Day], MATCH($C152,Tbl_Resource_List[Resource Name],0),1)-SUMIF($C$8:$C151,$C152,T$8:T151)),0),0)</f>
        <v>0</v>
      </c>
      <c r="U152" s="93">
        <f>IF((U$7&gt;IFERROR(MAX(IFERROR(INDEX(Tbl_Project_List[Start Date],MATCH($A152,Tbl_Project_List[Project Name],0),1)-1,0),IFERROR(INDEX($K$9:$K$158,MATCH($E152,$G$9:$G$158,0),1),0),IFERROR(INDEX($K$9:$K$158,MATCH($F152,$G$9:$G$158,0),1),0)),0)), IFERROR(MIN($D152-SUM($O152:T152), INDEX(Tbl_Resource_List[Hours Available per Day], MATCH($C152,Tbl_Resource_List[Resource Name],0),1)-SUMIF($C$8:$C151,$C152,U$8:U151)),0),0)</f>
        <v>0</v>
      </c>
      <c r="V152" s="93">
        <f>IF((V$7&gt;IFERROR(MAX(IFERROR(INDEX(Tbl_Project_List[Start Date],MATCH($A152,Tbl_Project_List[Project Name],0),1)-1,0),IFERROR(INDEX($K$9:$K$158,MATCH($E152,$G$9:$G$158,0),1),0),IFERROR(INDEX($K$9:$K$158,MATCH($F152,$G$9:$G$158,0),1),0)),0)), IFERROR(MIN($D152-SUM($O152:U152), INDEX(Tbl_Resource_List[Hours Available per Day], MATCH($C152,Tbl_Resource_List[Resource Name],0),1)-SUMIF($C$8:$C151,$C152,V$8:V151)),0),0)</f>
        <v>0</v>
      </c>
      <c r="W152" s="93">
        <f>IF((W$7&gt;IFERROR(MAX(IFERROR(INDEX(Tbl_Project_List[Start Date],MATCH($A152,Tbl_Project_List[Project Name],0),1)-1,0),IFERROR(INDEX($K$9:$K$158,MATCH($E152,$G$9:$G$158,0),1),0),IFERROR(INDEX($K$9:$K$158,MATCH($F152,$G$9:$G$158,0),1),0)),0)), IFERROR(MIN($D152-SUM($O152:V152), INDEX(Tbl_Resource_List[Hours Available per Day], MATCH($C152,Tbl_Resource_List[Resource Name],0),1)-SUMIF($C$8:$C151,$C152,W$8:W151)),0),0)</f>
        <v>0</v>
      </c>
      <c r="X152" s="93">
        <f>IF((X$7&gt;IFERROR(MAX(IFERROR(INDEX(Tbl_Project_List[Start Date],MATCH($A152,Tbl_Project_List[Project Name],0),1)-1,0),IFERROR(INDEX($K$9:$K$158,MATCH($E152,$G$9:$G$158,0),1),0),IFERROR(INDEX($K$9:$K$158,MATCH($F152,$G$9:$G$158,0),1),0)),0)), IFERROR(MIN($D152-SUM($O152:W152), INDEX(Tbl_Resource_List[Hours Available per Day], MATCH($C152,Tbl_Resource_List[Resource Name],0),1)-SUMIF($C$8:$C151,$C152,X$8:X151)),0),0)</f>
        <v>0</v>
      </c>
      <c r="Y152" s="93">
        <f>IF((Y$7&gt;IFERROR(MAX(IFERROR(INDEX(Tbl_Project_List[Start Date],MATCH($A152,Tbl_Project_List[Project Name],0),1)-1,0),IFERROR(INDEX($K$9:$K$158,MATCH($E152,$G$9:$G$158,0),1),0),IFERROR(INDEX($K$9:$K$158,MATCH($F152,$G$9:$G$158,0),1),0)),0)), IFERROR(MIN($D152-SUM($O152:X152), INDEX(Tbl_Resource_List[Hours Available per Day], MATCH($C152,Tbl_Resource_List[Resource Name],0),1)-SUMIF($C$8:$C151,$C152,Y$8:Y151)),0),0)</f>
        <v>0</v>
      </c>
      <c r="Z152" s="93">
        <f>IF((Z$7&gt;IFERROR(MAX(IFERROR(INDEX(Tbl_Project_List[Start Date],MATCH($A152,Tbl_Project_List[Project Name],0),1)-1,0),IFERROR(INDEX($K$9:$K$158,MATCH($E152,$G$9:$G$158,0),1),0),IFERROR(INDEX($K$9:$K$158,MATCH($F152,$G$9:$G$158,0),1),0)),0)), IFERROR(MIN($D152-SUM($O152:Y152), INDEX(Tbl_Resource_List[Hours Available per Day], MATCH($C152,Tbl_Resource_List[Resource Name],0),1)-SUMIF($C$8:$C151,$C152,Z$8:Z151)),0),0)</f>
        <v>0</v>
      </c>
      <c r="AA152" s="93">
        <f>IF((AA$7&gt;IFERROR(MAX(IFERROR(INDEX(Tbl_Project_List[Start Date],MATCH($A152,Tbl_Project_List[Project Name],0),1)-1,0),IFERROR(INDEX($K$9:$K$158,MATCH($E152,$G$9:$G$158,0),1),0),IFERROR(INDEX($K$9:$K$158,MATCH($F152,$G$9:$G$158,0),1),0)),0)), IFERROR(MIN($D152-SUM($O152:Z152), INDEX(Tbl_Resource_List[Hours Available per Day], MATCH($C152,Tbl_Resource_List[Resource Name],0),1)-SUMIF($C$8:$C151,$C152,AA$8:AA151)),0),0)</f>
        <v>0</v>
      </c>
      <c r="AB152" s="93">
        <f>IF((AB$7&gt;IFERROR(MAX(IFERROR(INDEX(Tbl_Project_List[Start Date],MATCH($A152,Tbl_Project_List[Project Name],0),1)-1,0),IFERROR(INDEX($K$9:$K$158,MATCH($E152,$G$9:$G$158,0),1),0),IFERROR(INDEX($K$9:$K$158,MATCH($F152,$G$9:$G$158,0),1),0)),0)), IFERROR(MIN($D152-SUM($O152:AA152), INDEX(Tbl_Resource_List[Hours Available per Day], MATCH($C152,Tbl_Resource_List[Resource Name],0),1)-SUMIF($C$8:$C151,$C152,AB$8:AB151)),0),0)</f>
        <v>0</v>
      </c>
      <c r="AC152" s="93">
        <f>IF((AC$7&gt;IFERROR(MAX(IFERROR(INDEX(Tbl_Project_List[Start Date],MATCH($A152,Tbl_Project_List[Project Name],0),1)-1,0),IFERROR(INDEX($K$9:$K$158,MATCH($E152,$G$9:$G$158,0),1),0),IFERROR(INDEX($K$9:$K$158,MATCH($F152,$G$9:$G$158,0),1),0)),0)), IFERROR(MIN($D152-SUM($O152:AB152), INDEX(Tbl_Resource_List[Hours Available per Day], MATCH($C152,Tbl_Resource_List[Resource Name],0),1)-SUMIF($C$8:$C151,$C152,AC$8:AC151)),0),0)</f>
        <v>0</v>
      </c>
      <c r="AD152" s="93">
        <f>IF((AD$7&gt;IFERROR(MAX(IFERROR(INDEX(Tbl_Project_List[Start Date],MATCH($A152,Tbl_Project_List[Project Name],0),1)-1,0),IFERROR(INDEX($K$9:$K$158,MATCH($E152,$G$9:$G$158,0),1),0),IFERROR(INDEX($K$9:$K$158,MATCH($F152,$G$9:$G$158,0),1),0)),0)), IFERROR(MIN($D152-SUM($O152:AC152), INDEX(Tbl_Resource_List[Hours Available per Day], MATCH($C152,Tbl_Resource_List[Resource Name],0),1)-SUMIF($C$8:$C151,$C152,AD$8:AD151)),0),0)</f>
        <v>0</v>
      </c>
      <c r="AE152" s="93">
        <f>IF((AE$7&gt;IFERROR(MAX(IFERROR(INDEX(Tbl_Project_List[Start Date],MATCH($A152,Tbl_Project_List[Project Name],0),1)-1,0),IFERROR(INDEX($K$9:$K$158,MATCH($E152,$G$9:$G$158,0),1),0),IFERROR(INDEX($K$9:$K$158,MATCH($F152,$G$9:$G$158,0),1),0)),0)), IFERROR(MIN($D152-SUM($O152:AD152), INDEX(Tbl_Resource_List[Hours Available per Day], MATCH($C152,Tbl_Resource_List[Resource Name],0),1)-SUMIF($C$8:$C151,$C152,AE$8:AE151)),0),0)</f>
        <v>0</v>
      </c>
      <c r="AF152" s="93">
        <f>IF((AF$7&gt;IFERROR(MAX(IFERROR(INDEX(Tbl_Project_List[Start Date],MATCH($A152,Tbl_Project_List[Project Name],0),1)-1,0),IFERROR(INDEX($K$9:$K$158,MATCH($E152,$G$9:$G$158,0),1),0),IFERROR(INDEX($K$9:$K$158,MATCH($F152,$G$9:$G$158,0),1),0)),0)), IFERROR(MIN($D152-SUM($O152:AE152), INDEX(Tbl_Resource_List[Hours Available per Day], MATCH($C152,Tbl_Resource_List[Resource Name],0),1)-SUMIF($C$8:$C151,$C152,AF$8:AF151)),0),0)</f>
        <v>0</v>
      </c>
      <c r="AG152" s="93">
        <f>IF((AG$7&gt;IFERROR(MAX(IFERROR(INDEX(Tbl_Project_List[Start Date],MATCH($A152,Tbl_Project_List[Project Name],0),1)-1,0),IFERROR(INDEX($K$9:$K$158,MATCH($E152,$G$9:$G$158,0),1),0),IFERROR(INDEX($K$9:$K$158,MATCH($F152,$G$9:$G$158,0),1),0)),0)), IFERROR(MIN($D152-SUM($O152:AF152), INDEX(Tbl_Resource_List[Hours Available per Day], MATCH($C152,Tbl_Resource_List[Resource Name],0),1)-SUMIF($C$8:$C151,$C152,AG$8:AG151)),0),0)</f>
        <v>0</v>
      </c>
      <c r="AH152" s="93">
        <f>IF((AH$7&gt;IFERROR(MAX(IFERROR(INDEX(Tbl_Project_List[Start Date],MATCH($A152,Tbl_Project_List[Project Name],0),1)-1,0),IFERROR(INDEX($K$9:$K$158,MATCH($E152,$G$9:$G$158,0),1),0),IFERROR(INDEX($K$9:$K$158,MATCH($F152,$G$9:$G$158,0),1),0)),0)), IFERROR(MIN($D152-SUM($O152:AG152), INDEX(Tbl_Resource_List[Hours Available per Day], MATCH($C152,Tbl_Resource_List[Resource Name],0),1)-SUMIF($C$8:$C151,$C152,AH$8:AH151)),0),0)</f>
        <v>0</v>
      </c>
      <c r="AI152" s="93">
        <f>IF((AI$7&gt;IFERROR(MAX(IFERROR(INDEX(Tbl_Project_List[Start Date],MATCH($A152,Tbl_Project_List[Project Name],0),1)-1,0),IFERROR(INDEX($K$9:$K$158,MATCH($E152,$G$9:$G$158,0),1),0),IFERROR(INDEX($K$9:$K$158,MATCH($F152,$G$9:$G$158,0),1),0)),0)), IFERROR(MIN($D152-SUM($O152:AH152), INDEX(Tbl_Resource_List[Hours Available per Day], MATCH($C152,Tbl_Resource_List[Resource Name],0),1)-SUMIF($C$8:$C151,$C152,AI$8:AI151)),0),0)</f>
        <v>0</v>
      </c>
      <c r="AJ152" s="93">
        <f>IF((AJ$7&gt;IFERROR(MAX(IFERROR(INDEX(Tbl_Project_List[Start Date],MATCH($A152,Tbl_Project_List[Project Name],0),1)-1,0),IFERROR(INDEX($K$9:$K$158,MATCH($E152,$G$9:$G$158,0),1),0),IFERROR(INDEX($K$9:$K$158,MATCH($F152,$G$9:$G$158,0),1),0)),0)), IFERROR(MIN($D152-SUM($O152:AI152), INDEX(Tbl_Resource_List[Hours Available per Day], MATCH($C152,Tbl_Resource_List[Resource Name],0),1)-SUMIF($C$8:$C151,$C152,AJ$8:AJ151)),0),0)</f>
        <v>0</v>
      </c>
      <c r="AK152" s="93">
        <f>IF((AK$7&gt;IFERROR(MAX(IFERROR(INDEX(Tbl_Project_List[Start Date],MATCH($A152,Tbl_Project_List[Project Name],0),1)-1,0),IFERROR(INDEX($K$9:$K$158,MATCH($E152,$G$9:$G$158,0),1),0),IFERROR(INDEX($K$9:$K$158,MATCH($F152,$G$9:$G$158,0),1),0)),0)), IFERROR(MIN($D152-SUM($O152:AJ152), INDEX(Tbl_Resource_List[Hours Available per Day], MATCH($C152,Tbl_Resource_List[Resource Name],0),1)-SUMIF($C$8:$C151,$C152,AK$8:AK151)),0),0)</f>
        <v>0</v>
      </c>
      <c r="AL152" s="93">
        <f>IF((AL$7&gt;IFERROR(MAX(IFERROR(INDEX(Tbl_Project_List[Start Date],MATCH($A152,Tbl_Project_List[Project Name],0),1)-1,0),IFERROR(INDEX($K$9:$K$158,MATCH($E152,$G$9:$G$158,0),1),0),IFERROR(INDEX($K$9:$K$158,MATCH($F152,$G$9:$G$158,0),1),0)),0)), IFERROR(MIN($D152-SUM($O152:AK152), INDEX(Tbl_Resource_List[Hours Available per Day], MATCH($C152,Tbl_Resource_List[Resource Name],0),1)-SUMIF($C$8:$C151,$C152,AL$8:AL151)),0),0)</f>
        <v>0</v>
      </c>
      <c r="AM152" s="93">
        <f>IF((AM$7&gt;IFERROR(MAX(IFERROR(INDEX(Tbl_Project_List[Start Date],MATCH($A152,Tbl_Project_List[Project Name],0),1)-1,0),IFERROR(INDEX($K$9:$K$158,MATCH($E152,$G$9:$G$158,0),1),0),IFERROR(INDEX($K$9:$K$158,MATCH($F152,$G$9:$G$158,0),1),0)),0)), IFERROR(MIN($D152-SUM($O152:AL152), INDEX(Tbl_Resource_List[Hours Available per Day], MATCH($C152,Tbl_Resource_List[Resource Name],0),1)-SUMIF($C$8:$C151,$C152,AM$8:AM151)),0),0)</f>
        <v>0</v>
      </c>
      <c r="AN152" s="93">
        <f>IF((AN$7&gt;IFERROR(MAX(IFERROR(INDEX(Tbl_Project_List[Start Date],MATCH($A152,Tbl_Project_List[Project Name],0),1)-1,0),IFERROR(INDEX($K$9:$K$158,MATCH($E152,$G$9:$G$158,0),1),0),IFERROR(INDEX($K$9:$K$158,MATCH($F152,$G$9:$G$158,0),1),0)),0)), IFERROR(MIN($D152-SUM($O152:AM152), INDEX(Tbl_Resource_List[Hours Available per Day], MATCH($C152,Tbl_Resource_List[Resource Name],0),1)-SUMIF($C$8:$C151,$C152,AN$8:AN151)),0),0)</f>
        <v>0</v>
      </c>
      <c r="AO152" s="93">
        <f>IF((AO$7&gt;IFERROR(MAX(IFERROR(INDEX(Tbl_Project_List[Start Date],MATCH($A152,Tbl_Project_List[Project Name],0),1)-1,0),IFERROR(INDEX($K$9:$K$158,MATCH($E152,$G$9:$G$158,0),1),0),IFERROR(INDEX($K$9:$K$158,MATCH($F152,$G$9:$G$158,0),1),0)),0)), IFERROR(MIN($D152-SUM($O152:AN152), INDEX(Tbl_Resource_List[Hours Available per Day], MATCH($C152,Tbl_Resource_List[Resource Name],0),1)-SUMIF($C$8:$C151,$C152,AO$8:AO151)),0),0)</f>
        <v>0</v>
      </c>
      <c r="AP152" s="93">
        <f>IF((AP$7&gt;IFERROR(MAX(IFERROR(INDEX(Tbl_Project_List[Start Date],MATCH($A152,Tbl_Project_List[Project Name],0),1)-1,0),IFERROR(INDEX($K$9:$K$158,MATCH($E152,$G$9:$G$158,0),1),0),IFERROR(INDEX($K$9:$K$158,MATCH($F152,$G$9:$G$158,0),1),0)),0)), IFERROR(MIN($D152-SUM($O152:AO152), INDEX(Tbl_Resource_List[Hours Available per Day], MATCH($C152,Tbl_Resource_List[Resource Name],0),1)-SUMIF($C$8:$C151,$C152,AP$8:AP151)),0),0)</f>
        <v>0</v>
      </c>
      <c r="AQ152" s="93">
        <f>IF((AQ$7&gt;IFERROR(MAX(IFERROR(INDEX(Tbl_Project_List[Start Date],MATCH($A152,Tbl_Project_List[Project Name],0),1)-1,0),IFERROR(INDEX($K$9:$K$158,MATCH($E152,$G$9:$G$158,0),1),0),IFERROR(INDEX($K$9:$K$158,MATCH($F152,$G$9:$G$158,0),1),0)),0)), IFERROR(MIN($D152-SUM($O152:AP152), INDEX(Tbl_Resource_List[Hours Available per Day], MATCH($C152,Tbl_Resource_List[Resource Name],0),1)-SUMIF($C$8:$C151,$C152,AQ$8:AQ151)),0),0)</f>
        <v>0</v>
      </c>
      <c r="AR152" s="93">
        <f>IF((AR$7&gt;IFERROR(MAX(IFERROR(INDEX(Tbl_Project_List[Start Date],MATCH($A152,Tbl_Project_List[Project Name],0),1)-1,0),IFERROR(INDEX($K$9:$K$158,MATCH($E152,$G$9:$G$158,0),1),0),IFERROR(INDEX($K$9:$K$158,MATCH($F152,$G$9:$G$158,0),1),0)),0)), IFERROR(MIN($D152-SUM($O152:AQ152), INDEX(Tbl_Resource_List[Hours Available per Day], MATCH($C152,Tbl_Resource_List[Resource Name],0),1)-SUMIF($C$8:$C151,$C152,AR$8:AR151)),0),0)</f>
        <v>0</v>
      </c>
      <c r="AS152" s="93">
        <f>IF((AS$7&gt;IFERROR(MAX(IFERROR(INDEX(Tbl_Project_List[Start Date],MATCH($A152,Tbl_Project_List[Project Name],0),1)-1,0),IFERROR(INDEX($K$9:$K$158,MATCH($E152,$G$9:$G$158,0),1),0),IFERROR(INDEX($K$9:$K$158,MATCH($F152,$G$9:$G$158,0),1),0)),0)), IFERROR(MIN($D152-SUM($O152:AR152), INDEX(Tbl_Resource_List[Hours Available per Day], MATCH($C152,Tbl_Resource_List[Resource Name],0),1)-SUMIF($C$8:$C151,$C152,AS$8:AS151)),0),0)</f>
        <v>0</v>
      </c>
      <c r="AT152" s="93">
        <f>IF((AT$7&gt;IFERROR(MAX(IFERROR(INDEX(Tbl_Project_List[Start Date],MATCH($A152,Tbl_Project_List[Project Name],0),1)-1,0),IFERROR(INDEX($K$9:$K$158,MATCH($E152,$G$9:$G$158,0),1),0),IFERROR(INDEX($K$9:$K$158,MATCH($F152,$G$9:$G$158,0),1),0)),0)), IFERROR(MIN($D152-SUM($O152:AS152), INDEX(Tbl_Resource_List[Hours Available per Day], MATCH($C152,Tbl_Resource_List[Resource Name],0),1)-SUMIF($C$8:$C151,$C152,AT$8:AT151)),0),0)</f>
        <v>0</v>
      </c>
      <c r="AU152" s="93">
        <f>IF((AU$7&gt;IFERROR(MAX(IFERROR(INDEX(Tbl_Project_List[Start Date],MATCH($A152,Tbl_Project_List[Project Name],0),1)-1,0),IFERROR(INDEX($K$9:$K$158,MATCH($E152,$G$9:$G$158,0),1),0),IFERROR(INDEX($K$9:$K$158,MATCH($F152,$G$9:$G$158,0),1),0)),0)), IFERROR(MIN($D152-SUM($O152:AT152), INDEX(Tbl_Resource_List[Hours Available per Day], MATCH($C152,Tbl_Resource_List[Resource Name],0),1)-SUMIF($C$8:$C151,$C152,AU$8:AU151)),0),0)</f>
        <v>0</v>
      </c>
      <c r="AV152" s="93">
        <f>IF((AV$7&gt;IFERROR(MAX(IFERROR(INDEX(Tbl_Project_List[Start Date],MATCH($A152,Tbl_Project_List[Project Name],0),1)-1,0),IFERROR(INDEX($K$9:$K$158,MATCH($E152,$G$9:$G$158,0),1),0),IFERROR(INDEX($K$9:$K$158,MATCH($F152,$G$9:$G$158,0),1),0)),0)), IFERROR(MIN($D152-SUM($O152:AU152), INDEX(Tbl_Resource_List[Hours Available per Day], MATCH($C152,Tbl_Resource_List[Resource Name],0),1)-SUMIF($C$8:$C151,$C152,AV$8:AV151)),0),0)</f>
        <v>0</v>
      </c>
      <c r="AW152" s="93">
        <f>IF((AW$7&gt;IFERROR(MAX(IFERROR(INDEX(Tbl_Project_List[Start Date],MATCH($A152,Tbl_Project_List[Project Name],0),1)-1,0),IFERROR(INDEX($K$9:$K$158,MATCH($E152,$G$9:$G$158,0),1),0),IFERROR(INDEX($K$9:$K$158,MATCH($F152,$G$9:$G$158,0),1),0)),0)), IFERROR(MIN($D152-SUM($O152:AV152), INDEX(Tbl_Resource_List[Hours Available per Day], MATCH($C152,Tbl_Resource_List[Resource Name],0),1)-SUMIF($C$8:$C151,$C152,AW$8:AW151)),0),0)</f>
        <v>0</v>
      </c>
      <c r="AX152" s="93">
        <f>IF((AX$7&gt;IFERROR(MAX(IFERROR(INDEX(Tbl_Project_List[Start Date],MATCH($A152,Tbl_Project_List[Project Name],0),1)-1,0),IFERROR(INDEX($K$9:$K$158,MATCH($E152,$G$9:$G$158,0),1),0),IFERROR(INDEX($K$9:$K$158,MATCH($F152,$G$9:$G$158,0),1),0)),0)), IFERROR(MIN($D152-SUM($O152:AW152), INDEX(Tbl_Resource_List[Hours Available per Day], MATCH($C152,Tbl_Resource_List[Resource Name],0),1)-SUMIF($C$8:$C151,$C152,AX$8:AX151)),0),0)</f>
        <v>0</v>
      </c>
      <c r="AY152" s="93">
        <f>IF((AY$7&gt;IFERROR(MAX(IFERROR(INDEX(Tbl_Project_List[Start Date],MATCH($A152,Tbl_Project_List[Project Name],0),1)-1,0),IFERROR(INDEX($K$9:$K$158,MATCH($E152,$G$9:$G$158,0),1),0),IFERROR(INDEX($K$9:$K$158,MATCH($F152,$G$9:$G$158,0),1),0)),0)), IFERROR(MIN($D152-SUM($O152:AX152), INDEX(Tbl_Resource_List[Hours Available per Day], MATCH($C152,Tbl_Resource_List[Resource Name],0),1)-SUMIF($C$8:$C151,$C152,AY$8:AY151)),0),0)</f>
        <v>0</v>
      </c>
      <c r="AZ152" s="93">
        <f>IF((AZ$7&gt;IFERROR(MAX(IFERROR(INDEX(Tbl_Project_List[Start Date],MATCH($A152,Tbl_Project_List[Project Name],0),1)-1,0),IFERROR(INDEX($K$9:$K$158,MATCH($E152,$G$9:$G$158,0),1),0),IFERROR(INDEX($K$9:$K$158,MATCH($F152,$G$9:$G$158,0),1),0)),0)), IFERROR(MIN($D152-SUM($O152:AY152), INDEX(Tbl_Resource_List[Hours Available per Day], MATCH($C152,Tbl_Resource_List[Resource Name],0),1)-SUMIF($C$8:$C151,$C152,AZ$8:AZ151)),0),0)</f>
        <v>0</v>
      </c>
      <c r="BA152" s="93">
        <f>IF((BA$7&gt;IFERROR(MAX(IFERROR(INDEX(Tbl_Project_List[Start Date],MATCH($A152,Tbl_Project_List[Project Name],0),1)-1,0),IFERROR(INDEX($K$9:$K$158,MATCH($E152,$G$9:$G$158,0),1),0),IFERROR(INDEX($K$9:$K$158,MATCH($F152,$G$9:$G$158,0),1),0)),0)), IFERROR(MIN($D152-SUM($O152:AZ152), INDEX(Tbl_Resource_List[Hours Available per Day], MATCH($C152,Tbl_Resource_List[Resource Name],0),1)-SUMIF($C$8:$C151,$C152,BA$8:BA151)),0),0)</f>
        <v>0</v>
      </c>
      <c r="BB152" s="93">
        <f>IF((BB$7&gt;IFERROR(MAX(IFERROR(INDEX(Tbl_Project_List[Start Date],MATCH($A152,Tbl_Project_List[Project Name],0),1)-1,0),IFERROR(INDEX($K$9:$K$158,MATCH($E152,$G$9:$G$158,0),1),0),IFERROR(INDEX($K$9:$K$158,MATCH($F152,$G$9:$G$158,0),1),0)),0)), IFERROR(MIN($D152-SUM($O152:BA152), INDEX(Tbl_Resource_List[Hours Available per Day], MATCH($C152,Tbl_Resource_List[Resource Name],0),1)-SUMIF($C$8:$C151,$C152,BB$8:BB151)),0),0)</f>
        <v>0</v>
      </c>
      <c r="BC152" s="93">
        <f>IF((BC$7&gt;IFERROR(MAX(IFERROR(INDEX(Tbl_Project_List[Start Date],MATCH($A152,Tbl_Project_List[Project Name],0),1)-1,0),IFERROR(INDEX($K$9:$K$158,MATCH($E152,$G$9:$G$158,0),1),0),IFERROR(INDEX($K$9:$K$158,MATCH($F152,$G$9:$G$158,0),1),0)),0)), IFERROR(MIN($D152-SUM($O152:BB152), INDEX(Tbl_Resource_List[Hours Available per Day], MATCH($C152,Tbl_Resource_List[Resource Name],0),1)-SUMIF($C$8:$C151,$C152,BC$8:BC151)),0),0)</f>
        <v>0</v>
      </c>
      <c r="BD152" s="93">
        <f>IF((BD$7&gt;IFERROR(MAX(IFERROR(INDEX(Tbl_Project_List[Start Date],MATCH($A152,Tbl_Project_List[Project Name],0),1)-1,0),IFERROR(INDEX($K$9:$K$158,MATCH($E152,$G$9:$G$158,0),1),0),IFERROR(INDEX($K$9:$K$158,MATCH($F152,$G$9:$G$158,0),1),0)),0)), IFERROR(MIN($D152-SUM($O152:BC152), INDEX(Tbl_Resource_List[Hours Available per Day], MATCH($C152,Tbl_Resource_List[Resource Name],0),1)-SUMIF($C$8:$C151,$C152,BD$8:BD151)),0),0)</f>
        <v>0</v>
      </c>
      <c r="BE152" s="93">
        <f>IF((BE$7&gt;IFERROR(MAX(IFERROR(INDEX(Tbl_Project_List[Start Date],MATCH($A152,Tbl_Project_List[Project Name],0),1)-1,0),IFERROR(INDEX($K$9:$K$158,MATCH($E152,$G$9:$G$158,0),1),0),IFERROR(INDEX($K$9:$K$158,MATCH($F152,$G$9:$G$158,0),1),0)),0)), IFERROR(MIN($D152-SUM($O152:BD152), INDEX(Tbl_Resource_List[Hours Available per Day], MATCH($C152,Tbl_Resource_List[Resource Name],0),1)-SUMIF($C$8:$C151,$C152,BE$8:BE151)),0),0)</f>
        <v>0</v>
      </c>
      <c r="BF152" s="93">
        <f>IF((BF$7&gt;IFERROR(MAX(IFERROR(INDEX(Tbl_Project_List[Start Date],MATCH($A152,Tbl_Project_List[Project Name],0),1)-1,0),IFERROR(INDEX($K$9:$K$158,MATCH($E152,$G$9:$G$158,0),1),0),IFERROR(INDEX($K$9:$K$158,MATCH($F152,$G$9:$G$158,0),1),0)),0)), IFERROR(MIN($D152-SUM($O152:BE152), INDEX(Tbl_Resource_List[Hours Available per Day], MATCH($C152,Tbl_Resource_List[Resource Name],0),1)-SUMIF($C$8:$C151,$C152,BF$8:BF151)),0),0)</f>
        <v>0</v>
      </c>
      <c r="BG152" s="93">
        <f>IF((BG$7&gt;IFERROR(MAX(IFERROR(INDEX(Tbl_Project_List[Start Date],MATCH($A152,Tbl_Project_List[Project Name],0),1)-1,0),IFERROR(INDEX($K$9:$K$158,MATCH($E152,$G$9:$G$158,0),1),0),IFERROR(INDEX($K$9:$K$158,MATCH($F152,$G$9:$G$158,0),1),0)),0)), IFERROR(MIN($D152-SUM($O152:BF152), INDEX(Tbl_Resource_List[Hours Available per Day], MATCH($C152,Tbl_Resource_List[Resource Name],0),1)-SUMIF($C$8:$C151,$C152,BG$8:BG151)),0),0)</f>
        <v>0</v>
      </c>
      <c r="BH152" s="93">
        <f>IF((BH$7&gt;IFERROR(MAX(IFERROR(INDEX(Tbl_Project_List[Start Date],MATCH($A152,Tbl_Project_List[Project Name],0),1)-1,0),IFERROR(INDEX($K$9:$K$158,MATCH($E152,$G$9:$G$158,0),1),0),IFERROR(INDEX($K$9:$K$158,MATCH($F152,$G$9:$G$158,0),1),0)),0)), IFERROR(MIN($D152-SUM($O152:BG152), INDEX(Tbl_Resource_List[Hours Available per Day], MATCH($C152,Tbl_Resource_List[Resource Name],0),1)-SUMIF($C$8:$C151,$C152,BH$8:BH151)),0),0)</f>
        <v>0</v>
      </c>
      <c r="BI152" s="93">
        <f>IF((BI$7&gt;IFERROR(MAX(IFERROR(INDEX(Tbl_Project_List[Start Date],MATCH($A152,Tbl_Project_List[Project Name],0),1)-1,0),IFERROR(INDEX($K$9:$K$158,MATCH($E152,$G$9:$G$158,0),1),0),IFERROR(INDEX($K$9:$K$158,MATCH($F152,$G$9:$G$158,0),1),0)),0)), IFERROR(MIN($D152-SUM($O152:BH152), INDEX(Tbl_Resource_List[Hours Available per Day], MATCH($C152,Tbl_Resource_List[Resource Name],0),1)-SUMIF($C$8:$C151,$C152,BI$8:BI151)),0),0)</f>
        <v>0</v>
      </c>
      <c r="BJ152" s="93">
        <f>IF((BJ$7&gt;IFERROR(MAX(IFERROR(INDEX(Tbl_Project_List[Start Date],MATCH($A152,Tbl_Project_List[Project Name],0),1)-1,0),IFERROR(INDEX($K$9:$K$158,MATCH($E152,$G$9:$G$158,0),1),0),IFERROR(INDEX($K$9:$K$158,MATCH($F152,$G$9:$G$158,0),1),0)),0)), IFERROR(MIN($D152-SUM($O152:BI152), INDEX(Tbl_Resource_List[Hours Available per Day], MATCH($C152,Tbl_Resource_List[Resource Name],0),1)-SUMIF($C$8:$C151,$C152,BJ$8:BJ151)),0),0)</f>
        <v>0</v>
      </c>
      <c r="BK152" s="93">
        <f>IF((BK$7&gt;IFERROR(MAX(IFERROR(INDEX(Tbl_Project_List[Start Date],MATCH($A152,Tbl_Project_List[Project Name],0),1)-1,0),IFERROR(INDEX($K$9:$K$158,MATCH($E152,$G$9:$G$158,0),1),0),IFERROR(INDEX($K$9:$K$158,MATCH($F152,$G$9:$G$158,0),1),0)),0)), IFERROR(MIN($D152-SUM($O152:BJ152), INDEX(Tbl_Resource_List[Hours Available per Day], MATCH($C152,Tbl_Resource_List[Resource Name],0),1)-SUMIF($C$8:$C151,$C152,BK$8:BK151)),0),0)</f>
        <v>0</v>
      </c>
      <c r="BL152" s="93">
        <f>IF((BL$7&gt;IFERROR(MAX(IFERROR(INDEX(Tbl_Project_List[Start Date],MATCH($A152,Tbl_Project_List[Project Name],0),1)-1,0),IFERROR(INDEX($K$9:$K$158,MATCH($E152,$G$9:$G$158,0),1),0),IFERROR(INDEX($K$9:$K$158,MATCH($F152,$G$9:$G$158,0),1),0)),0)), IFERROR(MIN($D152-SUM($O152:BK152), INDEX(Tbl_Resource_List[Hours Available per Day], MATCH($C152,Tbl_Resource_List[Resource Name],0),1)-SUMIF($C$8:$C151,$C152,BL$8:BL151)),0),0)</f>
        <v>0</v>
      </c>
      <c r="BM152" s="93">
        <f>IF((BM$7&gt;IFERROR(MAX(IFERROR(INDEX(Tbl_Project_List[Start Date],MATCH($A152,Tbl_Project_List[Project Name],0),1)-1,0),IFERROR(INDEX($K$9:$K$158,MATCH($E152,$G$9:$G$158,0),1),0),IFERROR(INDEX($K$9:$K$158,MATCH($F152,$G$9:$G$158,0),1),0)),0)), IFERROR(MIN($D152-SUM($O152:BL152), INDEX(Tbl_Resource_List[Hours Available per Day], MATCH($C152,Tbl_Resource_List[Resource Name],0),1)-SUMIF($C$8:$C151,$C152,BM$8:BM151)),0),0)</f>
        <v>0</v>
      </c>
      <c r="BN152" s="93">
        <f>IF((BN$7&gt;IFERROR(MAX(IFERROR(INDEX(Tbl_Project_List[Start Date],MATCH($A152,Tbl_Project_List[Project Name],0),1)-1,0),IFERROR(INDEX($K$9:$K$158,MATCH($E152,$G$9:$G$158,0),1),0),IFERROR(INDEX($K$9:$K$158,MATCH($F152,$G$9:$G$158,0),1),0)),0)), IFERROR(MIN($D152-SUM($O152:BM152), INDEX(Tbl_Resource_List[Hours Available per Day], MATCH($C152,Tbl_Resource_List[Resource Name],0),1)-SUMIF($C$8:$C151,$C152,BN$8:BN151)),0),0)</f>
        <v>0</v>
      </c>
      <c r="BO152" s="93">
        <f>IF((BO$7&gt;IFERROR(MAX(IFERROR(INDEX(Tbl_Project_List[Start Date],MATCH($A152,Tbl_Project_List[Project Name],0),1)-1,0),IFERROR(INDEX($K$9:$K$158,MATCH($E152,$G$9:$G$158,0),1),0),IFERROR(INDEX($K$9:$K$158,MATCH($F152,$G$9:$G$158,0),1),0)),0)), IFERROR(MIN($D152-SUM($O152:BN152), INDEX(Tbl_Resource_List[Hours Available per Day], MATCH($C152,Tbl_Resource_List[Resource Name],0),1)-SUMIF($C$8:$C151,$C152,BO$8:BO151)),0),0)</f>
        <v>0</v>
      </c>
      <c r="BP152" s="93">
        <f>IF((BP$7&gt;IFERROR(MAX(IFERROR(INDEX(Tbl_Project_List[Start Date],MATCH($A152,Tbl_Project_List[Project Name],0),1)-1,0),IFERROR(INDEX($K$9:$K$158,MATCH($E152,$G$9:$G$158,0),1),0),IFERROR(INDEX($K$9:$K$158,MATCH($F152,$G$9:$G$158,0),1),0)),0)), IFERROR(MIN($D152-SUM($O152:BO152), INDEX(Tbl_Resource_List[Hours Available per Day], MATCH($C152,Tbl_Resource_List[Resource Name],0),1)-SUMIF($C$8:$C151,$C152,BP$8:BP151)),0),0)</f>
        <v>0</v>
      </c>
      <c r="BQ152" s="93">
        <f>IF((BQ$7&gt;IFERROR(MAX(IFERROR(INDEX(Tbl_Project_List[Start Date],MATCH($A152,Tbl_Project_List[Project Name],0),1)-1,0),IFERROR(INDEX($K$9:$K$158,MATCH($E152,$G$9:$G$158,0),1),0),IFERROR(INDEX($K$9:$K$158,MATCH($F152,$G$9:$G$158,0),1),0)),0)), IFERROR(MIN($D152-SUM($O152:BP152), INDEX(Tbl_Resource_List[Hours Available per Day], MATCH($C152,Tbl_Resource_List[Resource Name],0),1)-SUMIF($C$8:$C151,$C152,BQ$8:BQ151)),0),0)</f>
        <v>0</v>
      </c>
      <c r="BR152" s="93">
        <f>IF((BR$7&gt;IFERROR(MAX(IFERROR(INDEX(Tbl_Project_List[Start Date],MATCH($A152,Tbl_Project_List[Project Name],0),1)-1,0),IFERROR(INDEX($K$9:$K$158,MATCH($E152,$G$9:$G$158,0),1),0),IFERROR(INDEX($K$9:$K$158,MATCH($F152,$G$9:$G$158,0),1),0)),0)), IFERROR(MIN($D152-SUM($O152:BQ152), INDEX(Tbl_Resource_List[Hours Available per Day], MATCH($C152,Tbl_Resource_List[Resource Name],0),1)-SUMIF($C$8:$C151,$C152,BR$8:BR151)),0),0)</f>
        <v>0</v>
      </c>
      <c r="BS152" s="93">
        <f>IF((BS$7&gt;IFERROR(MAX(IFERROR(INDEX(Tbl_Project_List[Start Date],MATCH($A152,Tbl_Project_List[Project Name],0),1)-1,0),IFERROR(INDEX($K$9:$K$158,MATCH($E152,$G$9:$G$158,0),1),0),IFERROR(INDEX($K$9:$K$158,MATCH($F152,$G$9:$G$158,0),1),0)),0)), IFERROR(MIN($D152-SUM($O152:BR152), INDEX(Tbl_Resource_List[Hours Available per Day], MATCH($C152,Tbl_Resource_List[Resource Name],0),1)-SUMIF($C$8:$C151,$C152,BS$8:BS151)),0),0)</f>
        <v>0</v>
      </c>
      <c r="BT152" s="93">
        <f>IF((BT$7&gt;IFERROR(MAX(IFERROR(INDEX(Tbl_Project_List[Start Date],MATCH($A152,Tbl_Project_List[Project Name],0),1)-1,0),IFERROR(INDEX($K$9:$K$158,MATCH($E152,$G$9:$G$158,0),1),0),IFERROR(INDEX($K$9:$K$158,MATCH($F152,$G$9:$G$158,0),1),0)),0)), IFERROR(MIN($D152-SUM($O152:BS152), INDEX(Tbl_Resource_List[Hours Available per Day], MATCH($C152,Tbl_Resource_List[Resource Name],0),1)-SUMIF($C$8:$C151,$C152,BT$8:BT151)),0),0)</f>
        <v>0</v>
      </c>
      <c r="BU152" s="93">
        <f>IF((BU$7&gt;IFERROR(MAX(IFERROR(INDEX(Tbl_Project_List[Start Date],MATCH($A152,Tbl_Project_List[Project Name],0),1)-1,0),IFERROR(INDEX($K$9:$K$158,MATCH($E152,$G$9:$G$158,0),1),0),IFERROR(INDEX($K$9:$K$158,MATCH($F152,$G$9:$G$158,0),1),0)),0)), IFERROR(MIN($D152-SUM($O152:BT152), INDEX(Tbl_Resource_List[Hours Available per Day], MATCH($C152,Tbl_Resource_List[Resource Name],0),1)-SUMIF($C$8:$C151,$C152,BU$8:BU151)),0),0)</f>
        <v>0</v>
      </c>
      <c r="BV152" s="93">
        <f>IF((BV$7&gt;IFERROR(MAX(IFERROR(INDEX(Tbl_Project_List[Start Date],MATCH($A152,Tbl_Project_List[Project Name],0),1)-1,0),IFERROR(INDEX($K$9:$K$158,MATCH($E152,$G$9:$G$158,0),1),0),IFERROR(INDEX($K$9:$K$158,MATCH($F152,$G$9:$G$158,0),1),0)),0)), IFERROR(MIN($D152-SUM($O152:BU152), INDEX(Tbl_Resource_List[Hours Available per Day], MATCH($C152,Tbl_Resource_List[Resource Name],0),1)-SUMIF($C$8:$C151,$C152,BV$8:BV151)),0),0)</f>
        <v>0</v>
      </c>
      <c r="BW152" s="94">
        <f>IF((BW$7&gt;IFERROR(MAX(IFERROR(INDEX(Tbl_Project_List[Start Date],MATCH($A152,Tbl_Project_List[Project Name],0),1)-1,0),IFERROR(INDEX($K$9:$K$158,MATCH($E152,$G$9:$G$158,0),1),0),IFERROR(INDEX($K$9:$K$158,MATCH($F152,$G$9:$G$158,0),1),0)),0)), IFERROR(MIN($D152-SUM($O152:BV152), INDEX(Tbl_Resource_List[Hours Available per Day], MATCH($C152,Tbl_Resource_List[Resource Name],0),1)-SUMIF($C$8:$C151,$C152,BW$8:BW151)),0),0)</f>
        <v>0</v>
      </c>
      <c r="BX152" s="95"/>
      <c r="BY152" s="95"/>
      <c r="BZ152" s="95"/>
      <c r="CA152" s="95"/>
      <c r="CB152" s="95"/>
      <c r="CC152" s="95"/>
      <c r="CD152" s="95"/>
      <c r="CE152" s="95"/>
      <c r="CF152" s="95"/>
      <c r="CG152" s="95"/>
      <c r="CH152" s="95"/>
      <c r="CI152" s="95"/>
      <c r="CJ152" s="95"/>
      <c r="CK152" s="95"/>
      <c r="CL152" s="95"/>
      <c r="CM152" s="95"/>
      <c r="CN152" s="95"/>
      <c r="CO152" s="95"/>
      <c r="CP152" s="95"/>
      <c r="CQ152" s="95"/>
      <c r="CR152" s="95"/>
      <c r="CS152" s="95"/>
      <c r="CT152" s="95"/>
      <c r="CU152" s="95"/>
      <c r="CV152" s="95"/>
      <c r="CW152" s="95"/>
      <c r="CX152" s="95"/>
      <c r="CY152" s="95"/>
      <c r="CZ152" s="95"/>
      <c r="DA152" s="95"/>
    </row>
    <row r="153" spans="1:105" x14ac:dyDescent="0.25">
      <c r="A153" s="89" t="str">
        <f>IFERROR(IF(ROW(A152)-ROW($A$8)&gt;=COUNTA(Tbl_Task_List[Task Name]),"",INDEX(Tbl_Project_List[],MATCH(SMALL(Tbl_Project_List[[#Data],[Priority]],ROUND(SUMPRODUCT(1/COUNTIF($A$9:A152,$A$9:A152)),0)+((COUNTIF(Tbl_Task_List[[#Data],[Project Name]],A152)=COUNTIF($A$9:$A152,A152))*1)),Tbl_Project_List[[#Data],[Priority]],0),1)),"")</f>
        <v/>
      </c>
      <c r="B153" s="89" t="str">
        <f t="array" ref="B153">IFERROR(INDEX((Tbl_Task_List[[#Data],[Task Name]]), SMALL(IF(A153=(Tbl_Task_List[[#Data],[Project Name]]),ROW(Tbl_Task_List[[#Data],[Project Name]]),""),COUNTIF($A$9:$A153,A153))-ROW(Tbl_Task_List[[#Headers],[Task Name]]),1),"")</f>
        <v/>
      </c>
      <c r="C153" s="90" t="str">
        <f t="array" ref="C153">IFERROR(INDEX((Tbl_Task_List[[#Data],[Resource Name]]), SMALL(IF(A153=(Tbl_Task_List[[#Data],[Project Name]]),ROW(Tbl_Task_List[[#Data],[Project Name]]),""),COUNTIF($A$9:$A153,A153))-ROW(Tbl_Task_List[[#Headers],[Resource Name]]),1),"")</f>
        <v/>
      </c>
      <c r="D153" s="91" t="str">
        <f t="array" ref="D153">IFERROR(INDEX((Tbl_Task_List[[#Data],[Planned Duration (Hours)]]), SMALL(IF(A153=(Tbl_Task_List[[#Data],[Project Name]]),ROW(Tbl_Task_List[[#Data],[Project Name]]),""),COUNTIF($A$9:$A153,A153))-ROW(Tbl_Task_List[[#Headers],[Planned Duration (Hours)]]),1),"")</f>
        <v/>
      </c>
      <c r="E153" s="70" t="str">
        <f t="array" ref="E153">IFERROR(INDEX((Tbl_Task_List[[#Data],[Predecessor 1]]), SMALL(IF(A153=(Tbl_Task_List[[#Data],[Project Name]]),ROW(Tbl_Task_List[[#Data],[Project Name]]),""),COUNTIF($A$9:$A153,A153))-ROW(Tbl_Task_List[[#Headers],[Predecessor 1]]),1),"")</f>
        <v/>
      </c>
      <c r="F153" s="70" t="str">
        <f t="array" ref="F153">IFERROR(INDEX((Tbl_Task_List[[#Data],[Predecessor 2]]), SMALL(IF(A153=(Tbl_Task_List[[#Data],[Project Name]]),ROW(Tbl_Task_List[[#Data],[Project Name]]),""),COUNTIF($A$9:$A153,A153))-ROW(Tbl_Task_List[[#Headers],[Predecessor 2]]),1),"")</f>
        <v/>
      </c>
      <c r="G153" s="70" t="str">
        <f t="shared" si="13"/>
        <v xml:space="preserve"> </v>
      </c>
      <c r="H153" s="75" t="str">
        <f>IFERROR(MAX(INDEX(Tbl_Project_List[Start Date],MATCH($A153,Tbl_Project_List[Project Name],0),1), StartDate, IFERROR(WORKDAY(INDEX($K$9:$K$158,MATCH($E153,$G$9:$G$158,0),1),1,Holidays),0),IFERROR(WORKDAY( INDEX($K$9:$K$158,MATCH($F153,$G$9:$G$158,0),1),1,Holidays),0)),"")</f>
        <v/>
      </c>
      <c r="I153" s="92" t="str">
        <f t="shared" si="14"/>
        <v/>
      </c>
      <c r="J153" s="75" t="str">
        <f t="array" ref="J153">IF(ISNUMBER(D153),IFERROR(INDEX($A$7:$BW$7,1,SMALL(IF(P153:BW153&gt;0,COLUMN(P153:BW153),""),1)),WORKDAY($BW$7,2,Holidays)),"")</f>
        <v/>
      </c>
      <c r="K153" s="75" t="str">
        <f t="array" ref="K153">IF(ISNUMBER(D153),IF(SUM(P153:BW153)=D153,IFERROR(INDEX($A$7:$BW$7,1,LARGE(IF(P153:BW153&gt;0,COLUMN(P153:BW153),""),1)),""),WORKDAY($BW$7,1,Holidays)),"")</f>
        <v/>
      </c>
      <c r="L153" s="92" t="str">
        <f ca="1">IFERROR(COUNTIF(INDIRECT(ADDRESS(ROW($L153),MATCH($J153,$A$7:$BW$7,0),1,1,)):INDIRECT(ADDRESS(ROW($L153),MATCH(MIN($K153,$BW$7),$A$7:$BW$7,0),1,1,)),0),"")</f>
        <v/>
      </c>
      <c r="M153" s="92" t="str">
        <f t="shared" si="15"/>
        <v/>
      </c>
      <c r="N153" s="93" t="str">
        <f t="shared" si="16"/>
        <v/>
      </c>
      <c r="O153" s="86"/>
      <c r="P153" s="93">
        <f>IF((P$7&gt;IFERROR(MAX(IFERROR(INDEX(Tbl_Project_List[Start Date],MATCH($A153,Tbl_Project_List[Project Name],0),1)-1,0),IFERROR(INDEX($K$9:$K$158,MATCH($E153,$G$9:$G$158,0),1),0),IFERROR(INDEX($K$9:$K$158,MATCH($F153,$G$9:$G$158,0),1),0)),0)), IFERROR(MIN($D153-SUM($O153:O153), INDEX(Tbl_Resource_List[Hours Available per Day], MATCH($C153,Tbl_Resource_List[Resource Name],0),1)-SUMIF($C$8:$C152,$C153,P$8:P152)),0),0)</f>
        <v>0</v>
      </c>
      <c r="Q153" s="93">
        <f>IF((Q$7&gt;IFERROR(MAX(IFERROR(INDEX(Tbl_Project_List[Start Date],MATCH($A153,Tbl_Project_List[Project Name],0),1)-1,0),IFERROR(INDEX($K$9:$K$158,MATCH($E153,$G$9:$G$158,0),1),0),IFERROR(INDEX($K$9:$K$158,MATCH($F153,$G$9:$G$158,0),1),0)),0)), IFERROR(MIN($D153-SUM($O153:P153), INDEX(Tbl_Resource_List[Hours Available per Day], MATCH($C153,Tbl_Resource_List[Resource Name],0),1)-SUMIF($C$8:$C152,$C153,Q$8:Q152)),0),0)</f>
        <v>0</v>
      </c>
      <c r="R153" s="93">
        <f>IF((R$7&gt;IFERROR(MAX(IFERROR(INDEX(Tbl_Project_List[Start Date],MATCH($A153,Tbl_Project_List[Project Name],0),1)-1,0),IFERROR(INDEX($K$9:$K$158,MATCH($E153,$G$9:$G$158,0),1),0),IFERROR(INDEX($K$9:$K$158,MATCH($F153,$G$9:$G$158,0),1),0)),0)), IFERROR(MIN($D153-SUM($O153:Q153), INDEX(Tbl_Resource_List[Hours Available per Day], MATCH($C153,Tbl_Resource_List[Resource Name],0),1)-SUMIF($C$8:$C152,$C153,R$8:R152)),0),0)</f>
        <v>0</v>
      </c>
      <c r="S153" s="93">
        <f>IF((S$7&gt;IFERROR(MAX(IFERROR(INDEX(Tbl_Project_List[Start Date],MATCH($A153,Tbl_Project_List[Project Name],0),1)-1,0),IFERROR(INDEX($K$9:$K$158,MATCH($E153,$G$9:$G$158,0),1),0),IFERROR(INDEX($K$9:$K$158,MATCH($F153,$G$9:$G$158,0),1),0)),0)), IFERROR(MIN($D153-SUM($O153:R153), INDEX(Tbl_Resource_List[Hours Available per Day], MATCH($C153,Tbl_Resource_List[Resource Name],0),1)-SUMIF($C$8:$C152,$C153,S$8:S152)),0),0)</f>
        <v>0</v>
      </c>
      <c r="T153" s="93">
        <f>IF((T$7&gt;IFERROR(MAX(IFERROR(INDEX(Tbl_Project_List[Start Date],MATCH($A153,Tbl_Project_List[Project Name],0),1)-1,0),IFERROR(INDEX($K$9:$K$158,MATCH($E153,$G$9:$G$158,0),1),0),IFERROR(INDEX($K$9:$K$158,MATCH($F153,$G$9:$G$158,0),1),0)),0)), IFERROR(MIN($D153-SUM($O153:S153), INDEX(Tbl_Resource_List[Hours Available per Day], MATCH($C153,Tbl_Resource_List[Resource Name],0),1)-SUMIF($C$8:$C152,$C153,T$8:T152)),0),0)</f>
        <v>0</v>
      </c>
      <c r="U153" s="93">
        <f>IF((U$7&gt;IFERROR(MAX(IFERROR(INDEX(Tbl_Project_List[Start Date],MATCH($A153,Tbl_Project_List[Project Name],0),1)-1,0),IFERROR(INDEX($K$9:$K$158,MATCH($E153,$G$9:$G$158,0),1),0),IFERROR(INDEX($K$9:$K$158,MATCH($F153,$G$9:$G$158,0),1),0)),0)), IFERROR(MIN($D153-SUM($O153:T153), INDEX(Tbl_Resource_List[Hours Available per Day], MATCH($C153,Tbl_Resource_List[Resource Name],0),1)-SUMIF($C$8:$C152,$C153,U$8:U152)),0),0)</f>
        <v>0</v>
      </c>
      <c r="V153" s="93">
        <f>IF((V$7&gt;IFERROR(MAX(IFERROR(INDEX(Tbl_Project_List[Start Date],MATCH($A153,Tbl_Project_List[Project Name],0),1)-1,0),IFERROR(INDEX($K$9:$K$158,MATCH($E153,$G$9:$G$158,0),1),0),IFERROR(INDEX($K$9:$K$158,MATCH($F153,$G$9:$G$158,0),1),0)),0)), IFERROR(MIN($D153-SUM($O153:U153), INDEX(Tbl_Resource_List[Hours Available per Day], MATCH($C153,Tbl_Resource_List[Resource Name],0),1)-SUMIF($C$8:$C152,$C153,V$8:V152)),0),0)</f>
        <v>0</v>
      </c>
      <c r="W153" s="93">
        <f>IF((W$7&gt;IFERROR(MAX(IFERROR(INDEX(Tbl_Project_List[Start Date],MATCH($A153,Tbl_Project_List[Project Name],0),1)-1,0),IFERROR(INDEX($K$9:$K$158,MATCH($E153,$G$9:$G$158,0),1),0),IFERROR(INDEX($K$9:$K$158,MATCH($F153,$G$9:$G$158,0),1),0)),0)), IFERROR(MIN($D153-SUM($O153:V153), INDEX(Tbl_Resource_List[Hours Available per Day], MATCH($C153,Tbl_Resource_List[Resource Name],0),1)-SUMIF($C$8:$C152,$C153,W$8:W152)),0),0)</f>
        <v>0</v>
      </c>
      <c r="X153" s="93">
        <f>IF((X$7&gt;IFERROR(MAX(IFERROR(INDEX(Tbl_Project_List[Start Date],MATCH($A153,Tbl_Project_List[Project Name],0),1)-1,0),IFERROR(INDEX($K$9:$K$158,MATCH($E153,$G$9:$G$158,0),1),0),IFERROR(INDEX($K$9:$K$158,MATCH($F153,$G$9:$G$158,0),1),0)),0)), IFERROR(MIN($D153-SUM($O153:W153), INDEX(Tbl_Resource_List[Hours Available per Day], MATCH($C153,Tbl_Resource_List[Resource Name],0),1)-SUMIF($C$8:$C152,$C153,X$8:X152)),0),0)</f>
        <v>0</v>
      </c>
      <c r="Y153" s="93">
        <f>IF((Y$7&gt;IFERROR(MAX(IFERROR(INDEX(Tbl_Project_List[Start Date],MATCH($A153,Tbl_Project_List[Project Name],0),1)-1,0),IFERROR(INDEX($K$9:$K$158,MATCH($E153,$G$9:$G$158,0),1),0),IFERROR(INDEX($K$9:$K$158,MATCH($F153,$G$9:$G$158,0),1),0)),0)), IFERROR(MIN($D153-SUM($O153:X153), INDEX(Tbl_Resource_List[Hours Available per Day], MATCH($C153,Tbl_Resource_List[Resource Name],0),1)-SUMIF($C$8:$C152,$C153,Y$8:Y152)),0),0)</f>
        <v>0</v>
      </c>
      <c r="Z153" s="93">
        <f>IF((Z$7&gt;IFERROR(MAX(IFERROR(INDEX(Tbl_Project_List[Start Date],MATCH($A153,Tbl_Project_List[Project Name],0),1)-1,0),IFERROR(INDEX($K$9:$K$158,MATCH($E153,$G$9:$G$158,0),1),0),IFERROR(INDEX($K$9:$K$158,MATCH($F153,$G$9:$G$158,0),1),0)),0)), IFERROR(MIN($D153-SUM($O153:Y153), INDEX(Tbl_Resource_List[Hours Available per Day], MATCH($C153,Tbl_Resource_List[Resource Name],0),1)-SUMIF($C$8:$C152,$C153,Z$8:Z152)),0),0)</f>
        <v>0</v>
      </c>
      <c r="AA153" s="93">
        <f>IF((AA$7&gt;IFERROR(MAX(IFERROR(INDEX(Tbl_Project_List[Start Date],MATCH($A153,Tbl_Project_List[Project Name],0),1)-1,0),IFERROR(INDEX($K$9:$K$158,MATCH($E153,$G$9:$G$158,0),1),0),IFERROR(INDEX($K$9:$K$158,MATCH($F153,$G$9:$G$158,0),1),0)),0)), IFERROR(MIN($D153-SUM($O153:Z153), INDEX(Tbl_Resource_List[Hours Available per Day], MATCH($C153,Tbl_Resource_List[Resource Name],0),1)-SUMIF($C$8:$C152,$C153,AA$8:AA152)),0),0)</f>
        <v>0</v>
      </c>
      <c r="AB153" s="93">
        <f>IF((AB$7&gt;IFERROR(MAX(IFERROR(INDEX(Tbl_Project_List[Start Date],MATCH($A153,Tbl_Project_List[Project Name],0),1)-1,0),IFERROR(INDEX($K$9:$K$158,MATCH($E153,$G$9:$G$158,0),1),0),IFERROR(INDEX($K$9:$K$158,MATCH($F153,$G$9:$G$158,0),1),0)),0)), IFERROR(MIN($D153-SUM($O153:AA153), INDEX(Tbl_Resource_List[Hours Available per Day], MATCH($C153,Tbl_Resource_List[Resource Name],0),1)-SUMIF($C$8:$C152,$C153,AB$8:AB152)),0),0)</f>
        <v>0</v>
      </c>
      <c r="AC153" s="93">
        <f>IF((AC$7&gt;IFERROR(MAX(IFERROR(INDEX(Tbl_Project_List[Start Date],MATCH($A153,Tbl_Project_List[Project Name],0),1)-1,0),IFERROR(INDEX($K$9:$K$158,MATCH($E153,$G$9:$G$158,0),1),0),IFERROR(INDEX($K$9:$K$158,MATCH($F153,$G$9:$G$158,0),1),0)),0)), IFERROR(MIN($D153-SUM($O153:AB153), INDEX(Tbl_Resource_List[Hours Available per Day], MATCH($C153,Tbl_Resource_List[Resource Name],0),1)-SUMIF($C$8:$C152,$C153,AC$8:AC152)),0),0)</f>
        <v>0</v>
      </c>
      <c r="AD153" s="93">
        <f>IF((AD$7&gt;IFERROR(MAX(IFERROR(INDEX(Tbl_Project_List[Start Date],MATCH($A153,Tbl_Project_List[Project Name],0),1)-1,0),IFERROR(INDEX($K$9:$K$158,MATCH($E153,$G$9:$G$158,0),1),0),IFERROR(INDEX($K$9:$K$158,MATCH($F153,$G$9:$G$158,0),1),0)),0)), IFERROR(MIN($D153-SUM($O153:AC153), INDEX(Tbl_Resource_List[Hours Available per Day], MATCH($C153,Tbl_Resource_List[Resource Name],0),1)-SUMIF($C$8:$C152,$C153,AD$8:AD152)),0),0)</f>
        <v>0</v>
      </c>
      <c r="AE153" s="93">
        <f>IF((AE$7&gt;IFERROR(MAX(IFERROR(INDEX(Tbl_Project_List[Start Date],MATCH($A153,Tbl_Project_List[Project Name],0),1)-1,0),IFERROR(INDEX($K$9:$K$158,MATCH($E153,$G$9:$G$158,0),1),0),IFERROR(INDEX($K$9:$K$158,MATCH($F153,$G$9:$G$158,0),1),0)),0)), IFERROR(MIN($D153-SUM($O153:AD153), INDEX(Tbl_Resource_List[Hours Available per Day], MATCH($C153,Tbl_Resource_List[Resource Name],0),1)-SUMIF($C$8:$C152,$C153,AE$8:AE152)),0),0)</f>
        <v>0</v>
      </c>
      <c r="AF153" s="93">
        <f>IF((AF$7&gt;IFERROR(MAX(IFERROR(INDEX(Tbl_Project_List[Start Date],MATCH($A153,Tbl_Project_List[Project Name],0),1)-1,0),IFERROR(INDEX($K$9:$K$158,MATCH($E153,$G$9:$G$158,0),1),0),IFERROR(INDEX($K$9:$K$158,MATCH($F153,$G$9:$G$158,0),1),0)),0)), IFERROR(MIN($D153-SUM($O153:AE153), INDEX(Tbl_Resource_List[Hours Available per Day], MATCH($C153,Tbl_Resource_List[Resource Name],0),1)-SUMIF($C$8:$C152,$C153,AF$8:AF152)),0),0)</f>
        <v>0</v>
      </c>
      <c r="AG153" s="93">
        <f>IF((AG$7&gt;IFERROR(MAX(IFERROR(INDEX(Tbl_Project_List[Start Date],MATCH($A153,Tbl_Project_List[Project Name],0),1)-1,0),IFERROR(INDEX($K$9:$K$158,MATCH($E153,$G$9:$G$158,0),1),0),IFERROR(INDEX($K$9:$K$158,MATCH($F153,$G$9:$G$158,0),1),0)),0)), IFERROR(MIN($D153-SUM($O153:AF153), INDEX(Tbl_Resource_List[Hours Available per Day], MATCH($C153,Tbl_Resource_List[Resource Name],0),1)-SUMIF($C$8:$C152,$C153,AG$8:AG152)),0),0)</f>
        <v>0</v>
      </c>
      <c r="AH153" s="93">
        <f>IF((AH$7&gt;IFERROR(MAX(IFERROR(INDEX(Tbl_Project_List[Start Date],MATCH($A153,Tbl_Project_List[Project Name],0),1)-1,0),IFERROR(INDEX($K$9:$K$158,MATCH($E153,$G$9:$G$158,0),1),0),IFERROR(INDEX($K$9:$K$158,MATCH($F153,$G$9:$G$158,0),1),0)),0)), IFERROR(MIN($D153-SUM($O153:AG153), INDEX(Tbl_Resource_List[Hours Available per Day], MATCH($C153,Tbl_Resource_List[Resource Name],0),1)-SUMIF($C$8:$C152,$C153,AH$8:AH152)),0),0)</f>
        <v>0</v>
      </c>
      <c r="AI153" s="93">
        <f>IF((AI$7&gt;IFERROR(MAX(IFERROR(INDEX(Tbl_Project_List[Start Date],MATCH($A153,Tbl_Project_List[Project Name],0),1)-1,0),IFERROR(INDEX($K$9:$K$158,MATCH($E153,$G$9:$G$158,0),1),0),IFERROR(INDEX($K$9:$K$158,MATCH($F153,$G$9:$G$158,0),1),0)),0)), IFERROR(MIN($D153-SUM($O153:AH153), INDEX(Tbl_Resource_List[Hours Available per Day], MATCH($C153,Tbl_Resource_List[Resource Name],0),1)-SUMIF($C$8:$C152,$C153,AI$8:AI152)),0),0)</f>
        <v>0</v>
      </c>
      <c r="AJ153" s="93">
        <f>IF((AJ$7&gt;IFERROR(MAX(IFERROR(INDEX(Tbl_Project_List[Start Date],MATCH($A153,Tbl_Project_List[Project Name],0),1)-1,0),IFERROR(INDEX($K$9:$K$158,MATCH($E153,$G$9:$G$158,0),1),0),IFERROR(INDEX($K$9:$K$158,MATCH($F153,$G$9:$G$158,0),1),0)),0)), IFERROR(MIN($D153-SUM($O153:AI153), INDEX(Tbl_Resource_List[Hours Available per Day], MATCH($C153,Tbl_Resource_List[Resource Name],0),1)-SUMIF($C$8:$C152,$C153,AJ$8:AJ152)),0),0)</f>
        <v>0</v>
      </c>
      <c r="AK153" s="93">
        <f>IF((AK$7&gt;IFERROR(MAX(IFERROR(INDEX(Tbl_Project_List[Start Date],MATCH($A153,Tbl_Project_List[Project Name],0),1)-1,0),IFERROR(INDEX($K$9:$K$158,MATCH($E153,$G$9:$G$158,0),1),0),IFERROR(INDEX($K$9:$K$158,MATCH($F153,$G$9:$G$158,0),1),0)),0)), IFERROR(MIN($D153-SUM($O153:AJ153), INDEX(Tbl_Resource_List[Hours Available per Day], MATCH($C153,Tbl_Resource_List[Resource Name],0),1)-SUMIF($C$8:$C152,$C153,AK$8:AK152)),0),0)</f>
        <v>0</v>
      </c>
      <c r="AL153" s="93">
        <f>IF((AL$7&gt;IFERROR(MAX(IFERROR(INDEX(Tbl_Project_List[Start Date],MATCH($A153,Tbl_Project_List[Project Name],0),1)-1,0),IFERROR(INDEX($K$9:$K$158,MATCH($E153,$G$9:$G$158,0),1),0),IFERROR(INDEX($K$9:$K$158,MATCH($F153,$G$9:$G$158,0),1),0)),0)), IFERROR(MIN($D153-SUM($O153:AK153), INDEX(Tbl_Resource_List[Hours Available per Day], MATCH($C153,Tbl_Resource_List[Resource Name],0),1)-SUMIF($C$8:$C152,$C153,AL$8:AL152)),0),0)</f>
        <v>0</v>
      </c>
      <c r="AM153" s="93">
        <f>IF((AM$7&gt;IFERROR(MAX(IFERROR(INDEX(Tbl_Project_List[Start Date],MATCH($A153,Tbl_Project_List[Project Name],0),1)-1,0),IFERROR(INDEX($K$9:$K$158,MATCH($E153,$G$9:$G$158,0),1),0),IFERROR(INDEX($K$9:$K$158,MATCH($F153,$G$9:$G$158,0),1),0)),0)), IFERROR(MIN($D153-SUM($O153:AL153), INDEX(Tbl_Resource_List[Hours Available per Day], MATCH($C153,Tbl_Resource_List[Resource Name],0),1)-SUMIF($C$8:$C152,$C153,AM$8:AM152)),0),0)</f>
        <v>0</v>
      </c>
      <c r="AN153" s="93">
        <f>IF((AN$7&gt;IFERROR(MAX(IFERROR(INDEX(Tbl_Project_List[Start Date],MATCH($A153,Tbl_Project_List[Project Name],0),1)-1,0),IFERROR(INDEX($K$9:$K$158,MATCH($E153,$G$9:$G$158,0),1),0),IFERROR(INDEX($K$9:$K$158,MATCH($F153,$G$9:$G$158,0),1),0)),0)), IFERROR(MIN($D153-SUM($O153:AM153), INDEX(Tbl_Resource_List[Hours Available per Day], MATCH($C153,Tbl_Resource_List[Resource Name],0),1)-SUMIF($C$8:$C152,$C153,AN$8:AN152)),0),0)</f>
        <v>0</v>
      </c>
      <c r="AO153" s="93">
        <f>IF((AO$7&gt;IFERROR(MAX(IFERROR(INDEX(Tbl_Project_List[Start Date],MATCH($A153,Tbl_Project_List[Project Name],0),1)-1,0),IFERROR(INDEX($K$9:$K$158,MATCH($E153,$G$9:$G$158,0),1),0),IFERROR(INDEX($K$9:$K$158,MATCH($F153,$G$9:$G$158,0),1),0)),0)), IFERROR(MIN($D153-SUM($O153:AN153), INDEX(Tbl_Resource_List[Hours Available per Day], MATCH($C153,Tbl_Resource_List[Resource Name],0),1)-SUMIF($C$8:$C152,$C153,AO$8:AO152)),0),0)</f>
        <v>0</v>
      </c>
      <c r="AP153" s="93">
        <f>IF((AP$7&gt;IFERROR(MAX(IFERROR(INDEX(Tbl_Project_List[Start Date],MATCH($A153,Tbl_Project_List[Project Name],0),1)-1,0),IFERROR(INDEX($K$9:$K$158,MATCH($E153,$G$9:$G$158,0),1),0),IFERROR(INDEX($K$9:$K$158,MATCH($F153,$G$9:$G$158,0),1),0)),0)), IFERROR(MIN($D153-SUM($O153:AO153), INDEX(Tbl_Resource_List[Hours Available per Day], MATCH($C153,Tbl_Resource_List[Resource Name],0),1)-SUMIF($C$8:$C152,$C153,AP$8:AP152)),0),0)</f>
        <v>0</v>
      </c>
      <c r="AQ153" s="93">
        <f>IF((AQ$7&gt;IFERROR(MAX(IFERROR(INDEX(Tbl_Project_List[Start Date],MATCH($A153,Tbl_Project_List[Project Name],0),1)-1,0),IFERROR(INDEX($K$9:$K$158,MATCH($E153,$G$9:$G$158,0),1),0),IFERROR(INDEX($K$9:$K$158,MATCH($F153,$G$9:$G$158,0),1),0)),0)), IFERROR(MIN($D153-SUM($O153:AP153), INDEX(Tbl_Resource_List[Hours Available per Day], MATCH($C153,Tbl_Resource_List[Resource Name],0),1)-SUMIF($C$8:$C152,$C153,AQ$8:AQ152)),0),0)</f>
        <v>0</v>
      </c>
      <c r="AR153" s="93">
        <f>IF((AR$7&gt;IFERROR(MAX(IFERROR(INDEX(Tbl_Project_List[Start Date],MATCH($A153,Tbl_Project_List[Project Name],0),1)-1,0),IFERROR(INDEX($K$9:$K$158,MATCH($E153,$G$9:$G$158,0),1),0),IFERROR(INDEX($K$9:$K$158,MATCH($F153,$G$9:$G$158,0),1),0)),0)), IFERROR(MIN($D153-SUM($O153:AQ153), INDEX(Tbl_Resource_List[Hours Available per Day], MATCH($C153,Tbl_Resource_List[Resource Name],0),1)-SUMIF($C$8:$C152,$C153,AR$8:AR152)),0),0)</f>
        <v>0</v>
      </c>
      <c r="AS153" s="93">
        <f>IF((AS$7&gt;IFERROR(MAX(IFERROR(INDEX(Tbl_Project_List[Start Date],MATCH($A153,Tbl_Project_List[Project Name],0),1)-1,0),IFERROR(INDEX($K$9:$K$158,MATCH($E153,$G$9:$G$158,0),1),0),IFERROR(INDEX($K$9:$K$158,MATCH($F153,$G$9:$G$158,0),1),0)),0)), IFERROR(MIN($D153-SUM($O153:AR153), INDEX(Tbl_Resource_List[Hours Available per Day], MATCH($C153,Tbl_Resource_List[Resource Name],0),1)-SUMIF($C$8:$C152,$C153,AS$8:AS152)),0),0)</f>
        <v>0</v>
      </c>
      <c r="AT153" s="93">
        <f>IF((AT$7&gt;IFERROR(MAX(IFERROR(INDEX(Tbl_Project_List[Start Date],MATCH($A153,Tbl_Project_List[Project Name],0),1)-1,0),IFERROR(INDEX($K$9:$K$158,MATCH($E153,$G$9:$G$158,0),1),0),IFERROR(INDEX($K$9:$K$158,MATCH($F153,$G$9:$G$158,0),1),0)),0)), IFERROR(MIN($D153-SUM($O153:AS153), INDEX(Tbl_Resource_List[Hours Available per Day], MATCH($C153,Tbl_Resource_List[Resource Name],0),1)-SUMIF($C$8:$C152,$C153,AT$8:AT152)),0),0)</f>
        <v>0</v>
      </c>
      <c r="AU153" s="93">
        <f>IF((AU$7&gt;IFERROR(MAX(IFERROR(INDEX(Tbl_Project_List[Start Date],MATCH($A153,Tbl_Project_List[Project Name],0),1)-1,0),IFERROR(INDEX($K$9:$K$158,MATCH($E153,$G$9:$G$158,0),1),0),IFERROR(INDEX($K$9:$K$158,MATCH($F153,$G$9:$G$158,0),1),0)),0)), IFERROR(MIN($D153-SUM($O153:AT153), INDEX(Tbl_Resource_List[Hours Available per Day], MATCH($C153,Tbl_Resource_List[Resource Name],0),1)-SUMIF($C$8:$C152,$C153,AU$8:AU152)),0),0)</f>
        <v>0</v>
      </c>
      <c r="AV153" s="93">
        <f>IF((AV$7&gt;IFERROR(MAX(IFERROR(INDEX(Tbl_Project_List[Start Date],MATCH($A153,Tbl_Project_List[Project Name],0),1)-1,0),IFERROR(INDEX($K$9:$K$158,MATCH($E153,$G$9:$G$158,0),1),0),IFERROR(INDEX($K$9:$K$158,MATCH($F153,$G$9:$G$158,0),1),0)),0)), IFERROR(MIN($D153-SUM($O153:AU153), INDEX(Tbl_Resource_List[Hours Available per Day], MATCH($C153,Tbl_Resource_List[Resource Name],0),1)-SUMIF($C$8:$C152,$C153,AV$8:AV152)),0),0)</f>
        <v>0</v>
      </c>
      <c r="AW153" s="93">
        <f>IF((AW$7&gt;IFERROR(MAX(IFERROR(INDEX(Tbl_Project_List[Start Date],MATCH($A153,Tbl_Project_List[Project Name],0),1)-1,0),IFERROR(INDEX($K$9:$K$158,MATCH($E153,$G$9:$G$158,0),1),0),IFERROR(INDEX($K$9:$K$158,MATCH($F153,$G$9:$G$158,0),1),0)),0)), IFERROR(MIN($D153-SUM($O153:AV153), INDEX(Tbl_Resource_List[Hours Available per Day], MATCH($C153,Tbl_Resource_List[Resource Name],0),1)-SUMIF($C$8:$C152,$C153,AW$8:AW152)),0),0)</f>
        <v>0</v>
      </c>
      <c r="AX153" s="93">
        <f>IF((AX$7&gt;IFERROR(MAX(IFERROR(INDEX(Tbl_Project_List[Start Date],MATCH($A153,Tbl_Project_List[Project Name],0),1)-1,0),IFERROR(INDEX($K$9:$K$158,MATCH($E153,$G$9:$G$158,0),1),0),IFERROR(INDEX($K$9:$K$158,MATCH($F153,$G$9:$G$158,0),1),0)),0)), IFERROR(MIN($D153-SUM($O153:AW153), INDEX(Tbl_Resource_List[Hours Available per Day], MATCH($C153,Tbl_Resource_List[Resource Name],0),1)-SUMIF($C$8:$C152,$C153,AX$8:AX152)),0),0)</f>
        <v>0</v>
      </c>
      <c r="AY153" s="93">
        <f>IF((AY$7&gt;IFERROR(MAX(IFERROR(INDEX(Tbl_Project_List[Start Date],MATCH($A153,Tbl_Project_List[Project Name],0),1)-1,0),IFERROR(INDEX($K$9:$K$158,MATCH($E153,$G$9:$G$158,0),1),0),IFERROR(INDEX($K$9:$K$158,MATCH($F153,$G$9:$G$158,0),1),0)),0)), IFERROR(MIN($D153-SUM($O153:AX153), INDEX(Tbl_Resource_List[Hours Available per Day], MATCH($C153,Tbl_Resource_List[Resource Name],0),1)-SUMIF($C$8:$C152,$C153,AY$8:AY152)),0),0)</f>
        <v>0</v>
      </c>
      <c r="AZ153" s="93">
        <f>IF((AZ$7&gt;IFERROR(MAX(IFERROR(INDEX(Tbl_Project_List[Start Date],MATCH($A153,Tbl_Project_List[Project Name],0),1)-1,0),IFERROR(INDEX($K$9:$K$158,MATCH($E153,$G$9:$G$158,0),1),0),IFERROR(INDEX($K$9:$K$158,MATCH($F153,$G$9:$G$158,0),1),0)),0)), IFERROR(MIN($D153-SUM($O153:AY153), INDEX(Tbl_Resource_List[Hours Available per Day], MATCH($C153,Tbl_Resource_List[Resource Name],0),1)-SUMIF($C$8:$C152,$C153,AZ$8:AZ152)),0),0)</f>
        <v>0</v>
      </c>
      <c r="BA153" s="93">
        <f>IF((BA$7&gt;IFERROR(MAX(IFERROR(INDEX(Tbl_Project_List[Start Date],MATCH($A153,Tbl_Project_List[Project Name],0),1)-1,0),IFERROR(INDEX($K$9:$K$158,MATCH($E153,$G$9:$G$158,0),1),0),IFERROR(INDEX($K$9:$K$158,MATCH($F153,$G$9:$G$158,0),1),0)),0)), IFERROR(MIN($D153-SUM($O153:AZ153), INDEX(Tbl_Resource_List[Hours Available per Day], MATCH($C153,Tbl_Resource_List[Resource Name],0),1)-SUMIF($C$8:$C152,$C153,BA$8:BA152)),0),0)</f>
        <v>0</v>
      </c>
      <c r="BB153" s="93">
        <f>IF((BB$7&gt;IFERROR(MAX(IFERROR(INDEX(Tbl_Project_List[Start Date],MATCH($A153,Tbl_Project_List[Project Name],0),1)-1,0),IFERROR(INDEX($K$9:$K$158,MATCH($E153,$G$9:$G$158,0),1),0),IFERROR(INDEX($K$9:$K$158,MATCH($F153,$G$9:$G$158,0),1),0)),0)), IFERROR(MIN($D153-SUM($O153:BA153), INDEX(Tbl_Resource_List[Hours Available per Day], MATCH($C153,Tbl_Resource_List[Resource Name],0),1)-SUMIF($C$8:$C152,$C153,BB$8:BB152)),0),0)</f>
        <v>0</v>
      </c>
      <c r="BC153" s="93">
        <f>IF((BC$7&gt;IFERROR(MAX(IFERROR(INDEX(Tbl_Project_List[Start Date],MATCH($A153,Tbl_Project_List[Project Name],0),1)-1,0),IFERROR(INDEX($K$9:$K$158,MATCH($E153,$G$9:$G$158,0),1),0),IFERROR(INDEX($K$9:$K$158,MATCH($F153,$G$9:$G$158,0),1),0)),0)), IFERROR(MIN($D153-SUM($O153:BB153), INDEX(Tbl_Resource_List[Hours Available per Day], MATCH($C153,Tbl_Resource_List[Resource Name],0),1)-SUMIF($C$8:$C152,$C153,BC$8:BC152)),0),0)</f>
        <v>0</v>
      </c>
      <c r="BD153" s="93">
        <f>IF((BD$7&gt;IFERROR(MAX(IFERROR(INDEX(Tbl_Project_List[Start Date],MATCH($A153,Tbl_Project_List[Project Name],0),1)-1,0),IFERROR(INDEX($K$9:$K$158,MATCH($E153,$G$9:$G$158,0),1),0),IFERROR(INDEX($K$9:$K$158,MATCH($F153,$G$9:$G$158,0),1),0)),0)), IFERROR(MIN($D153-SUM($O153:BC153), INDEX(Tbl_Resource_List[Hours Available per Day], MATCH($C153,Tbl_Resource_List[Resource Name],0),1)-SUMIF($C$8:$C152,$C153,BD$8:BD152)),0),0)</f>
        <v>0</v>
      </c>
      <c r="BE153" s="93">
        <f>IF((BE$7&gt;IFERROR(MAX(IFERROR(INDEX(Tbl_Project_List[Start Date],MATCH($A153,Tbl_Project_List[Project Name],0),1)-1,0),IFERROR(INDEX($K$9:$K$158,MATCH($E153,$G$9:$G$158,0),1),0),IFERROR(INDEX($K$9:$K$158,MATCH($F153,$G$9:$G$158,0),1),0)),0)), IFERROR(MIN($D153-SUM($O153:BD153), INDEX(Tbl_Resource_List[Hours Available per Day], MATCH($C153,Tbl_Resource_List[Resource Name],0),1)-SUMIF($C$8:$C152,$C153,BE$8:BE152)),0),0)</f>
        <v>0</v>
      </c>
      <c r="BF153" s="93">
        <f>IF((BF$7&gt;IFERROR(MAX(IFERROR(INDEX(Tbl_Project_List[Start Date],MATCH($A153,Tbl_Project_List[Project Name],0),1)-1,0),IFERROR(INDEX($K$9:$K$158,MATCH($E153,$G$9:$G$158,0),1),0),IFERROR(INDEX($K$9:$K$158,MATCH($F153,$G$9:$G$158,0),1),0)),0)), IFERROR(MIN($D153-SUM($O153:BE153), INDEX(Tbl_Resource_List[Hours Available per Day], MATCH($C153,Tbl_Resource_List[Resource Name],0),1)-SUMIF($C$8:$C152,$C153,BF$8:BF152)),0),0)</f>
        <v>0</v>
      </c>
      <c r="BG153" s="93">
        <f>IF((BG$7&gt;IFERROR(MAX(IFERROR(INDEX(Tbl_Project_List[Start Date],MATCH($A153,Tbl_Project_List[Project Name],0),1)-1,0),IFERROR(INDEX($K$9:$K$158,MATCH($E153,$G$9:$G$158,0),1),0),IFERROR(INDEX($K$9:$K$158,MATCH($F153,$G$9:$G$158,0),1),0)),0)), IFERROR(MIN($D153-SUM($O153:BF153), INDEX(Tbl_Resource_List[Hours Available per Day], MATCH($C153,Tbl_Resource_List[Resource Name],0),1)-SUMIF($C$8:$C152,$C153,BG$8:BG152)),0),0)</f>
        <v>0</v>
      </c>
      <c r="BH153" s="93">
        <f>IF((BH$7&gt;IFERROR(MAX(IFERROR(INDEX(Tbl_Project_List[Start Date],MATCH($A153,Tbl_Project_List[Project Name],0),1)-1,0),IFERROR(INDEX($K$9:$K$158,MATCH($E153,$G$9:$G$158,0),1),0),IFERROR(INDEX($K$9:$K$158,MATCH($F153,$G$9:$G$158,0),1),0)),0)), IFERROR(MIN($D153-SUM($O153:BG153), INDEX(Tbl_Resource_List[Hours Available per Day], MATCH($C153,Tbl_Resource_List[Resource Name],0),1)-SUMIF($C$8:$C152,$C153,BH$8:BH152)),0),0)</f>
        <v>0</v>
      </c>
      <c r="BI153" s="93">
        <f>IF((BI$7&gt;IFERROR(MAX(IFERROR(INDEX(Tbl_Project_List[Start Date],MATCH($A153,Tbl_Project_List[Project Name],0),1)-1,0),IFERROR(INDEX($K$9:$K$158,MATCH($E153,$G$9:$G$158,0),1),0),IFERROR(INDEX($K$9:$K$158,MATCH($F153,$G$9:$G$158,0),1),0)),0)), IFERROR(MIN($D153-SUM($O153:BH153), INDEX(Tbl_Resource_List[Hours Available per Day], MATCH($C153,Tbl_Resource_List[Resource Name],0),1)-SUMIF($C$8:$C152,$C153,BI$8:BI152)),0),0)</f>
        <v>0</v>
      </c>
      <c r="BJ153" s="93">
        <f>IF((BJ$7&gt;IFERROR(MAX(IFERROR(INDEX(Tbl_Project_List[Start Date],MATCH($A153,Tbl_Project_List[Project Name],0),1)-1,0),IFERROR(INDEX($K$9:$K$158,MATCH($E153,$G$9:$G$158,0),1),0),IFERROR(INDEX($K$9:$K$158,MATCH($F153,$G$9:$G$158,0),1),0)),0)), IFERROR(MIN($D153-SUM($O153:BI153), INDEX(Tbl_Resource_List[Hours Available per Day], MATCH($C153,Tbl_Resource_List[Resource Name],0),1)-SUMIF($C$8:$C152,$C153,BJ$8:BJ152)),0),0)</f>
        <v>0</v>
      </c>
      <c r="BK153" s="93">
        <f>IF((BK$7&gt;IFERROR(MAX(IFERROR(INDEX(Tbl_Project_List[Start Date],MATCH($A153,Tbl_Project_List[Project Name],0),1)-1,0),IFERROR(INDEX($K$9:$K$158,MATCH($E153,$G$9:$G$158,0),1),0),IFERROR(INDEX($K$9:$K$158,MATCH($F153,$G$9:$G$158,0),1),0)),0)), IFERROR(MIN($D153-SUM($O153:BJ153), INDEX(Tbl_Resource_List[Hours Available per Day], MATCH($C153,Tbl_Resource_List[Resource Name],0),1)-SUMIF($C$8:$C152,$C153,BK$8:BK152)),0),0)</f>
        <v>0</v>
      </c>
      <c r="BL153" s="93">
        <f>IF((BL$7&gt;IFERROR(MAX(IFERROR(INDEX(Tbl_Project_List[Start Date],MATCH($A153,Tbl_Project_List[Project Name],0),1)-1,0),IFERROR(INDEX($K$9:$K$158,MATCH($E153,$G$9:$G$158,0),1),0),IFERROR(INDEX($K$9:$K$158,MATCH($F153,$G$9:$G$158,0),1),0)),0)), IFERROR(MIN($D153-SUM($O153:BK153), INDEX(Tbl_Resource_List[Hours Available per Day], MATCH($C153,Tbl_Resource_List[Resource Name],0),1)-SUMIF($C$8:$C152,$C153,BL$8:BL152)),0),0)</f>
        <v>0</v>
      </c>
      <c r="BM153" s="93">
        <f>IF((BM$7&gt;IFERROR(MAX(IFERROR(INDEX(Tbl_Project_List[Start Date],MATCH($A153,Tbl_Project_List[Project Name],0),1)-1,0),IFERROR(INDEX($K$9:$K$158,MATCH($E153,$G$9:$G$158,0),1),0),IFERROR(INDEX($K$9:$K$158,MATCH($F153,$G$9:$G$158,0),1),0)),0)), IFERROR(MIN($D153-SUM($O153:BL153), INDEX(Tbl_Resource_List[Hours Available per Day], MATCH($C153,Tbl_Resource_List[Resource Name],0),1)-SUMIF($C$8:$C152,$C153,BM$8:BM152)),0),0)</f>
        <v>0</v>
      </c>
      <c r="BN153" s="93">
        <f>IF((BN$7&gt;IFERROR(MAX(IFERROR(INDEX(Tbl_Project_List[Start Date],MATCH($A153,Tbl_Project_List[Project Name],0),1)-1,0),IFERROR(INDEX($K$9:$K$158,MATCH($E153,$G$9:$G$158,0),1),0),IFERROR(INDEX($K$9:$K$158,MATCH($F153,$G$9:$G$158,0),1),0)),0)), IFERROR(MIN($D153-SUM($O153:BM153), INDEX(Tbl_Resource_List[Hours Available per Day], MATCH($C153,Tbl_Resource_List[Resource Name],0),1)-SUMIF($C$8:$C152,$C153,BN$8:BN152)),0),0)</f>
        <v>0</v>
      </c>
      <c r="BO153" s="93">
        <f>IF((BO$7&gt;IFERROR(MAX(IFERROR(INDEX(Tbl_Project_List[Start Date],MATCH($A153,Tbl_Project_List[Project Name],0),1)-1,0),IFERROR(INDEX($K$9:$K$158,MATCH($E153,$G$9:$G$158,0),1),0),IFERROR(INDEX($K$9:$K$158,MATCH($F153,$G$9:$G$158,0),1),0)),0)), IFERROR(MIN($D153-SUM($O153:BN153), INDEX(Tbl_Resource_List[Hours Available per Day], MATCH($C153,Tbl_Resource_List[Resource Name],0),1)-SUMIF($C$8:$C152,$C153,BO$8:BO152)),0),0)</f>
        <v>0</v>
      </c>
      <c r="BP153" s="93">
        <f>IF((BP$7&gt;IFERROR(MAX(IFERROR(INDEX(Tbl_Project_List[Start Date],MATCH($A153,Tbl_Project_List[Project Name],0),1)-1,0),IFERROR(INDEX($K$9:$K$158,MATCH($E153,$G$9:$G$158,0),1),0),IFERROR(INDEX($K$9:$K$158,MATCH($F153,$G$9:$G$158,0),1),0)),0)), IFERROR(MIN($D153-SUM($O153:BO153), INDEX(Tbl_Resource_List[Hours Available per Day], MATCH($C153,Tbl_Resource_List[Resource Name],0),1)-SUMIF($C$8:$C152,$C153,BP$8:BP152)),0),0)</f>
        <v>0</v>
      </c>
      <c r="BQ153" s="93">
        <f>IF((BQ$7&gt;IFERROR(MAX(IFERROR(INDEX(Tbl_Project_List[Start Date],MATCH($A153,Tbl_Project_List[Project Name],0),1)-1,0),IFERROR(INDEX($K$9:$K$158,MATCH($E153,$G$9:$G$158,0),1),0),IFERROR(INDEX($K$9:$K$158,MATCH($F153,$G$9:$G$158,0),1),0)),0)), IFERROR(MIN($D153-SUM($O153:BP153), INDEX(Tbl_Resource_List[Hours Available per Day], MATCH($C153,Tbl_Resource_List[Resource Name],0),1)-SUMIF($C$8:$C152,$C153,BQ$8:BQ152)),0),0)</f>
        <v>0</v>
      </c>
      <c r="BR153" s="93">
        <f>IF((BR$7&gt;IFERROR(MAX(IFERROR(INDEX(Tbl_Project_List[Start Date],MATCH($A153,Tbl_Project_List[Project Name],0),1)-1,0),IFERROR(INDEX($K$9:$K$158,MATCH($E153,$G$9:$G$158,0),1),0),IFERROR(INDEX($K$9:$K$158,MATCH($F153,$G$9:$G$158,0),1),0)),0)), IFERROR(MIN($D153-SUM($O153:BQ153), INDEX(Tbl_Resource_List[Hours Available per Day], MATCH($C153,Tbl_Resource_List[Resource Name],0),1)-SUMIF($C$8:$C152,$C153,BR$8:BR152)),0),0)</f>
        <v>0</v>
      </c>
      <c r="BS153" s="93">
        <f>IF((BS$7&gt;IFERROR(MAX(IFERROR(INDEX(Tbl_Project_List[Start Date],MATCH($A153,Tbl_Project_List[Project Name],0),1)-1,0),IFERROR(INDEX($K$9:$K$158,MATCH($E153,$G$9:$G$158,0),1),0),IFERROR(INDEX($K$9:$K$158,MATCH($F153,$G$9:$G$158,0),1),0)),0)), IFERROR(MIN($D153-SUM($O153:BR153), INDEX(Tbl_Resource_List[Hours Available per Day], MATCH($C153,Tbl_Resource_List[Resource Name],0),1)-SUMIF($C$8:$C152,$C153,BS$8:BS152)),0),0)</f>
        <v>0</v>
      </c>
      <c r="BT153" s="93">
        <f>IF((BT$7&gt;IFERROR(MAX(IFERROR(INDEX(Tbl_Project_List[Start Date],MATCH($A153,Tbl_Project_List[Project Name],0),1)-1,0),IFERROR(INDEX($K$9:$K$158,MATCH($E153,$G$9:$G$158,0),1),0),IFERROR(INDEX($K$9:$K$158,MATCH($F153,$G$9:$G$158,0),1),0)),0)), IFERROR(MIN($D153-SUM($O153:BS153), INDEX(Tbl_Resource_List[Hours Available per Day], MATCH($C153,Tbl_Resource_List[Resource Name],0),1)-SUMIF($C$8:$C152,$C153,BT$8:BT152)),0),0)</f>
        <v>0</v>
      </c>
      <c r="BU153" s="93">
        <f>IF((BU$7&gt;IFERROR(MAX(IFERROR(INDEX(Tbl_Project_List[Start Date],MATCH($A153,Tbl_Project_List[Project Name],0),1)-1,0),IFERROR(INDEX($K$9:$K$158,MATCH($E153,$G$9:$G$158,0),1),0),IFERROR(INDEX($K$9:$K$158,MATCH($F153,$G$9:$G$158,0),1),0)),0)), IFERROR(MIN($D153-SUM($O153:BT153), INDEX(Tbl_Resource_List[Hours Available per Day], MATCH($C153,Tbl_Resource_List[Resource Name],0),1)-SUMIF($C$8:$C152,$C153,BU$8:BU152)),0),0)</f>
        <v>0</v>
      </c>
      <c r="BV153" s="93">
        <f>IF((BV$7&gt;IFERROR(MAX(IFERROR(INDEX(Tbl_Project_List[Start Date],MATCH($A153,Tbl_Project_List[Project Name],0),1)-1,0),IFERROR(INDEX($K$9:$K$158,MATCH($E153,$G$9:$G$158,0),1),0),IFERROR(INDEX($K$9:$K$158,MATCH($F153,$G$9:$G$158,0),1),0)),0)), IFERROR(MIN($D153-SUM($O153:BU153), INDEX(Tbl_Resource_List[Hours Available per Day], MATCH($C153,Tbl_Resource_List[Resource Name],0),1)-SUMIF($C$8:$C152,$C153,BV$8:BV152)),0),0)</f>
        <v>0</v>
      </c>
      <c r="BW153" s="94">
        <f>IF((BW$7&gt;IFERROR(MAX(IFERROR(INDEX(Tbl_Project_List[Start Date],MATCH($A153,Tbl_Project_List[Project Name],0),1)-1,0),IFERROR(INDEX($K$9:$K$158,MATCH($E153,$G$9:$G$158,0),1),0),IFERROR(INDEX($K$9:$K$158,MATCH($F153,$G$9:$G$158,0),1),0)),0)), IFERROR(MIN($D153-SUM($O153:BV153), INDEX(Tbl_Resource_List[Hours Available per Day], MATCH($C153,Tbl_Resource_List[Resource Name],0),1)-SUMIF($C$8:$C152,$C153,BW$8:BW152)),0),0)</f>
        <v>0</v>
      </c>
      <c r="BX153" s="95"/>
      <c r="BY153" s="95"/>
      <c r="BZ153" s="95"/>
      <c r="CA153" s="95"/>
      <c r="CB153" s="95"/>
      <c r="CC153" s="95"/>
      <c r="CD153" s="95"/>
      <c r="CE153" s="95"/>
      <c r="CF153" s="95"/>
      <c r="CG153" s="95"/>
      <c r="CH153" s="95"/>
      <c r="CI153" s="95"/>
      <c r="CJ153" s="95"/>
      <c r="CK153" s="95"/>
      <c r="CL153" s="95"/>
      <c r="CM153" s="95"/>
      <c r="CN153" s="95"/>
      <c r="CO153" s="95"/>
      <c r="CP153" s="95"/>
      <c r="CQ153" s="95"/>
      <c r="CR153" s="95"/>
      <c r="CS153" s="95"/>
      <c r="CT153" s="95"/>
      <c r="CU153" s="95"/>
      <c r="CV153" s="95"/>
      <c r="CW153" s="95"/>
      <c r="CX153" s="95"/>
      <c r="CY153" s="95"/>
      <c r="CZ153" s="95"/>
      <c r="DA153" s="95"/>
    </row>
    <row r="154" spans="1:105" x14ac:dyDescent="0.25">
      <c r="A154" s="89" t="str">
        <f>IFERROR(IF(ROW(A153)-ROW($A$8)&gt;=COUNTA(Tbl_Task_List[Task Name]),"",INDEX(Tbl_Project_List[],MATCH(SMALL(Tbl_Project_List[[#Data],[Priority]],ROUND(SUMPRODUCT(1/COUNTIF($A$9:A153,$A$9:A153)),0)+((COUNTIF(Tbl_Task_List[[#Data],[Project Name]],A153)=COUNTIF($A$9:$A153,A153))*1)),Tbl_Project_List[[#Data],[Priority]],0),1)),"")</f>
        <v/>
      </c>
      <c r="B154" s="89" t="str">
        <f t="array" ref="B154">IFERROR(INDEX((Tbl_Task_List[[#Data],[Task Name]]), SMALL(IF(A154=(Tbl_Task_List[[#Data],[Project Name]]),ROW(Tbl_Task_List[[#Data],[Project Name]]),""),COUNTIF($A$9:$A154,A154))-ROW(Tbl_Task_List[[#Headers],[Task Name]]),1),"")</f>
        <v/>
      </c>
      <c r="C154" s="90" t="str">
        <f t="array" ref="C154">IFERROR(INDEX((Tbl_Task_List[[#Data],[Resource Name]]), SMALL(IF(A154=(Tbl_Task_List[[#Data],[Project Name]]),ROW(Tbl_Task_List[[#Data],[Project Name]]),""),COUNTIF($A$9:$A154,A154))-ROW(Tbl_Task_List[[#Headers],[Resource Name]]),1),"")</f>
        <v/>
      </c>
      <c r="D154" s="91" t="str">
        <f t="array" ref="D154">IFERROR(INDEX((Tbl_Task_List[[#Data],[Planned Duration (Hours)]]), SMALL(IF(A154=(Tbl_Task_List[[#Data],[Project Name]]),ROW(Tbl_Task_List[[#Data],[Project Name]]),""),COUNTIF($A$9:$A154,A154))-ROW(Tbl_Task_List[[#Headers],[Planned Duration (Hours)]]),1),"")</f>
        <v/>
      </c>
      <c r="E154" s="70" t="str">
        <f t="array" ref="E154">IFERROR(INDEX((Tbl_Task_List[[#Data],[Predecessor 1]]), SMALL(IF(A154=(Tbl_Task_List[[#Data],[Project Name]]),ROW(Tbl_Task_List[[#Data],[Project Name]]),""),COUNTIF($A$9:$A154,A154))-ROW(Tbl_Task_List[[#Headers],[Predecessor 1]]),1),"")</f>
        <v/>
      </c>
      <c r="F154" s="70" t="str">
        <f t="array" ref="F154">IFERROR(INDEX((Tbl_Task_List[[#Data],[Predecessor 2]]), SMALL(IF(A154=(Tbl_Task_List[[#Data],[Project Name]]),ROW(Tbl_Task_List[[#Data],[Project Name]]),""),COUNTIF($A$9:$A154,A154))-ROW(Tbl_Task_List[[#Headers],[Predecessor 2]]),1),"")</f>
        <v/>
      </c>
      <c r="G154" s="70" t="str">
        <f t="shared" si="13"/>
        <v xml:space="preserve"> </v>
      </c>
      <c r="H154" s="75" t="str">
        <f>IFERROR(MAX(INDEX(Tbl_Project_List[Start Date],MATCH($A154,Tbl_Project_List[Project Name],0),1), StartDate, IFERROR(WORKDAY(INDEX($K$9:$K$158,MATCH($E154,$G$9:$G$158,0),1),1,Holidays),0),IFERROR(WORKDAY( INDEX($K$9:$K$158,MATCH($F154,$G$9:$G$158,0),1),1,Holidays),0)),"")</f>
        <v/>
      </c>
      <c r="I154" s="92" t="str">
        <f t="shared" si="14"/>
        <v/>
      </c>
      <c r="J154" s="75" t="str">
        <f t="array" ref="J154">IF(ISNUMBER(D154),IFERROR(INDEX($A$7:$BW$7,1,SMALL(IF(P154:BW154&gt;0,COLUMN(P154:BW154),""),1)),WORKDAY($BW$7,2,Holidays)),"")</f>
        <v/>
      </c>
      <c r="K154" s="75" t="str">
        <f t="array" ref="K154">IF(ISNUMBER(D154),IF(SUM(P154:BW154)=D154,IFERROR(INDEX($A$7:$BW$7,1,LARGE(IF(P154:BW154&gt;0,COLUMN(P154:BW154),""),1)),""),WORKDAY($BW$7,1,Holidays)),"")</f>
        <v/>
      </c>
      <c r="L154" s="92" t="str">
        <f ca="1">IFERROR(COUNTIF(INDIRECT(ADDRESS(ROW($L154),MATCH($J154,$A$7:$BW$7,0),1,1,)):INDIRECT(ADDRESS(ROW($L154),MATCH(MIN($K154,$BW$7),$A$7:$BW$7,0),1,1,)),0),"")</f>
        <v/>
      </c>
      <c r="M154" s="92" t="str">
        <f t="shared" si="15"/>
        <v/>
      </c>
      <c r="N154" s="93" t="str">
        <f t="shared" si="16"/>
        <v/>
      </c>
      <c r="O154" s="86"/>
      <c r="P154" s="93">
        <f>IF((P$7&gt;IFERROR(MAX(IFERROR(INDEX(Tbl_Project_List[Start Date],MATCH($A154,Tbl_Project_List[Project Name],0),1)-1,0),IFERROR(INDEX($K$9:$K$158,MATCH($E154,$G$9:$G$158,0),1),0),IFERROR(INDEX($K$9:$K$158,MATCH($F154,$G$9:$G$158,0),1),0)),0)), IFERROR(MIN($D154-SUM($O154:O154), INDEX(Tbl_Resource_List[Hours Available per Day], MATCH($C154,Tbl_Resource_List[Resource Name],0),1)-SUMIF($C$8:$C153,$C154,P$8:P153)),0),0)</f>
        <v>0</v>
      </c>
      <c r="Q154" s="93">
        <f>IF((Q$7&gt;IFERROR(MAX(IFERROR(INDEX(Tbl_Project_List[Start Date],MATCH($A154,Tbl_Project_List[Project Name],0),1)-1,0),IFERROR(INDEX($K$9:$K$158,MATCH($E154,$G$9:$G$158,0),1),0),IFERROR(INDEX($K$9:$K$158,MATCH($F154,$G$9:$G$158,0),1),0)),0)), IFERROR(MIN($D154-SUM($O154:P154), INDEX(Tbl_Resource_List[Hours Available per Day], MATCH($C154,Tbl_Resource_List[Resource Name],0),1)-SUMIF($C$8:$C153,$C154,Q$8:Q153)),0),0)</f>
        <v>0</v>
      </c>
      <c r="R154" s="93">
        <f>IF((R$7&gt;IFERROR(MAX(IFERROR(INDEX(Tbl_Project_List[Start Date],MATCH($A154,Tbl_Project_List[Project Name],0),1)-1,0),IFERROR(INDEX($K$9:$K$158,MATCH($E154,$G$9:$G$158,0),1),0),IFERROR(INDEX($K$9:$K$158,MATCH($F154,$G$9:$G$158,0),1),0)),0)), IFERROR(MIN($D154-SUM($O154:Q154), INDEX(Tbl_Resource_List[Hours Available per Day], MATCH($C154,Tbl_Resource_List[Resource Name],0),1)-SUMIF($C$8:$C153,$C154,R$8:R153)),0),0)</f>
        <v>0</v>
      </c>
      <c r="S154" s="93">
        <f>IF((S$7&gt;IFERROR(MAX(IFERROR(INDEX(Tbl_Project_List[Start Date],MATCH($A154,Tbl_Project_List[Project Name],0),1)-1,0),IFERROR(INDEX($K$9:$K$158,MATCH($E154,$G$9:$G$158,0),1),0),IFERROR(INDEX($K$9:$K$158,MATCH($F154,$G$9:$G$158,0),1),0)),0)), IFERROR(MIN($D154-SUM($O154:R154), INDEX(Tbl_Resource_List[Hours Available per Day], MATCH($C154,Tbl_Resource_List[Resource Name],0),1)-SUMIF($C$8:$C153,$C154,S$8:S153)),0),0)</f>
        <v>0</v>
      </c>
      <c r="T154" s="93">
        <f>IF((T$7&gt;IFERROR(MAX(IFERROR(INDEX(Tbl_Project_List[Start Date],MATCH($A154,Tbl_Project_List[Project Name],0),1)-1,0),IFERROR(INDEX($K$9:$K$158,MATCH($E154,$G$9:$G$158,0),1),0),IFERROR(INDEX($K$9:$K$158,MATCH($F154,$G$9:$G$158,0),1),0)),0)), IFERROR(MIN($D154-SUM($O154:S154), INDEX(Tbl_Resource_List[Hours Available per Day], MATCH($C154,Tbl_Resource_List[Resource Name],0),1)-SUMIF($C$8:$C153,$C154,T$8:T153)),0),0)</f>
        <v>0</v>
      </c>
      <c r="U154" s="93">
        <f>IF((U$7&gt;IFERROR(MAX(IFERROR(INDEX(Tbl_Project_List[Start Date],MATCH($A154,Tbl_Project_List[Project Name],0),1)-1,0),IFERROR(INDEX($K$9:$K$158,MATCH($E154,$G$9:$G$158,0),1),0),IFERROR(INDEX($K$9:$K$158,MATCH($F154,$G$9:$G$158,0),1),0)),0)), IFERROR(MIN($D154-SUM($O154:T154), INDEX(Tbl_Resource_List[Hours Available per Day], MATCH($C154,Tbl_Resource_List[Resource Name],0),1)-SUMIF($C$8:$C153,$C154,U$8:U153)),0),0)</f>
        <v>0</v>
      </c>
      <c r="V154" s="93">
        <f>IF((V$7&gt;IFERROR(MAX(IFERROR(INDEX(Tbl_Project_List[Start Date],MATCH($A154,Tbl_Project_List[Project Name],0),1)-1,0),IFERROR(INDEX($K$9:$K$158,MATCH($E154,$G$9:$G$158,0),1),0),IFERROR(INDEX($K$9:$K$158,MATCH($F154,$G$9:$G$158,0),1),0)),0)), IFERROR(MIN($D154-SUM($O154:U154), INDEX(Tbl_Resource_List[Hours Available per Day], MATCH($C154,Tbl_Resource_List[Resource Name],0),1)-SUMIF($C$8:$C153,$C154,V$8:V153)),0),0)</f>
        <v>0</v>
      </c>
      <c r="W154" s="93">
        <f>IF((W$7&gt;IFERROR(MAX(IFERROR(INDEX(Tbl_Project_List[Start Date],MATCH($A154,Tbl_Project_List[Project Name],0),1)-1,0),IFERROR(INDEX($K$9:$K$158,MATCH($E154,$G$9:$G$158,0),1),0),IFERROR(INDEX($K$9:$K$158,MATCH($F154,$G$9:$G$158,0),1),0)),0)), IFERROR(MIN($D154-SUM($O154:V154), INDEX(Tbl_Resource_List[Hours Available per Day], MATCH($C154,Tbl_Resource_List[Resource Name],0),1)-SUMIF($C$8:$C153,$C154,W$8:W153)),0),0)</f>
        <v>0</v>
      </c>
      <c r="X154" s="93">
        <f>IF((X$7&gt;IFERROR(MAX(IFERROR(INDEX(Tbl_Project_List[Start Date],MATCH($A154,Tbl_Project_List[Project Name],0),1)-1,0),IFERROR(INDEX($K$9:$K$158,MATCH($E154,$G$9:$G$158,0),1),0),IFERROR(INDEX($K$9:$K$158,MATCH($F154,$G$9:$G$158,0),1),0)),0)), IFERROR(MIN($D154-SUM($O154:W154), INDEX(Tbl_Resource_List[Hours Available per Day], MATCH($C154,Tbl_Resource_List[Resource Name],0),1)-SUMIF($C$8:$C153,$C154,X$8:X153)),0),0)</f>
        <v>0</v>
      </c>
      <c r="Y154" s="93">
        <f>IF((Y$7&gt;IFERROR(MAX(IFERROR(INDEX(Tbl_Project_List[Start Date],MATCH($A154,Tbl_Project_List[Project Name],0),1)-1,0),IFERROR(INDEX($K$9:$K$158,MATCH($E154,$G$9:$G$158,0),1),0),IFERROR(INDEX($K$9:$K$158,MATCH($F154,$G$9:$G$158,0),1),0)),0)), IFERROR(MIN($D154-SUM($O154:X154), INDEX(Tbl_Resource_List[Hours Available per Day], MATCH($C154,Tbl_Resource_List[Resource Name],0),1)-SUMIF($C$8:$C153,$C154,Y$8:Y153)),0),0)</f>
        <v>0</v>
      </c>
      <c r="Z154" s="93">
        <f>IF((Z$7&gt;IFERROR(MAX(IFERROR(INDEX(Tbl_Project_List[Start Date],MATCH($A154,Tbl_Project_List[Project Name],0),1)-1,0),IFERROR(INDEX($K$9:$K$158,MATCH($E154,$G$9:$G$158,0),1),0),IFERROR(INDEX($K$9:$K$158,MATCH($F154,$G$9:$G$158,0),1),0)),0)), IFERROR(MIN($D154-SUM($O154:Y154), INDEX(Tbl_Resource_List[Hours Available per Day], MATCH($C154,Tbl_Resource_List[Resource Name],0),1)-SUMIF($C$8:$C153,$C154,Z$8:Z153)),0),0)</f>
        <v>0</v>
      </c>
      <c r="AA154" s="93">
        <f>IF((AA$7&gt;IFERROR(MAX(IFERROR(INDEX(Tbl_Project_List[Start Date],MATCH($A154,Tbl_Project_List[Project Name],0),1)-1,0),IFERROR(INDEX($K$9:$K$158,MATCH($E154,$G$9:$G$158,0),1),0),IFERROR(INDEX($K$9:$K$158,MATCH($F154,$G$9:$G$158,0),1),0)),0)), IFERROR(MIN($D154-SUM($O154:Z154), INDEX(Tbl_Resource_List[Hours Available per Day], MATCH($C154,Tbl_Resource_List[Resource Name],0),1)-SUMIF($C$8:$C153,$C154,AA$8:AA153)),0),0)</f>
        <v>0</v>
      </c>
      <c r="AB154" s="93">
        <f>IF((AB$7&gt;IFERROR(MAX(IFERROR(INDEX(Tbl_Project_List[Start Date],MATCH($A154,Tbl_Project_List[Project Name],0),1)-1,0),IFERROR(INDEX($K$9:$K$158,MATCH($E154,$G$9:$G$158,0),1),0),IFERROR(INDEX($K$9:$K$158,MATCH($F154,$G$9:$G$158,0),1),0)),0)), IFERROR(MIN($D154-SUM($O154:AA154), INDEX(Tbl_Resource_List[Hours Available per Day], MATCH($C154,Tbl_Resource_List[Resource Name],0),1)-SUMIF($C$8:$C153,$C154,AB$8:AB153)),0),0)</f>
        <v>0</v>
      </c>
      <c r="AC154" s="93">
        <f>IF((AC$7&gt;IFERROR(MAX(IFERROR(INDEX(Tbl_Project_List[Start Date],MATCH($A154,Tbl_Project_List[Project Name],0),1)-1,0),IFERROR(INDEX($K$9:$K$158,MATCH($E154,$G$9:$G$158,0),1),0),IFERROR(INDEX($K$9:$K$158,MATCH($F154,$G$9:$G$158,0),1),0)),0)), IFERROR(MIN($D154-SUM($O154:AB154), INDEX(Tbl_Resource_List[Hours Available per Day], MATCH($C154,Tbl_Resource_List[Resource Name],0),1)-SUMIF($C$8:$C153,$C154,AC$8:AC153)),0),0)</f>
        <v>0</v>
      </c>
      <c r="AD154" s="93">
        <f>IF((AD$7&gt;IFERROR(MAX(IFERROR(INDEX(Tbl_Project_List[Start Date],MATCH($A154,Tbl_Project_List[Project Name],0),1)-1,0),IFERROR(INDEX($K$9:$K$158,MATCH($E154,$G$9:$G$158,0),1),0),IFERROR(INDEX($K$9:$K$158,MATCH($F154,$G$9:$G$158,0),1),0)),0)), IFERROR(MIN($D154-SUM($O154:AC154), INDEX(Tbl_Resource_List[Hours Available per Day], MATCH($C154,Tbl_Resource_List[Resource Name],0),1)-SUMIF($C$8:$C153,$C154,AD$8:AD153)),0),0)</f>
        <v>0</v>
      </c>
      <c r="AE154" s="93">
        <f>IF((AE$7&gt;IFERROR(MAX(IFERROR(INDEX(Tbl_Project_List[Start Date],MATCH($A154,Tbl_Project_List[Project Name],0),1)-1,0),IFERROR(INDEX($K$9:$K$158,MATCH($E154,$G$9:$G$158,0),1),0),IFERROR(INDEX($K$9:$K$158,MATCH($F154,$G$9:$G$158,0),1),0)),0)), IFERROR(MIN($D154-SUM($O154:AD154), INDEX(Tbl_Resource_List[Hours Available per Day], MATCH($C154,Tbl_Resource_List[Resource Name],0),1)-SUMIF($C$8:$C153,$C154,AE$8:AE153)),0),0)</f>
        <v>0</v>
      </c>
      <c r="AF154" s="93">
        <f>IF((AF$7&gt;IFERROR(MAX(IFERROR(INDEX(Tbl_Project_List[Start Date],MATCH($A154,Tbl_Project_List[Project Name],0),1)-1,0),IFERROR(INDEX($K$9:$K$158,MATCH($E154,$G$9:$G$158,0),1),0),IFERROR(INDEX($K$9:$K$158,MATCH($F154,$G$9:$G$158,0),1),0)),0)), IFERROR(MIN($D154-SUM($O154:AE154), INDEX(Tbl_Resource_List[Hours Available per Day], MATCH($C154,Tbl_Resource_List[Resource Name],0),1)-SUMIF($C$8:$C153,$C154,AF$8:AF153)),0),0)</f>
        <v>0</v>
      </c>
      <c r="AG154" s="93">
        <f>IF((AG$7&gt;IFERROR(MAX(IFERROR(INDEX(Tbl_Project_List[Start Date],MATCH($A154,Tbl_Project_List[Project Name],0),1)-1,0),IFERROR(INDEX($K$9:$K$158,MATCH($E154,$G$9:$G$158,0),1),0),IFERROR(INDEX($K$9:$K$158,MATCH($F154,$G$9:$G$158,0),1),0)),0)), IFERROR(MIN($D154-SUM($O154:AF154), INDEX(Tbl_Resource_List[Hours Available per Day], MATCH($C154,Tbl_Resource_List[Resource Name],0),1)-SUMIF($C$8:$C153,$C154,AG$8:AG153)),0),0)</f>
        <v>0</v>
      </c>
      <c r="AH154" s="93">
        <f>IF((AH$7&gt;IFERROR(MAX(IFERROR(INDEX(Tbl_Project_List[Start Date],MATCH($A154,Tbl_Project_List[Project Name],0),1)-1,0),IFERROR(INDEX($K$9:$K$158,MATCH($E154,$G$9:$G$158,0),1),0),IFERROR(INDEX($K$9:$K$158,MATCH($F154,$G$9:$G$158,0),1),0)),0)), IFERROR(MIN($D154-SUM($O154:AG154), INDEX(Tbl_Resource_List[Hours Available per Day], MATCH($C154,Tbl_Resource_List[Resource Name],0),1)-SUMIF($C$8:$C153,$C154,AH$8:AH153)),0),0)</f>
        <v>0</v>
      </c>
      <c r="AI154" s="93">
        <f>IF((AI$7&gt;IFERROR(MAX(IFERROR(INDEX(Tbl_Project_List[Start Date],MATCH($A154,Tbl_Project_List[Project Name],0),1)-1,0),IFERROR(INDEX($K$9:$K$158,MATCH($E154,$G$9:$G$158,0),1),0),IFERROR(INDEX($K$9:$K$158,MATCH($F154,$G$9:$G$158,0),1),0)),0)), IFERROR(MIN($D154-SUM($O154:AH154), INDEX(Tbl_Resource_List[Hours Available per Day], MATCH($C154,Tbl_Resource_List[Resource Name],0),1)-SUMIF($C$8:$C153,$C154,AI$8:AI153)),0),0)</f>
        <v>0</v>
      </c>
      <c r="AJ154" s="93">
        <f>IF((AJ$7&gt;IFERROR(MAX(IFERROR(INDEX(Tbl_Project_List[Start Date],MATCH($A154,Tbl_Project_List[Project Name],0),1)-1,0),IFERROR(INDEX($K$9:$K$158,MATCH($E154,$G$9:$G$158,0),1),0),IFERROR(INDEX($K$9:$K$158,MATCH($F154,$G$9:$G$158,0),1),0)),0)), IFERROR(MIN($D154-SUM($O154:AI154), INDEX(Tbl_Resource_List[Hours Available per Day], MATCH($C154,Tbl_Resource_List[Resource Name],0),1)-SUMIF($C$8:$C153,$C154,AJ$8:AJ153)),0),0)</f>
        <v>0</v>
      </c>
      <c r="AK154" s="93">
        <f>IF((AK$7&gt;IFERROR(MAX(IFERROR(INDEX(Tbl_Project_List[Start Date],MATCH($A154,Tbl_Project_List[Project Name],0),1)-1,0),IFERROR(INDEX($K$9:$K$158,MATCH($E154,$G$9:$G$158,0),1),0),IFERROR(INDEX($K$9:$K$158,MATCH($F154,$G$9:$G$158,0),1),0)),0)), IFERROR(MIN($D154-SUM($O154:AJ154), INDEX(Tbl_Resource_List[Hours Available per Day], MATCH($C154,Tbl_Resource_List[Resource Name],0),1)-SUMIF($C$8:$C153,$C154,AK$8:AK153)),0),0)</f>
        <v>0</v>
      </c>
      <c r="AL154" s="93">
        <f>IF((AL$7&gt;IFERROR(MAX(IFERROR(INDEX(Tbl_Project_List[Start Date],MATCH($A154,Tbl_Project_List[Project Name],0),1)-1,0),IFERROR(INDEX($K$9:$K$158,MATCH($E154,$G$9:$G$158,0),1),0),IFERROR(INDEX($K$9:$K$158,MATCH($F154,$G$9:$G$158,0),1),0)),0)), IFERROR(MIN($D154-SUM($O154:AK154), INDEX(Tbl_Resource_List[Hours Available per Day], MATCH($C154,Tbl_Resource_List[Resource Name],0),1)-SUMIF($C$8:$C153,$C154,AL$8:AL153)),0),0)</f>
        <v>0</v>
      </c>
      <c r="AM154" s="93">
        <f>IF((AM$7&gt;IFERROR(MAX(IFERROR(INDEX(Tbl_Project_List[Start Date],MATCH($A154,Tbl_Project_List[Project Name],0),1)-1,0),IFERROR(INDEX($K$9:$K$158,MATCH($E154,$G$9:$G$158,0),1),0),IFERROR(INDEX($K$9:$K$158,MATCH($F154,$G$9:$G$158,0),1),0)),0)), IFERROR(MIN($D154-SUM($O154:AL154), INDEX(Tbl_Resource_List[Hours Available per Day], MATCH($C154,Tbl_Resource_List[Resource Name],0),1)-SUMIF($C$8:$C153,$C154,AM$8:AM153)),0),0)</f>
        <v>0</v>
      </c>
      <c r="AN154" s="93">
        <f>IF((AN$7&gt;IFERROR(MAX(IFERROR(INDEX(Tbl_Project_List[Start Date],MATCH($A154,Tbl_Project_List[Project Name],0),1)-1,0),IFERROR(INDEX($K$9:$K$158,MATCH($E154,$G$9:$G$158,0),1),0),IFERROR(INDEX($K$9:$K$158,MATCH($F154,$G$9:$G$158,0),1),0)),0)), IFERROR(MIN($D154-SUM($O154:AM154), INDEX(Tbl_Resource_List[Hours Available per Day], MATCH($C154,Tbl_Resource_List[Resource Name],0),1)-SUMIF($C$8:$C153,$C154,AN$8:AN153)),0),0)</f>
        <v>0</v>
      </c>
      <c r="AO154" s="93">
        <f>IF((AO$7&gt;IFERROR(MAX(IFERROR(INDEX(Tbl_Project_List[Start Date],MATCH($A154,Tbl_Project_List[Project Name],0),1)-1,0),IFERROR(INDEX($K$9:$K$158,MATCH($E154,$G$9:$G$158,0),1),0),IFERROR(INDEX($K$9:$K$158,MATCH($F154,$G$9:$G$158,0),1),0)),0)), IFERROR(MIN($D154-SUM($O154:AN154), INDEX(Tbl_Resource_List[Hours Available per Day], MATCH($C154,Tbl_Resource_List[Resource Name],0),1)-SUMIF($C$8:$C153,$C154,AO$8:AO153)),0),0)</f>
        <v>0</v>
      </c>
      <c r="AP154" s="93">
        <f>IF((AP$7&gt;IFERROR(MAX(IFERROR(INDEX(Tbl_Project_List[Start Date],MATCH($A154,Tbl_Project_List[Project Name],0),1)-1,0),IFERROR(INDEX($K$9:$K$158,MATCH($E154,$G$9:$G$158,0),1),0),IFERROR(INDEX($K$9:$K$158,MATCH($F154,$G$9:$G$158,0),1),0)),0)), IFERROR(MIN($D154-SUM($O154:AO154), INDEX(Tbl_Resource_List[Hours Available per Day], MATCH($C154,Tbl_Resource_List[Resource Name],0),1)-SUMIF($C$8:$C153,$C154,AP$8:AP153)),0),0)</f>
        <v>0</v>
      </c>
      <c r="AQ154" s="93">
        <f>IF((AQ$7&gt;IFERROR(MAX(IFERROR(INDEX(Tbl_Project_List[Start Date],MATCH($A154,Tbl_Project_List[Project Name],0),1)-1,0),IFERROR(INDEX($K$9:$K$158,MATCH($E154,$G$9:$G$158,0),1),0),IFERROR(INDEX($K$9:$K$158,MATCH($F154,$G$9:$G$158,0),1),0)),0)), IFERROR(MIN($D154-SUM($O154:AP154), INDEX(Tbl_Resource_List[Hours Available per Day], MATCH($C154,Tbl_Resource_List[Resource Name],0),1)-SUMIF($C$8:$C153,$C154,AQ$8:AQ153)),0),0)</f>
        <v>0</v>
      </c>
      <c r="AR154" s="93">
        <f>IF((AR$7&gt;IFERROR(MAX(IFERROR(INDEX(Tbl_Project_List[Start Date],MATCH($A154,Tbl_Project_List[Project Name],0),1)-1,0),IFERROR(INDEX($K$9:$K$158,MATCH($E154,$G$9:$G$158,0),1),0),IFERROR(INDEX($K$9:$K$158,MATCH($F154,$G$9:$G$158,0),1),0)),0)), IFERROR(MIN($D154-SUM($O154:AQ154), INDEX(Tbl_Resource_List[Hours Available per Day], MATCH($C154,Tbl_Resource_List[Resource Name],0),1)-SUMIF($C$8:$C153,$C154,AR$8:AR153)),0),0)</f>
        <v>0</v>
      </c>
      <c r="AS154" s="93">
        <f>IF((AS$7&gt;IFERROR(MAX(IFERROR(INDEX(Tbl_Project_List[Start Date],MATCH($A154,Tbl_Project_List[Project Name],0),1)-1,0),IFERROR(INDEX($K$9:$K$158,MATCH($E154,$G$9:$G$158,0),1),0),IFERROR(INDEX($K$9:$K$158,MATCH($F154,$G$9:$G$158,0),1),0)),0)), IFERROR(MIN($D154-SUM($O154:AR154), INDEX(Tbl_Resource_List[Hours Available per Day], MATCH($C154,Tbl_Resource_List[Resource Name],0),1)-SUMIF($C$8:$C153,$C154,AS$8:AS153)),0),0)</f>
        <v>0</v>
      </c>
      <c r="AT154" s="93">
        <f>IF((AT$7&gt;IFERROR(MAX(IFERROR(INDEX(Tbl_Project_List[Start Date],MATCH($A154,Tbl_Project_List[Project Name],0),1)-1,0),IFERROR(INDEX($K$9:$K$158,MATCH($E154,$G$9:$G$158,0),1),0),IFERROR(INDEX($K$9:$K$158,MATCH($F154,$G$9:$G$158,0),1),0)),0)), IFERROR(MIN($D154-SUM($O154:AS154), INDEX(Tbl_Resource_List[Hours Available per Day], MATCH($C154,Tbl_Resource_List[Resource Name],0),1)-SUMIF($C$8:$C153,$C154,AT$8:AT153)),0),0)</f>
        <v>0</v>
      </c>
      <c r="AU154" s="93">
        <f>IF((AU$7&gt;IFERROR(MAX(IFERROR(INDEX(Tbl_Project_List[Start Date],MATCH($A154,Tbl_Project_List[Project Name],0),1)-1,0),IFERROR(INDEX($K$9:$K$158,MATCH($E154,$G$9:$G$158,0),1),0),IFERROR(INDEX($K$9:$K$158,MATCH($F154,$G$9:$G$158,0),1),0)),0)), IFERROR(MIN($D154-SUM($O154:AT154), INDEX(Tbl_Resource_List[Hours Available per Day], MATCH($C154,Tbl_Resource_List[Resource Name],0),1)-SUMIF($C$8:$C153,$C154,AU$8:AU153)),0),0)</f>
        <v>0</v>
      </c>
      <c r="AV154" s="93">
        <f>IF((AV$7&gt;IFERROR(MAX(IFERROR(INDEX(Tbl_Project_List[Start Date],MATCH($A154,Tbl_Project_List[Project Name],0),1)-1,0),IFERROR(INDEX($K$9:$K$158,MATCH($E154,$G$9:$G$158,0),1),0),IFERROR(INDEX($K$9:$K$158,MATCH($F154,$G$9:$G$158,0),1),0)),0)), IFERROR(MIN($D154-SUM($O154:AU154), INDEX(Tbl_Resource_List[Hours Available per Day], MATCH($C154,Tbl_Resource_List[Resource Name],0),1)-SUMIF($C$8:$C153,$C154,AV$8:AV153)),0),0)</f>
        <v>0</v>
      </c>
      <c r="AW154" s="93">
        <f>IF((AW$7&gt;IFERROR(MAX(IFERROR(INDEX(Tbl_Project_List[Start Date],MATCH($A154,Tbl_Project_List[Project Name],0),1)-1,0),IFERROR(INDEX($K$9:$K$158,MATCH($E154,$G$9:$G$158,0),1),0),IFERROR(INDEX($K$9:$K$158,MATCH($F154,$G$9:$G$158,0),1),0)),0)), IFERROR(MIN($D154-SUM($O154:AV154), INDEX(Tbl_Resource_List[Hours Available per Day], MATCH($C154,Tbl_Resource_List[Resource Name],0),1)-SUMIF($C$8:$C153,$C154,AW$8:AW153)),0),0)</f>
        <v>0</v>
      </c>
      <c r="AX154" s="93">
        <f>IF((AX$7&gt;IFERROR(MAX(IFERROR(INDEX(Tbl_Project_List[Start Date],MATCH($A154,Tbl_Project_List[Project Name],0),1)-1,0),IFERROR(INDEX($K$9:$K$158,MATCH($E154,$G$9:$G$158,0),1),0),IFERROR(INDEX($K$9:$K$158,MATCH($F154,$G$9:$G$158,0),1),0)),0)), IFERROR(MIN($D154-SUM($O154:AW154), INDEX(Tbl_Resource_List[Hours Available per Day], MATCH($C154,Tbl_Resource_List[Resource Name],0),1)-SUMIF($C$8:$C153,$C154,AX$8:AX153)),0),0)</f>
        <v>0</v>
      </c>
      <c r="AY154" s="93">
        <f>IF((AY$7&gt;IFERROR(MAX(IFERROR(INDEX(Tbl_Project_List[Start Date],MATCH($A154,Tbl_Project_List[Project Name],0),1)-1,0),IFERROR(INDEX($K$9:$K$158,MATCH($E154,$G$9:$G$158,0),1),0),IFERROR(INDEX($K$9:$K$158,MATCH($F154,$G$9:$G$158,0),1),0)),0)), IFERROR(MIN($D154-SUM($O154:AX154), INDEX(Tbl_Resource_List[Hours Available per Day], MATCH($C154,Tbl_Resource_List[Resource Name],0),1)-SUMIF($C$8:$C153,$C154,AY$8:AY153)),0),0)</f>
        <v>0</v>
      </c>
      <c r="AZ154" s="93">
        <f>IF((AZ$7&gt;IFERROR(MAX(IFERROR(INDEX(Tbl_Project_List[Start Date],MATCH($A154,Tbl_Project_List[Project Name],0),1)-1,0),IFERROR(INDEX($K$9:$K$158,MATCH($E154,$G$9:$G$158,0),1),0),IFERROR(INDEX($K$9:$K$158,MATCH($F154,$G$9:$G$158,0),1),0)),0)), IFERROR(MIN($D154-SUM($O154:AY154), INDEX(Tbl_Resource_List[Hours Available per Day], MATCH($C154,Tbl_Resource_List[Resource Name],0),1)-SUMIF($C$8:$C153,$C154,AZ$8:AZ153)),0),0)</f>
        <v>0</v>
      </c>
      <c r="BA154" s="93">
        <f>IF((BA$7&gt;IFERROR(MAX(IFERROR(INDEX(Tbl_Project_List[Start Date],MATCH($A154,Tbl_Project_List[Project Name],0),1)-1,0),IFERROR(INDEX($K$9:$K$158,MATCH($E154,$G$9:$G$158,0),1),0),IFERROR(INDEX($K$9:$K$158,MATCH($F154,$G$9:$G$158,0),1),0)),0)), IFERROR(MIN($D154-SUM($O154:AZ154), INDEX(Tbl_Resource_List[Hours Available per Day], MATCH($C154,Tbl_Resource_List[Resource Name],0),1)-SUMIF($C$8:$C153,$C154,BA$8:BA153)),0),0)</f>
        <v>0</v>
      </c>
      <c r="BB154" s="93">
        <f>IF((BB$7&gt;IFERROR(MAX(IFERROR(INDEX(Tbl_Project_List[Start Date],MATCH($A154,Tbl_Project_List[Project Name],0),1)-1,0),IFERROR(INDEX($K$9:$K$158,MATCH($E154,$G$9:$G$158,0),1),0),IFERROR(INDEX($K$9:$K$158,MATCH($F154,$G$9:$G$158,0),1),0)),0)), IFERROR(MIN($D154-SUM($O154:BA154), INDEX(Tbl_Resource_List[Hours Available per Day], MATCH($C154,Tbl_Resource_List[Resource Name],0),1)-SUMIF($C$8:$C153,$C154,BB$8:BB153)),0),0)</f>
        <v>0</v>
      </c>
      <c r="BC154" s="93">
        <f>IF((BC$7&gt;IFERROR(MAX(IFERROR(INDEX(Tbl_Project_List[Start Date],MATCH($A154,Tbl_Project_List[Project Name],0),1)-1,0),IFERROR(INDEX($K$9:$K$158,MATCH($E154,$G$9:$G$158,0),1),0),IFERROR(INDEX($K$9:$K$158,MATCH($F154,$G$9:$G$158,0),1),0)),0)), IFERROR(MIN($D154-SUM($O154:BB154), INDEX(Tbl_Resource_List[Hours Available per Day], MATCH($C154,Tbl_Resource_List[Resource Name],0),1)-SUMIF($C$8:$C153,$C154,BC$8:BC153)),0),0)</f>
        <v>0</v>
      </c>
      <c r="BD154" s="93">
        <f>IF((BD$7&gt;IFERROR(MAX(IFERROR(INDEX(Tbl_Project_List[Start Date],MATCH($A154,Tbl_Project_List[Project Name],0),1)-1,0),IFERROR(INDEX($K$9:$K$158,MATCH($E154,$G$9:$G$158,0),1),0),IFERROR(INDEX($K$9:$K$158,MATCH($F154,$G$9:$G$158,0),1),0)),0)), IFERROR(MIN($D154-SUM($O154:BC154), INDEX(Tbl_Resource_List[Hours Available per Day], MATCH($C154,Tbl_Resource_List[Resource Name],0),1)-SUMIF($C$8:$C153,$C154,BD$8:BD153)),0),0)</f>
        <v>0</v>
      </c>
      <c r="BE154" s="93">
        <f>IF((BE$7&gt;IFERROR(MAX(IFERROR(INDEX(Tbl_Project_List[Start Date],MATCH($A154,Tbl_Project_List[Project Name],0),1)-1,0),IFERROR(INDEX($K$9:$K$158,MATCH($E154,$G$9:$G$158,0),1),0),IFERROR(INDEX($K$9:$K$158,MATCH($F154,$G$9:$G$158,0),1),0)),0)), IFERROR(MIN($D154-SUM($O154:BD154), INDEX(Tbl_Resource_List[Hours Available per Day], MATCH($C154,Tbl_Resource_List[Resource Name],0),1)-SUMIF($C$8:$C153,$C154,BE$8:BE153)),0),0)</f>
        <v>0</v>
      </c>
      <c r="BF154" s="93">
        <f>IF((BF$7&gt;IFERROR(MAX(IFERROR(INDEX(Tbl_Project_List[Start Date],MATCH($A154,Tbl_Project_List[Project Name],0),1)-1,0),IFERROR(INDEX($K$9:$K$158,MATCH($E154,$G$9:$G$158,0),1),0),IFERROR(INDEX($K$9:$K$158,MATCH($F154,$G$9:$G$158,0),1),0)),0)), IFERROR(MIN($D154-SUM($O154:BE154), INDEX(Tbl_Resource_List[Hours Available per Day], MATCH($C154,Tbl_Resource_List[Resource Name],0),1)-SUMIF($C$8:$C153,$C154,BF$8:BF153)),0),0)</f>
        <v>0</v>
      </c>
      <c r="BG154" s="93">
        <f>IF((BG$7&gt;IFERROR(MAX(IFERROR(INDEX(Tbl_Project_List[Start Date],MATCH($A154,Tbl_Project_List[Project Name],0),1)-1,0),IFERROR(INDEX($K$9:$K$158,MATCH($E154,$G$9:$G$158,0),1),0),IFERROR(INDEX($K$9:$K$158,MATCH($F154,$G$9:$G$158,0),1),0)),0)), IFERROR(MIN($D154-SUM($O154:BF154), INDEX(Tbl_Resource_List[Hours Available per Day], MATCH($C154,Tbl_Resource_List[Resource Name],0),1)-SUMIF($C$8:$C153,$C154,BG$8:BG153)),0),0)</f>
        <v>0</v>
      </c>
      <c r="BH154" s="93">
        <f>IF((BH$7&gt;IFERROR(MAX(IFERROR(INDEX(Tbl_Project_List[Start Date],MATCH($A154,Tbl_Project_List[Project Name],0),1)-1,0),IFERROR(INDEX($K$9:$K$158,MATCH($E154,$G$9:$G$158,0),1),0),IFERROR(INDEX($K$9:$K$158,MATCH($F154,$G$9:$G$158,0),1),0)),0)), IFERROR(MIN($D154-SUM($O154:BG154), INDEX(Tbl_Resource_List[Hours Available per Day], MATCH($C154,Tbl_Resource_List[Resource Name],0),1)-SUMIF($C$8:$C153,$C154,BH$8:BH153)),0),0)</f>
        <v>0</v>
      </c>
      <c r="BI154" s="93">
        <f>IF((BI$7&gt;IFERROR(MAX(IFERROR(INDEX(Tbl_Project_List[Start Date],MATCH($A154,Tbl_Project_List[Project Name],0),1)-1,0),IFERROR(INDEX($K$9:$K$158,MATCH($E154,$G$9:$G$158,0),1),0),IFERROR(INDEX($K$9:$K$158,MATCH($F154,$G$9:$G$158,0),1),0)),0)), IFERROR(MIN($D154-SUM($O154:BH154), INDEX(Tbl_Resource_List[Hours Available per Day], MATCH($C154,Tbl_Resource_List[Resource Name],0),1)-SUMIF($C$8:$C153,$C154,BI$8:BI153)),0),0)</f>
        <v>0</v>
      </c>
      <c r="BJ154" s="93">
        <f>IF((BJ$7&gt;IFERROR(MAX(IFERROR(INDEX(Tbl_Project_List[Start Date],MATCH($A154,Tbl_Project_List[Project Name],0),1)-1,0),IFERROR(INDEX($K$9:$K$158,MATCH($E154,$G$9:$G$158,0),1),0),IFERROR(INDEX($K$9:$K$158,MATCH($F154,$G$9:$G$158,0),1),0)),0)), IFERROR(MIN($D154-SUM($O154:BI154), INDEX(Tbl_Resource_List[Hours Available per Day], MATCH($C154,Tbl_Resource_List[Resource Name],0),1)-SUMIF($C$8:$C153,$C154,BJ$8:BJ153)),0),0)</f>
        <v>0</v>
      </c>
      <c r="BK154" s="93">
        <f>IF((BK$7&gt;IFERROR(MAX(IFERROR(INDEX(Tbl_Project_List[Start Date],MATCH($A154,Tbl_Project_List[Project Name],0),1)-1,0),IFERROR(INDEX($K$9:$K$158,MATCH($E154,$G$9:$G$158,0),1),0),IFERROR(INDEX($K$9:$K$158,MATCH($F154,$G$9:$G$158,0),1),0)),0)), IFERROR(MIN($D154-SUM($O154:BJ154), INDEX(Tbl_Resource_List[Hours Available per Day], MATCH($C154,Tbl_Resource_List[Resource Name],0),1)-SUMIF($C$8:$C153,$C154,BK$8:BK153)),0),0)</f>
        <v>0</v>
      </c>
      <c r="BL154" s="93">
        <f>IF((BL$7&gt;IFERROR(MAX(IFERROR(INDEX(Tbl_Project_List[Start Date],MATCH($A154,Tbl_Project_List[Project Name],0),1)-1,0),IFERROR(INDEX($K$9:$K$158,MATCH($E154,$G$9:$G$158,0),1),0),IFERROR(INDEX($K$9:$K$158,MATCH($F154,$G$9:$G$158,0),1),0)),0)), IFERROR(MIN($D154-SUM($O154:BK154), INDEX(Tbl_Resource_List[Hours Available per Day], MATCH($C154,Tbl_Resource_List[Resource Name],0),1)-SUMIF($C$8:$C153,$C154,BL$8:BL153)),0),0)</f>
        <v>0</v>
      </c>
      <c r="BM154" s="93">
        <f>IF((BM$7&gt;IFERROR(MAX(IFERROR(INDEX(Tbl_Project_List[Start Date],MATCH($A154,Tbl_Project_List[Project Name],0),1)-1,0),IFERROR(INDEX($K$9:$K$158,MATCH($E154,$G$9:$G$158,0),1),0),IFERROR(INDEX($K$9:$K$158,MATCH($F154,$G$9:$G$158,0),1),0)),0)), IFERROR(MIN($D154-SUM($O154:BL154), INDEX(Tbl_Resource_List[Hours Available per Day], MATCH($C154,Tbl_Resource_List[Resource Name],0),1)-SUMIF($C$8:$C153,$C154,BM$8:BM153)),0),0)</f>
        <v>0</v>
      </c>
      <c r="BN154" s="93">
        <f>IF((BN$7&gt;IFERROR(MAX(IFERROR(INDEX(Tbl_Project_List[Start Date],MATCH($A154,Tbl_Project_List[Project Name],0),1)-1,0),IFERROR(INDEX($K$9:$K$158,MATCH($E154,$G$9:$G$158,0),1),0),IFERROR(INDEX($K$9:$K$158,MATCH($F154,$G$9:$G$158,0),1),0)),0)), IFERROR(MIN($D154-SUM($O154:BM154), INDEX(Tbl_Resource_List[Hours Available per Day], MATCH($C154,Tbl_Resource_List[Resource Name],0),1)-SUMIF($C$8:$C153,$C154,BN$8:BN153)),0),0)</f>
        <v>0</v>
      </c>
      <c r="BO154" s="93">
        <f>IF((BO$7&gt;IFERROR(MAX(IFERROR(INDEX(Tbl_Project_List[Start Date],MATCH($A154,Tbl_Project_List[Project Name],0),1)-1,0),IFERROR(INDEX($K$9:$K$158,MATCH($E154,$G$9:$G$158,0),1),0),IFERROR(INDEX($K$9:$K$158,MATCH($F154,$G$9:$G$158,0),1),0)),0)), IFERROR(MIN($D154-SUM($O154:BN154), INDEX(Tbl_Resource_List[Hours Available per Day], MATCH($C154,Tbl_Resource_List[Resource Name],0),1)-SUMIF($C$8:$C153,$C154,BO$8:BO153)),0),0)</f>
        <v>0</v>
      </c>
      <c r="BP154" s="93">
        <f>IF((BP$7&gt;IFERROR(MAX(IFERROR(INDEX(Tbl_Project_List[Start Date],MATCH($A154,Tbl_Project_List[Project Name],0),1)-1,0),IFERROR(INDEX($K$9:$K$158,MATCH($E154,$G$9:$G$158,0),1),0),IFERROR(INDEX($K$9:$K$158,MATCH($F154,$G$9:$G$158,0),1),0)),0)), IFERROR(MIN($D154-SUM($O154:BO154), INDEX(Tbl_Resource_List[Hours Available per Day], MATCH($C154,Tbl_Resource_List[Resource Name],0),1)-SUMIF($C$8:$C153,$C154,BP$8:BP153)),0),0)</f>
        <v>0</v>
      </c>
      <c r="BQ154" s="93">
        <f>IF((BQ$7&gt;IFERROR(MAX(IFERROR(INDEX(Tbl_Project_List[Start Date],MATCH($A154,Tbl_Project_List[Project Name],0),1)-1,0),IFERROR(INDEX($K$9:$K$158,MATCH($E154,$G$9:$G$158,0),1),0),IFERROR(INDEX($K$9:$K$158,MATCH($F154,$G$9:$G$158,0),1),0)),0)), IFERROR(MIN($D154-SUM($O154:BP154), INDEX(Tbl_Resource_List[Hours Available per Day], MATCH($C154,Tbl_Resource_List[Resource Name],0),1)-SUMIF($C$8:$C153,$C154,BQ$8:BQ153)),0),0)</f>
        <v>0</v>
      </c>
      <c r="BR154" s="93">
        <f>IF((BR$7&gt;IFERROR(MAX(IFERROR(INDEX(Tbl_Project_List[Start Date],MATCH($A154,Tbl_Project_List[Project Name],0),1)-1,0),IFERROR(INDEX($K$9:$K$158,MATCH($E154,$G$9:$G$158,0),1),0),IFERROR(INDEX($K$9:$K$158,MATCH($F154,$G$9:$G$158,0),1),0)),0)), IFERROR(MIN($D154-SUM($O154:BQ154), INDEX(Tbl_Resource_List[Hours Available per Day], MATCH($C154,Tbl_Resource_List[Resource Name],0),1)-SUMIF($C$8:$C153,$C154,BR$8:BR153)),0),0)</f>
        <v>0</v>
      </c>
      <c r="BS154" s="93">
        <f>IF((BS$7&gt;IFERROR(MAX(IFERROR(INDEX(Tbl_Project_List[Start Date],MATCH($A154,Tbl_Project_List[Project Name],0),1)-1,0),IFERROR(INDEX($K$9:$K$158,MATCH($E154,$G$9:$G$158,0),1),0),IFERROR(INDEX($K$9:$K$158,MATCH($F154,$G$9:$G$158,0),1),0)),0)), IFERROR(MIN($D154-SUM($O154:BR154), INDEX(Tbl_Resource_List[Hours Available per Day], MATCH($C154,Tbl_Resource_List[Resource Name],0),1)-SUMIF($C$8:$C153,$C154,BS$8:BS153)),0),0)</f>
        <v>0</v>
      </c>
      <c r="BT154" s="93">
        <f>IF((BT$7&gt;IFERROR(MAX(IFERROR(INDEX(Tbl_Project_List[Start Date],MATCH($A154,Tbl_Project_List[Project Name],0),1)-1,0),IFERROR(INDEX($K$9:$K$158,MATCH($E154,$G$9:$G$158,0),1),0),IFERROR(INDEX($K$9:$K$158,MATCH($F154,$G$9:$G$158,0),1),0)),0)), IFERROR(MIN($D154-SUM($O154:BS154), INDEX(Tbl_Resource_List[Hours Available per Day], MATCH($C154,Tbl_Resource_List[Resource Name],0),1)-SUMIF($C$8:$C153,$C154,BT$8:BT153)),0),0)</f>
        <v>0</v>
      </c>
      <c r="BU154" s="93">
        <f>IF((BU$7&gt;IFERROR(MAX(IFERROR(INDEX(Tbl_Project_List[Start Date],MATCH($A154,Tbl_Project_List[Project Name],0),1)-1,0),IFERROR(INDEX($K$9:$K$158,MATCH($E154,$G$9:$G$158,0),1),0),IFERROR(INDEX($K$9:$K$158,MATCH($F154,$G$9:$G$158,0),1),0)),0)), IFERROR(MIN($D154-SUM($O154:BT154), INDEX(Tbl_Resource_List[Hours Available per Day], MATCH($C154,Tbl_Resource_List[Resource Name],0),1)-SUMIF($C$8:$C153,$C154,BU$8:BU153)),0),0)</f>
        <v>0</v>
      </c>
      <c r="BV154" s="93">
        <f>IF((BV$7&gt;IFERROR(MAX(IFERROR(INDEX(Tbl_Project_List[Start Date],MATCH($A154,Tbl_Project_List[Project Name],0),1)-1,0),IFERROR(INDEX($K$9:$K$158,MATCH($E154,$G$9:$G$158,0),1),0),IFERROR(INDEX($K$9:$K$158,MATCH($F154,$G$9:$G$158,0),1),0)),0)), IFERROR(MIN($D154-SUM($O154:BU154), INDEX(Tbl_Resource_List[Hours Available per Day], MATCH($C154,Tbl_Resource_List[Resource Name],0),1)-SUMIF($C$8:$C153,$C154,BV$8:BV153)),0),0)</f>
        <v>0</v>
      </c>
      <c r="BW154" s="94">
        <f>IF((BW$7&gt;IFERROR(MAX(IFERROR(INDEX(Tbl_Project_List[Start Date],MATCH($A154,Tbl_Project_List[Project Name],0),1)-1,0),IFERROR(INDEX($K$9:$K$158,MATCH($E154,$G$9:$G$158,0),1),0),IFERROR(INDEX($K$9:$K$158,MATCH($F154,$G$9:$G$158,0),1),0)),0)), IFERROR(MIN($D154-SUM($O154:BV154), INDEX(Tbl_Resource_List[Hours Available per Day], MATCH($C154,Tbl_Resource_List[Resource Name],0),1)-SUMIF($C$8:$C153,$C154,BW$8:BW153)),0),0)</f>
        <v>0</v>
      </c>
      <c r="BX154" s="95"/>
      <c r="BY154" s="95"/>
      <c r="BZ154" s="95"/>
      <c r="CA154" s="95"/>
      <c r="CB154" s="95"/>
      <c r="CC154" s="95"/>
      <c r="CD154" s="95"/>
      <c r="CE154" s="95"/>
      <c r="CF154" s="95"/>
      <c r="CG154" s="95"/>
      <c r="CH154" s="95"/>
      <c r="CI154" s="95"/>
      <c r="CJ154" s="95"/>
      <c r="CK154" s="95"/>
      <c r="CL154" s="95"/>
      <c r="CM154" s="95"/>
      <c r="CN154" s="95"/>
      <c r="CO154" s="95"/>
      <c r="CP154" s="95"/>
      <c r="CQ154" s="95"/>
      <c r="CR154" s="95"/>
      <c r="CS154" s="95"/>
      <c r="CT154" s="95"/>
      <c r="CU154" s="95"/>
      <c r="CV154" s="95"/>
      <c r="CW154" s="95"/>
      <c r="CX154" s="95"/>
      <c r="CY154" s="95"/>
      <c r="CZ154" s="95"/>
      <c r="DA154" s="95"/>
    </row>
    <row r="155" spans="1:105" x14ac:dyDescent="0.25">
      <c r="A155" s="89" t="str">
        <f>IFERROR(IF(ROW(A154)-ROW($A$8)&gt;=COUNTA(Tbl_Task_List[Task Name]),"",INDEX(Tbl_Project_List[],MATCH(SMALL(Tbl_Project_List[[#Data],[Priority]],ROUND(SUMPRODUCT(1/COUNTIF($A$9:A154,$A$9:A154)),0)+((COUNTIF(Tbl_Task_List[[#Data],[Project Name]],A154)=COUNTIF($A$9:$A154,A154))*1)),Tbl_Project_List[[#Data],[Priority]],0),1)),"")</f>
        <v/>
      </c>
      <c r="B155" s="89" t="str">
        <f t="array" ref="B155">IFERROR(INDEX((Tbl_Task_List[[#Data],[Task Name]]), SMALL(IF(A155=(Tbl_Task_List[[#Data],[Project Name]]),ROW(Tbl_Task_List[[#Data],[Project Name]]),""),COUNTIF($A$9:$A155,A155))-ROW(Tbl_Task_List[[#Headers],[Task Name]]),1),"")</f>
        <v/>
      </c>
      <c r="C155" s="90" t="str">
        <f t="array" ref="C155">IFERROR(INDEX((Tbl_Task_List[[#Data],[Resource Name]]), SMALL(IF(A155=(Tbl_Task_List[[#Data],[Project Name]]),ROW(Tbl_Task_List[[#Data],[Project Name]]),""),COUNTIF($A$9:$A155,A155))-ROW(Tbl_Task_List[[#Headers],[Resource Name]]),1),"")</f>
        <v/>
      </c>
      <c r="D155" s="91" t="str">
        <f t="array" ref="D155">IFERROR(INDEX((Tbl_Task_List[[#Data],[Planned Duration (Hours)]]), SMALL(IF(A155=(Tbl_Task_List[[#Data],[Project Name]]),ROW(Tbl_Task_List[[#Data],[Project Name]]),""),COUNTIF($A$9:$A155,A155))-ROW(Tbl_Task_List[[#Headers],[Planned Duration (Hours)]]),1),"")</f>
        <v/>
      </c>
      <c r="E155" s="70" t="str">
        <f t="array" ref="E155">IFERROR(INDEX((Tbl_Task_List[[#Data],[Predecessor 1]]), SMALL(IF(A155=(Tbl_Task_List[[#Data],[Project Name]]),ROW(Tbl_Task_List[[#Data],[Project Name]]),""),COUNTIF($A$9:$A155,A155))-ROW(Tbl_Task_List[[#Headers],[Predecessor 1]]),1),"")</f>
        <v/>
      </c>
      <c r="F155" s="70" t="str">
        <f t="array" ref="F155">IFERROR(INDEX((Tbl_Task_List[[#Data],[Predecessor 2]]), SMALL(IF(A155=(Tbl_Task_List[[#Data],[Project Name]]),ROW(Tbl_Task_List[[#Data],[Project Name]]),""),COUNTIF($A$9:$A155,A155))-ROW(Tbl_Task_List[[#Headers],[Predecessor 2]]),1),"")</f>
        <v/>
      </c>
      <c r="G155" s="70" t="str">
        <f t="shared" si="13"/>
        <v xml:space="preserve"> </v>
      </c>
      <c r="H155" s="75" t="str">
        <f>IFERROR(MAX(INDEX(Tbl_Project_List[Start Date],MATCH($A155,Tbl_Project_List[Project Name],0),1), StartDate, IFERROR(WORKDAY(INDEX($K$9:$K$158,MATCH($E155,$G$9:$G$158,0),1),1,Holidays),0),IFERROR(WORKDAY( INDEX($K$9:$K$158,MATCH($F155,$G$9:$G$158,0),1),1,Holidays),0)),"")</f>
        <v/>
      </c>
      <c r="I155" s="92" t="str">
        <f t="shared" si="14"/>
        <v/>
      </c>
      <c r="J155" s="75" t="str">
        <f t="array" ref="J155">IF(ISNUMBER(D155),IFERROR(INDEX($A$7:$BW$7,1,SMALL(IF(P155:BW155&gt;0,COLUMN(P155:BW155),""),1)),WORKDAY($BW$7,2,Holidays)),"")</f>
        <v/>
      </c>
      <c r="K155" s="75" t="str">
        <f t="array" ref="K155">IF(ISNUMBER(D155),IF(SUM(P155:BW155)=D155,IFERROR(INDEX($A$7:$BW$7,1,LARGE(IF(P155:BW155&gt;0,COLUMN(P155:BW155),""),1)),""),WORKDAY($BW$7,1,Holidays)),"")</f>
        <v/>
      </c>
      <c r="L155" s="92" t="str">
        <f ca="1">IFERROR(COUNTIF(INDIRECT(ADDRESS(ROW($L155),MATCH($J155,$A$7:$BW$7,0),1,1,)):INDIRECT(ADDRESS(ROW($L155),MATCH(MIN($K155,$BW$7),$A$7:$BW$7,0),1,1,)),0),"")</f>
        <v/>
      </c>
      <c r="M155" s="92" t="str">
        <f t="shared" si="15"/>
        <v/>
      </c>
      <c r="N155" s="93" t="str">
        <f t="shared" si="16"/>
        <v/>
      </c>
      <c r="O155" s="86"/>
      <c r="P155" s="93">
        <f>IF((P$7&gt;IFERROR(MAX(IFERROR(INDEX(Tbl_Project_List[Start Date],MATCH($A155,Tbl_Project_List[Project Name],0),1)-1,0),IFERROR(INDEX($K$9:$K$158,MATCH($E155,$G$9:$G$158,0),1),0),IFERROR(INDEX($K$9:$K$158,MATCH($F155,$G$9:$G$158,0),1),0)),0)), IFERROR(MIN($D155-SUM($O155:O155), INDEX(Tbl_Resource_List[Hours Available per Day], MATCH($C155,Tbl_Resource_List[Resource Name],0),1)-SUMIF($C$8:$C154,$C155,P$8:P154)),0),0)</f>
        <v>0</v>
      </c>
      <c r="Q155" s="93">
        <f>IF((Q$7&gt;IFERROR(MAX(IFERROR(INDEX(Tbl_Project_List[Start Date],MATCH($A155,Tbl_Project_List[Project Name],0),1)-1,0),IFERROR(INDEX($K$9:$K$158,MATCH($E155,$G$9:$G$158,0),1),0),IFERROR(INDEX($K$9:$K$158,MATCH($F155,$G$9:$G$158,0),1),0)),0)), IFERROR(MIN($D155-SUM($O155:P155), INDEX(Tbl_Resource_List[Hours Available per Day], MATCH($C155,Tbl_Resource_List[Resource Name],0),1)-SUMIF($C$8:$C154,$C155,Q$8:Q154)),0),0)</f>
        <v>0</v>
      </c>
      <c r="R155" s="93">
        <f>IF((R$7&gt;IFERROR(MAX(IFERROR(INDEX(Tbl_Project_List[Start Date],MATCH($A155,Tbl_Project_List[Project Name],0),1)-1,0),IFERROR(INDEX($K$9:$K$158,MATCH($E155,$G$9:$G$158,0),1),0),IFERROR(INDEX($K$9:$K$158,MATCH($F155,$G$9:$G$158,0),1),0)),0)), IFERROR(MIN($D155-SUM($O155:Q155), INDEX(Tbl_Resource_List[Hours Available per Day], MATCH($C155,Tbl_Resource_List[Resource Name],0),1)-SUMIF($C$8:$C154,$C155,R$8:R154)),0),0)</f>
        <v>0</v>
      </c>
      <c r="S155" s="93">
        <f>IF((S$7&gt;IFERROR(MAX(IFERROR(INDEX(Tbl_Project_List[Start Date],MATCH($A155,Tbl_Project_List[Project Name],0),1)-1,0),IFERROR(INDEX($K$9:$K$158,MATCH($E155,$G$9:$G$158,0),1),0),IFERROR(INDEX($K$9:$K$158,MATCH($F155,$G$9:$G$158,0),1),0)),0)), IFERROR(MIN($D155-SUM($O155:R155), INDEX(Tbl_Resource_List[Hours Available per Day], MATCH($C155,Tbl_Resource_List[Resource Name],0),1)-SUMIF($C$8:$C154,$C155,S$8:S154)),0),0)</f>
        <v>0</v>
      </c>
      <c r="T155" s="93">
        <f>IF((T$7&gt;IFERROR(MAX(IFERROR(INDEX(Tbl_Project_List[Start Date],MATCH($A155,Tbl_Project_List[Project Name],0),1)-1,0),IFERROR(INDEX($K$9:$K$158,MATCH($E155,$G$9:$G$158,0),1),0),IFERROR(INDEX($K$9:$K$158,MATCH($F155,$G$9:$G$158,0),1),0)),0)), IFERROR(MIN($D155-SUM($O155:S155), INDEX(Tbl_Resource_List[Hours Available per Day], MATCH($C155,Tbl_Resource_List[Resource Name],0),1)-SUMIF($C$8:$C154,$C155,T$8:T154)),0),0)</f>
        <v>0</v>
      </c>
      <c r="U155" s="93">
        <f>IF((U$7&gt;IFERROR(MAX(IFERROR(INDEX(Tbl_Project_List[Start Date],MATCH($A155,Tbl_Project_List[Project Name],0),1)-1,0),IFERROR(INDEX($K$9:$K$158,MATCH($E155,$G$9:$G$158,0),1),0),IFERROR(INDEX($K$9:$K$158,MATCH($F155,$G$9:$G$158,0),1),0)),0)), IFERROR(MIN($D155-SUM($O155:T155), INDEX(Tbl_Resource_List[Hours Available per Day], MATCH($C155,Tbl_Resource_List[Resource Name],0),1)-SUMIF($C$8:$C154,$C155,U$8:U154)),0),0)</f>
        <v>0</v>
      </c>
      <c r="V155" s="93">
        <f>IF((V$7&gt;IFERROR(MAX(IFERROR(INDEX(Tbl_Project_List[Start Date],MATCH($A155,Tbl_Project_List[Project Name],0),1)-1,0),IFERROR(INDEX($K$9:$K$158,MATCH($E155,$G$9:$G$158,0),1),0),IFERROR(INDEX($K$9:$K$158,MATCH($F155,$G$9:$G$158,0),1),0)),0)), IFERROR(MIN($D155-SUM($O155:U155), INDEX(Tbl_Resource_List[Hours Available per Day], MATCH($C155,Tbl_Resource_List[Resource Name],0),1)-SUMIF($C$8:$C154,$C155,V$8:V154)),0),0)</f>
        <v>0</v>
      </c>
      <c r="W155" s="93">
        <f>IF((W$7&gt;IFERROR(MAX(IFERROR(INDEX(Tbl_Project_List[Start Date],MATCH($A155,Tbl_Project_List[Project Name],0),1)-1,0),IFERROR(INDEX($K$9:$K$158,MATCH($E155,$G$9:$G$158,0),1),0),IFERROR(INDEX($K$9:$K$158,MATCH($F155,$G$9:$G$158,0),1),0)),0)), IFERROR(MIN($D155-SUM($O155:V155), INDEX(Tbl_Resource_List[Hours Available per Day], MATCH($C155,Tbl_Resource_List[Resource Name],0),1)-SUMIF($C$8:$C154,$C155,W$8:W154)),0),0)</f>
        <v>0</v>
      </c>
      <c r="X155" s="93">
        <f>IF((X$7&gt;IFERROR(MAX(IFERROR(INDEX(Tbl_Project_List[Start Date],MATCH($A155,Tbl_Project_List[Project Name],0),1)-1,0),IFERROR(INDEX($K$9:$K$158,MATCH($E155,$G$9:$G$158,0),1),0),IFERROR(INDEX($K$9:$K$158,MATCH($F155,$G$9:$G$158,0),1),0)),0)), IFERROR(MIN($D155-SUM($O155:W155), INDEX(Tbl_Resource_List[Hours Available per Day], MATCH($C155,Tbl_Resource_List[Resource Name],0),1)-SUMIF($C$8:$C154,$C155,X$8:X154)),0),0)</f>
        <v>0</v>
      </c>
      <c r="Y155" s="93">
        <f>IF((Y$7&gt;IFERROR(MAX(IFERROR(INDEX(Tbl_Project_List[Start Date],MATCH($A155,Tbl_Project_List[Project Name],0),1)-1,0),IFERROR(INDEX($K$9:$K$158,MATCH($E155,$G$9:$G$158,0),1),0),IFERROR(INDEX($K$9:$K$158,MATCH($F155,$G$9:$G$158,0),1),0)),0)), IFERROR(MIN($D155-SUM($O155:X155), INDEX(Tbl_Resource_List[Hours Available per Day], MATCH($C155,Tbl_Resource_List[Resource Name],0),1)-SUMIF($C$8:$C154,$C155,Y$8:Y154)),0),0)</f>
        <v>0</v>
      </c>
      <c r="Z155" s="93">
        <f>IF((Z$7&gt;IFERROR(MAX(IFERROR(INDEX(Tbl_Project_List[Start Date],MATCH($A155,Tbl_Project_List[Project Name],0),1)-1,0),IFERROR(INDEX($K$9:$K$158,MATCH($E155,$G$9:$G$158,0),1),0),IFERROR(INDEX($K$9:$K$158,MATCH($F155,$G$9:$G$158,0),1),0)),0)), IFERROR(MIN($D155-SUM($O155:Y155), INDEX(Tbl_Resource_List[Hours Available per Day], MATCH($C155,Tbl_Resource_List[Resource Name],0),1)-SUMIF($C$8:$C154,$C155,Z$8:Z154)),0),0)</f>
        <v>0</v>
      </c>
      <c r="AA155" s="93">
        <f>IF((AA$7&gt;IFERROR(MAX(IFERROR(INDEX(Tbl_Project_List[Start Date],MATCH($A155,Tbl_Project_List[Project Name],0),1)-1,0),IFERROR(INDEX($K$9:$K$158,MATCH($E155,$G$9:$G$158,0),1),0),IFERROR(INDEX($K$9:$K$158,MATCH($F155,$G$9:$G$158,0),1),0)),0)), IFERROR(MIN($D155-SUM($O155:Z155), INDEX(Tbl_Resource_List[Hours Available per Day], MATCH($C155,Tbl_Resource_List[Resource Name],0),1)-SUMIF($C$8:$C154,$C155,AA$8:AA154)),0),0)</f>
        <v>0</v>
      </c>
      <c r="AB155" s="93">
        <f>IF((AB$7&gt;IFERROR(MAX(IFERROR(INDEX(Tbl_Project_List[Start Date],MATCH($A155,Tbl_Project_List[Project Name],0),1)-1,0),IFERROR(INDEX($K$9:$K$158,MATCH($E155,$G$9:$G$158,0),1),0),IFERROR(INDEX($K$9:$K$158,MATCH($F155,$G$9:$G$158,0),1),0)),0)), IFERROR(MIN($D155-SUM($O155:AA155), INDEX(Tbl_Resource_List[Hours Available per Day], MATCH($C155,Tbl_Resource_List[Resource Name],0),1)-SUMIF($C$8:$C154,$C155,AB$8:AB154)),0),0)</f>
        <v>0</v>
      </c>
      <c r="AC155" s="93">
        <f>IF((AC$7&gt;IFERROR(MAX(IFERROR(INDEX(Tbl_Project_List[Start Date],MATCH($A155,Tbl_Project_List[Project Name],0),1)-1,0),IFERROR(INDEX($K$9:$K$158,MATCH($E155,$G$9:$G$158,0),1),0),IFERROR(INDEX($K$9:$K$158,MATCH($F155,$G$9:$G$158,0),1),0)),0)), IFERROR(MIN($D155-SUM($O155:AB155), INDEX(Tbl_Resource_List[Hours Available per Day], MATCH($C155,Tbl_Resource_List[Resource Name],0),1)-SUMIF($C$8:$C154,$C155,AC$8:AC154)),0),0)</f>
        <v>0</v>
      </c>
      <c r="AD155" s="93">
        <f>IF((AD$7&gt;IFERROR(MAX(IFERROR(INDEX(Tbl_Project_List[Start Date],MATCH($A155,Tbl_Project_List[Project Name],0),1)-1,0),IFERROR(INDEX($K$9:$K$158,MATCH($E155,$G$9:$G$158,0),1),0),IFERROR(INDEX($K$9:$K$158,MATCH($F155,$G$9:$G$158,0),1),0)),0)), IFERROR(MIN($D155-SUM($O155:AC155), INDEX(Tbl_Resource_List[Hours Available per Day], MATCH($C155,Tbl_Resource_List[Resource Name],0),1)-SUMIF($C$8:$C154,$C155,AD$8:AD154)),0),0)</f>
        <v>0</v>
      </c>
      <c r="AE155" s="93">
        <f>IF((AE$7&gt;IFERROR(MAX(IFERROR(INDEX(Tbl_Project_List[Start Date],MATCH($A155,Tbl_Project_List[Project Name],0),1)-1,0),IFERROR(INDEX($K$9:$K$158,MATCH($E155,$G$9:$G$158,0),1),0),IFERROR(INDEX($K$9:$K$158,MATCH($F155,$G$9:$G$158,0),1),0)),0)), IFERROR(MIN($D155-SUM($O155:AD155), INDEX(Tbl_Resource_List[Hours Available per Day], MATCH($C155,Tbl_Resource_List[Resource Name],0),1)-SUMIF($C$8:$C154,$C155,AE$8:AE154)),0),0)</f>
        <v>0</v>
      </c>
      <c r="AF155" s="93">
        <f>IF((AF$7&gt;IFERROR(MAX(IFERROR(INDEX(Tbl_Project_List[Start Date],MATCH($A155,Tbl_Project_List[Project Name],0),1)-1,0),IFERROR(INDEX($K$9:$K$158,MATCH($E155,$G$9:$G$158,0),1),0),IFERROR(INDEX($K$9:$K$158,MATCH($F155,$G$9:$G$158,0),1),0)),0)), IFERROR(MIN($D155-SUM($O155:AE155), INDEX(Tbl_Resource_List[Hours Available per Day], MATCH($C155,Tbl_Resource_List[Resource Name],0),1)-SUMIF($C$8:$C154,$C155,AF$8:AF154)),0),0)</f>
        <v>0</v>
      </c>
      <c r="AG155" s="93">
        <f>IF((AG$7&gt;IFERROR(MAX(IFERROR(INDEX(Tbl_Project_List[Start Date],MATCH($A155,Tbl_Project_List[Project Name],0),1)-1,0),IFERROR(INDEX($K$9:$K$158,MATCH($E155,$G$9:$G$158,0),1),0),IFERROR(INDEX($K$9:$K$158,MATCH($F155,$G$9:$G$158,0),1),0)),0)), IFERROR(MIN($D155-SUM($O155:AF155), INDEX(Tbl_Resource_List[Hours Available per Day], MATCH($C155,Tbl_Resource_List[Resource Name],0),1)-SUMIF($C$8:$C154,$C155,AG$8:AG154)),0),0)</f>
        <v>0</v>
      </c>
      <c r="AH155" s="93">
        <f>IF((AH$7&gt;IFERROR(MAX(IFERROR(INDEX(Tbl_Project_List[Start Date],MATCH($A155,Tbl_Project_List[Project Name],0),1)-1,0),IFERROR(INDEX($K$9:$K$158,MATCH($E155,$G$9:$G$158,0),1),0),IFERROR(INDEX($K$9:$K$158,MATCH($F155,$G$9:$G$158,0),1),0)),0)), IFERROR(MIN($D155-SUM($O155:AG155), INDEX(Tbl_Resource_List[Hours Available per Day], MATCH($C155,Tbl_Resource_List[Resource Name],0),1)-SUMIF($C$8:$C154,$C155,AH$8:AH154)),0),0)</f>
        <v>0</v>
      </c>
      <c r="AI155" s="93">
        <f>IF((AI$7&gt;IFERROR(MAX(IFERROR(INDEX(Tbl_Project_List[Start Date],MATCH($A155,Tbl_Project_List[Project Name],0),1)-1,0),IFERROR(INDEX($K$9:$K$158,MATCH($E155,$G$9:$G$158,0),1),0),IFERROR(INDEX($K$9:$K$158,MATCH($F155,$G$9:$G$158,0),1),0)),0)), IFERROR(MIN($D155-SUM($O155:AH155), INDEX(Tbl_Resource_List[Hours Available per Day], MATCH($C155,Tbl_Resource_List[Resource Name],0),1)-SUMIF($C$8:$C154,$C155,AI$8:AI154)),0),0)</f>
        <v>0</v>
      </c>
      <c r="AJ155" s="93">
        <f>IF((AJ$7&gt;IFERROR(MAX(IFERROR(INDEX(Tbl_Project_List[Start Date],MATCH($A155,Tbl_Project_List[Project Name],0),1)-1,0),IFERROR(INDEX($K$9:$K$158,MATCH($E155,$G$9:$G$158,0),1),0),IFERROR(INDEX($K$9:$K$158,MATCH($F155,$G$9:$G$158,0),1),0)),0)), IFERROR(MIN($D155-SUM($O155:AI155), INDEX(Tbl_Resource_List[Hours Available per Day], MATCH($C155,Tbl_Resource_List[Resource Name],0),1)-SUMIF($C$8:$C154,$C155,AJ$8:AJ154)),0),0)</f>
        <v>0</v>
      </c>
      <c r="AK155" s="93">
        <f>IF((AK$7&gt;IFERROR(MAX(IFERROR(INDEX(Tbl_Project_List[Start Date],MATCH($A155,Tbl_Project_List[Project Name],0),1)-1,0),IFERROR(INDEX($K$9:$K$158,MATCH($E155,$G$9:$G$158,0),1),0),IFERROR(INDEX($K$9:$K$158,MATCH($F155,$G$9:$G$158,0),1),0)),0)), IFERROR(MIN($D155-SUM($O155:AJ155), INDEX(Tbl_Resource_List[Hours Available per Day], MATCH($C155,Tbl_Resource_List[Resource Name],0),1)-SUMIF($C$8:$C154,$C155,AK$8:AK154)),0),0)</f>
        <v>0</v>
      </c>
      <c r="AL155" s="93">
        <f>IF((AL$7&gt;IFERROR(MAX(IFERROR(INDEX(Tbl_Project_List[Start Date],MATCH($A155,Tbl_Project_List[Project Name],0),1)-1,0),IFERROR(INDEX($K$9:$K$158,MATCH($E155,$G$9:$G$158,0),1),0),IFERROR(INDEX($K$9:$K$158,MATCH($F155,$G$9:$G$158,0),1),0)),0)), IFERROR(MIN($D155-SUM($O155:AK155), INDEX(Tbl_Resource_List[Hours Available per Day], MATCH($C155,Tbl_Resource_List[Resource Name],0),1)-SUMIF($C$8:$C154,$C155,AL$8:AL154)),0),0)</f>
        <v>0</v>
      </c>
      <c r="AM155" s="93">
        <f>IF((AM$7&gt;IFERROR(MAX(IFERROR(INDEX(Tbl_Project_List[Start Date],MATCH($A155,Tbl_Project_List[Project Name],0),1)-1,0),IFERROR(INDEX($K$9:$K$158,MATCH($E155,$G$9:$G$158,0),1),0),IFERROR(INDEX($K$9:$K$158,MATCH($F155,$G$9:$G$158,0),1),0)),0)), IFERROR(MIN($D155-SUM($O155:AL155), INDEX(Tbl_Resource_List[Hours Available per Day], MATCH($C155,Tbl_Resource_List[Resource Name],0),1)-SUMIF($C$8:$C154,$C155,AM$8:AM154)),0),0)</f>
        <v>0</v>
      </c>
      <c r="AN155" s="93">
        <f>IF((AN$7&gt;IFERROR(MAX(IFERROR(INDEX(Tbl_Project_List[Start Date],MATCH($A155,Tbl_Project_List[Project Name],0),1)-1,0),IFERROR(INDEX($K$9:$K$158,MATCH($E155,$G$9:$G$158,0),1),0),IFERROR(INDEX($K$9:$K$158,MATCH($F155,$G$9:$G$158,0),1),0)),0)), IFERROR(MIN($D155-SUM($O155:AM155), INDEX(Tbl_Resource_List[Hours Available per Day], MATCH($C155,Tbl_Resource_List[Resource Name],0),1)-SUMIF($C$8:$C154,$C155,AN$8:AN154)),0),0)</f>
        <v>0</v>
      </c>
      <c r="AO155" s="93">
        <f>IF((AO$7&gt;IFERROR(MAX(IFERROR(INDEX(Tbl_Project_List[Start Date],MATCH($A155,Tbl_Project_List[Project Name],0),1)-1,0),IFERROR(INDEX($K$9:$K$158,MATCH($E155,$G$9:$G$158,0),1),0),IFERROR(INDEX($K$9:$K$158,MATCH($F155,$G$9:$G$158,0),1),0)),0)), IFERROR(MIN($D155-SUM($O155:AN155), INDEX(Tbl_Resource_List[Hours Available per Day], MATCH($C155,Tbl_Resource_List[Resource Name],0),1)-SUMIF($C$8:$C154,$C155,AO$8:AO154)),0),0)</f>
        <v>0</v>
      </c>
      <c r="AP155" s="93">
        <f>IF((AP$7&gt;IFERROR(MAX(IFERROR(INDEX(Tbl_Project_List[Start Date],MATCH($A155,Tbl_Project_List[Project Name],0),1)-1,0),IFERROR(INDEX($K$9:$K$158,MATCH($E155,$G$9:$G$158,0),1),0),IFERROR(INDEX($K$9:$K$158,MATCH($F155,$G$9:$G$158,0),1),0)),0)), IFERROR(MIN($D155-SUM($O155:AO155), INDEX(Tbl_Resource_List[Hours Available per Day], MATCH($C155,Tbl_Resource_List[Resource Name],0),1)-SUMIF($C$8:$C154,$C155,AP$8:AP154)),0),0)</f>
        <v>0</v>
      </c>
      <c r="AQ155" s="93">
        <f>IF((AQ$7&gt;IFERROR(MAX(IFERROR(INDEX(Tbl_Project_List[Start Date],MATCH($A155,Tbl_Project_List[Project Name],0),1)-1,0),IFERROR(INDEX($K$9:$K$158,MATCH($E155,$G$9:$G$158,0),1),0),IFERROR(INDEX($K$9:$K$158,MATCH($F155,$G$9:$G$158,0),1),0)),0)), IFERROR(MIN($D155-SUM($O155:AP155), INDEX(Tbl_Resource_List[Hours Available per Day], MATCH($C155,Tbl_Resource_List[Resource Name],0),1)-SUMIF($C$8:$C154,$C155,AQ$8:AQ154)),0),0)</f>
        <v>0</v>
      </c>
      <c r="AR155" s="93">
        <f>IF((AR$7&gt;IFERROR(MAX(IFERROR(INDEX(Tbl_Project_List[Start Date],MATCH($A155,Tbl_Project_List[Project Name],0),1)-1,0),IFERROR(INDEX($K$9:$K$158,MATCH($E155,$G$9:$G$158,0),1),0),IFERROR(INDEX($K$9:$K$158,MATCH($F155,$G$9:$G$158,0),1),0)),0)), IFERROR(MIN($D155-SUM($O155:AQ155), INDEX(Tbl_Resource_List[Hours Available per Day], MATCH($C155,Tbl_Resource_List[Resource Name],0),1)-SUMIF($C$8:$C154,$C155,AR$8:AR154)),0),0)</f>
        <v>0</v>
      </c>
      <c r="AS155" s="93">
        <f>IF((AS$7&gt;IFERROR(MAX(IFERROR(INDEX(Tbl_Project_List[Start Date],MATCH($A155,Tbl_Project_List[Project Name],0),1)-1,0),IFERROR(INDEX($K$9:$K$158,MATCH($E155,$G$9:$G$158,0),1),0),IFERROR(INDEX($K$9:$K$158,MATCH($F155,$G$9:$G$158,0),1),0)),0)), IFERROR(MIN($D155-SUM($O155:AR155), INDEX(Tbl_Resource_List[Hours Available per Day], MATCH($C155,Tbl_Resource_List[Resource Name],0),1)-SUMIF($C$8:$C154,$C155,AS$8:AS154)),0),0)</f>
        <v>0</v>
      </c>
      <c r="AT155" s="93">
        <f>IF((AT$7&gt;IFERROR(MAX(IFERROR(INDEX(Tbl_Project_List[Start Date],MATCH($A155,Tbl_Project_List[Project Name],0),1)-1,0),IFERROR(INDEX($K$9:$K$158,MATCH($E155,$G$9:$G$158,0),1),0),IFERROR(INDEX($K$9:$K$158,MATCH($F155,$G$9:$G$158,0),1),0)),0)), IFERROR(MIN($D155-SUM($O155:AS155), INDEX(Tbl_Resource_List[Hours Available per Day], MATCH($C155,Tbl_Resource_List[Resource Name],0),1)-SUMIF($C$8:$C154,$C155,AT$8:AT154)),0),0)</f>
        <v>0</v>
      </c>
      <c r="AU155" s="93">
        <f>IF((AU$7&gt;IFERROR(MAX(IFERROR(INDEX(Tbl_Project_List[Start Date],MATCH($A155,Tbl_Project_List[Project Name],0),1)-1,0),IFERROR(INDEX($K$9:$K$158,MATCH($E155,$G$9:$G$158,0),1),0),IFERROR(INDEX($K$9:$K$158,MATCH($F155,$G$9:$G$158,0),1),0)),0)), IFERROR(MIN($D155-SUM($O155:AT155), INDEX(Tbl_Resource_List[Hours Available per Day], MATCH($C155,Tbl_Resource_List[Resource Name],0),1)-SUMIF($C$8:$C154,$C155,AU$8:AU154)),0),0)</f>
        <v>0</v>
      </c>
      <c r="AV155" s="93">
        <f>IF((AV$7&gt;IFERROR(MAX(IFERROR(INDEX(Tbl_Project_List[Start Date],MATCH($A155,Tbl_Project_List[Project Name],0),1)-1,0),IFERROR(INDEX($K$9:$K$158,MATCH($E155,$G$9:$G$158,0),1),0),IFERROR(INDEX($K$9:$K$158,MATCH($F155,$G$9:$G$158,0),1),0)),0)), IFERROR(MIN($D155-SUM($O155:AU155), INDEX(Tbl_Resource_List[Hours Available per Day], MATCH($C155,Tbl_Resource_List[Resource Name],0),1)-SUMIF($C$8:$C154,$C155,AV$8:AV154)),0),0)</f>
        <v>0</v>
      </c>
      <c r="AW155" s="93">
        <f>IF((AW$7&gt;IFERROR(MAX(IFERROR(INDEX(Tbl_Project_List[Start Date],MATCH($A155,Tbl_Project_List[Project Name],0),1)-1,0),IFERROR(INDEX($K$9:$K$158,MATCH($E155,$G$9:$G$158,0),1),0),IFERROR(INDEX($K$9:$K$158,MATCH($F155,$G$9:$G$158,0),1),0)),0)), IFERROR(MIN($D155-SUM($O155:AV155), INDEX(Tbl_Resource_List[Hours Available per Day], MATCH($C155,Tbl_Resource_List[Resource Name],0),1)-SUMIF($C$8:$C154,$C155,AW$8:AW154)),0),0)</f>
        <v>0</v>
      </c>
      <c r="AX155" s="93">
        <f>IF((AX$7&gt;IFERROR(MAX(IFERROR(INDEX(Tbl_Project_List[Start Date],MATCH($A155,Tbl_Project_List[Project Name],0),1)-1,0),IFERROR(INDEX($K$9:$K$158,MATCH($E155,$G$9:$G$158,0),1),0),IFERROR(INDEX($K$9:$K$158,MATCH($F155,$G$9:$G$158,0),1),0)),0)), IFERROR(MIN($D155-SUM($O155:AW155), INDEX(Tbl_Resource_List[Hours Available per Day], MATCH($C155,Tbl_Resource_List[Resource Name],0),1)-SUMIF($C$8:$C154,$C155,AX$8:AX154)),0),0)</f>
        <v>0</v>
      </c>
      <c r="AY155" s="93">
        <f>IF((AY$7&gt;IFERROR(MAX(IFERROR(INDEX(Tbl_Project_List[Start Date],MATCH($A155,Tbl_Project_List[Project Name],0),1)-1,0),IFERROR(INDEX($K$9:$K$158,MATCH($E155,$G$9:$G$158,0),1),0),IFERROR(INDEX($K$9:$K$158,MATCH($F155,$G$9:$G$158,0),1),0)),0)), IFERROR(MIN($D155-SUM($O155:AX155), INDEX(Tbl_Resource_List[Hours Available per Day], MATCH($C155,Tbl_Resource_List[Resource Name],0),1)-SUMIF($C$8:$C154,$C155,AY$8:AY154)),0),0)</f>
        <v>0</v>
      </c>
      <c r="AZ155" s="93">
        <f>IF((AZ$7&gt;IFERROR(MAX(IFERROR(INDEX(Tbl_Project_List[Start Date],MATCH($A155,Tbl_Project_List[Project Name],0),1)-1,0),IFERROR(INDEX($K$9:$K$158,MATCH($E155,$G$9:$G$158,0),1),0),IFERROR(INDEX($K$9:$K$158,MATCH($F155,$G$9:$G$158,0),1),0)),0)), IFERROR(MIN($D155-SUM($O155:AY155), INDEX(Tbl_Resource_List[Hours Available per Day], MATCH($C155,Tbl_Resource_List[Resource Name],0),1)-SUMIF($C$8:$C154,$C155,AZ$8:AZ154)),0),0)</f>
        <v>0</v>
      </c>
      <c r="BA155" s="93">
        <f>IF((BA$7&gt;IFERROR(MAX(IFERROR(INDEX(Tbl_Project_List[Start Date],MATCH($A155,Tbl_Project_List[Project Name],0),1)-1,0),IFERROR(INDEX($K$9:$K$158,MATCH($E155,$G$9:$G$158,0),1),0),IFERROR(INDEX($K$9:$K$158,MATCH($F155,$G$9:$G$158,0),1),0)),0)), IFERROR(MIN($D155-SUM($O155:AZ155), INDEX(Tbl_Resource_List[Hours Available per Day], MATCH($C155,Tbl_Resource_List[Resource Name],0),1)-SUMIF($C$8:$C154,$C155,BA$8:BA154)),0),0)</f>
        <v>0</v>
      </c>
      <c r="BB155" s="93">
        <f>IF((BB$7&gt;IFERROR(MAX(IFERROR(INDEX(Tbl_Project_List[Start Date],MATCH($A155,Tbl_Project_List[Project Name],0),1)-1,0),IFERROR(INDEX($K$9:$K$158,MATCH($E155,$G$9:$G$158,0),1),0),IFERROR(INDEX($K$9:$K$158,MATCH($F155,$G$9:$G$158,0),1),0)),0)), IFERROR(MIN($D155-SUM($O155:BA155), INDEX(Tbl_Resource_List[Hours Available per Day], MATCH($C155,Tbl_Resource_List[Resource Name],0),1)-SUMIF($C$8:$C154,$C155,BB$8:BB154)),0),0)</f>
        <v>0</v>
      </c>
      <c r="BC155" s="93">
        <f>IF((BC$7&gt;IFERROR(MAX(IFERROR(INDEX(Tbl_Project_List[Start Date],MATCH($A155,Tbl_Project_List[Project Name],0),1)-1,0),IFERROR(INDEX($K$9:$K$158,MATCH($E155,$G$9:$G$158,0),1),0),IFERROR(INDEX($K$9:$K$158,MATCH($F155,$G$9:$G$158,0),1),0)),0)), IFERROR(MIN($D155-SUM($O155:BB155), INDEX(Tbl_Resource_List[Hours Available per Day], MATCH($C155,Tbl_Resource_List[Resource Name],0),1)-SUMIF($C$8:$C154,$C155,BC$8:BC154)),0),0)</f>
        <v>0</v>
      </c>
      <c r="BD155" s="93">
        <f>IF((BD$7&gt;IFERROR(MAX(IFERROR(INDEX(Tbl_Project_List[Start Date],MATCH($A155,Tbl_Project_List[Project Name],0),1)-1,0),IFERROR(INDEX($K$9:$K$158,MATCH($E155,$G$9:$G$158,0),1),0),IFERROR(INDEX($K$9:$K$158,MATCH($F155,$G$9:$G$158,0),1),0)),0)), IFERROR(MIN($D155-SUM($O155:BC155), INDEX(Tbl_Resource_List[Hours Available per Day], MATCH($C155,Tbl_Resource_List[Resource Name],0),1)-SUMIF($C$8:$C154,$C155,BD$8:BD154)),0),0)</f>
        <v>0</v>
      </c>
      <c r="BE155" s="93">
        <f>IF((BE$7&gt;IFERROR(MAX(IFERROR(INDEX(Tbl_Project_List[Start Date],MATCH($A155,Tbl_Project_List[Project Name],0),1)-1,0),IFERROR(INDEX($K$9:$K$158,MATCH($E155,$G$9:$G$158,0),1),0),IFERROR(INDEX($K$9:$K$158,MATCH($F155,$G$9:$G$158,0),1),0)),0)), IFERROR(MIN($D155-SUM($O155:BD155), INDEX(Tbl_Resource_List[Hours Available per Day], MATCH($C155,Tbl_Resource_List[Resource Name],0),1)-SUMIF($C$8:$C154,$C155,BE$8:BE154)),0),0)</f>
        <v>0</v>
      </c>
      <c r="BF155" s="93">
        <f>IF((BF$7&gt;IFERROR(MAX(IFERROR(INDEX(Tbl_Project_List[Start Date],MATCH($A155,Tbl_Project_List[Project Name],0),1)-1,0),IFERROR(INDEX($K$9:$K$158,MATCH($E155,$G$9:$G$158,0),1),0),IFERROR(INDEX($K$9:$K$158,MATCH($F155,$G$9:$G$158,0),1),0)),0)), IFERROR(MIN($D155-SUM($O155:BE155), INDEX(Tbl_Resource_List[Hours Available per Day], MATCH($C155,Tbl_Resource_List[Resource Name],0),1)-SUMIF($C$8:$C154,$C155,BF$8:BF154)),0),0)</f>
        <v>0</v>
      </c>
      <c r="BG155" s="93">
        <f>IF((BG$7&gt;IFERROR(MAX(IFERROR(INDEX(Tbl_Project_List[Start Date],MATCH($A155,Tbl_Project_List[Project Name],0),1)-1,0),IFERROR(INDEX($K$9:$K$158,MATCH($E155,$G$9:$G$158,0),1),0),IFERROR(INDEX($K$9:$K$158,MATCH($F155,$G$9:$G$158,0),1),0)),0)), IFERROR(MIN($D155-SUM($O155:BF155), INDEX(Tbl_Resource_List[Hours Available per Day], MATCH($C155,Tbl_Resource_List[Resource Name],0),1)-SUMIF($C$8:$C154,$C155,BG$8:BG154)),0),0)</f>
        <v>0</v>
      </c>
      <c r="BH155" s="93">
        <f>IF((BH$7&gt;IFERROR(MAX(IFERROR(INDEX(Tbl_Project_List[Start Date],MATCH($A155,Tbl_Project_List[Project Name],0),1)-1,0),IFERROR(INDEX($K$9:$K$158,MATCH($E155,$G$9:$G$158,0),1),0),IFERROR(INDEX($K$9:$K$158,MATCH($F155,$G$9:$G$158,0),1),0)),0)), IFERROR(MIN($D155-SUM($O155:BG155), INDEX(Tbl_Resource_List[Hours Available per Day], MATCH($C155,Tbl_Resource_List[Resource Name],0),1)-SUMIF($C$8:$C154,$C155,BH$8:BH154)),0),0)</f>
        <v>0</v>
      </c>
      <c r="BI155" s="93">
        <f>IF((BI$7&gt;IFERROR(MAX(IFERROR(INDEX(Tbl_Project_List[Start Date],MATCH($A155,Tbl_Project_List[Project Name],0),1)-1,0),IFERROR(INDEX($K$9:$K$158,MATCH($E155,$G$9:$G$158,0),1),0),IFERROR(INDEX($K$9:$K$158,MATCH($F155,$G$9:$G$158,0),1),0)),0)), IFERROR(MIN($D155-SUM($O155:BH155), INDEX(Tbl_Resource_List[Hours Available per Day], MATCH($C155,Tbl_Resource_List[Resource Name],0),1)-SUMIF($C$8:$C154,$C155,BI$8:BI154)),0),0)</f>
        <v>0</v>
      </c>
      <c r="BJ155" s="93">
        <f>IF((BJ$7&gt;IFERROR(MAX(IFERROR(INDEX(Tbl_Project_List[Start Date],MATCH($A155,Tbl_Project_List[Project Name],0),1)-1,0),IFERROR(INDEX($K$9:$K$158,MATCH($E155,$G$9:$G$158,0),1),0),IFERROR(INDEX($K$9:$K$158,MATCH($F155,$G$9:$G$158,0),1),0)),0)), IFERROR(MIN($D155-SUM($O155:BI155), INDEX(Tbl_Resource_List[Hours Available per Day], MATCH($C155,Tbl_Resource_List[Resource Name],0),1)-SUMIF($C$8:$C154,$C155,BJ$8:BJ154)),0),0)</f>
        <v>0</v>
      </c>
      <c r="BK155" s="93">
        <f>IF((BK$7&gt;IFERROR(MAX(IFERROR(INDEX(Tbl_Project_List[Start Date],MATCH($A155,Tbl_Project_List[Project Name],0),1)-1,0),IFERROR(INDEX($K$9:$K$158,MATCH($E155,$G$9:$G$158,0),1),0),IFERROR(INDEX($K$9:$K$158,MATCH($F155,$G$9:$G$158,0),1),0)),0)), IFERROR(MIN($D155-SUM($O155:BJ155), INDEX(Tbl_Resource_List[Hours Available per Day], MATCH($C155,Tbl_Resource_List[Resource Name],0),1)-SUMIF($C$8:$C154,$C155,BK$8:BK154)),0),0)</f>
        <v>0</v>
      </c>
      <c r="BL155" s="93">
        <f>IF((BL$7&gt;IFERROR(MAX(IFERROR(INDEX(Tbl_Project_List[Start Date],MATCH($A155,Tbl_Project_List[Project Name],0),1)-1,0),IFERROR(INDEX($K$9:$K$158,MATCH($E155,$G$9:$G$158,0),1),0),IFERROR(INDEX($K$9:$K$158,MATCH($F155,$G$9:$G$158,0),1),0)),0)), IFERROR(MIN($D155-SUM($O155:BK155), INDEX(Tbl_Resource_List[Hours Available per Day], MATCH($C155,Tbl_Resource_List[Resource Name],0),1)-SUMIF($C$8:$C154,$C155,BL$8:BL154)),0),0)</f>
        <v>0</v>
      </c>
      <c r="BM155" s="93">
        <f>IF((BM$7&gt;IFERROR(MAX(IFERROR(INDEX(Tbl_Project_List[Start Date],MATCH($A155,Tbl_Project_List[Project Name],0),1)-1,0),IFERROR(INDEX($K$9:$K$158,MATCH($E155,$G$9:$G$158,0),1),0),IFERROR(INDEX($K$9:$K$158,MATCH($F155,$G$9:$G$158,0),1),0)),0)), IFERROR(MIN($D155-SUM($O155:BL155), INDEX(Tbl_Resource_List[Hours Available per Day], MATCH($C155,Tbl_Resource_List[Resource Name],0),1)-SUMIF($C$8:$C154,$C155,BM$8:BM154)),0),0)</f>
        <v>0</v>
      </c>
      <c r="BN155" s="93">
        <f>IF((BN$7&gt;IFERROR(MAX(IFERROR(INDEX(Tbl_Project_List[Start Date],MATCH($A155,Tbl_Project_List[Project Name],0),1)-1,0),IFERROR(INDEX($K$9:$K$158,MATCH($E155,$G$9:$G$158,0),1),0),IFERROR(INDEX($K$9:$K$158,MATCH($F155,$G$9:$G$158,0),1),0)),0)), IFERROR(MIN($D155-SUM($O155:BM155), INDEX(Tbl_Resource_List[Hours Available per Day], MATCH($C155,Tbl_Resource_List[Resource Name],0),1)-SUMIF($C$8:$C154,$C155,BN$8:BN154)),0),0)</f>
        <v>0</v>
      </c>
      <c r="BO155" s="93">
        <f>IF((BO$7&gt;IFERROR(MAX(IFERROR(INDEX(Tbl_Project_List[Start Date],MATCH($A155,Tbl_Project_List[Project Name],0),1)-1,0),IFERROR(INDEX($K$9:$K$158,MATCH($E155,$G$9:$G$158,0),1),0),IFERROR(INDEX($K$9:$K$158,MATCH($F155,$G$9:$G$158,0),1),0)),0)), IFERROR(MIN($D155-SUM($O155:BN155), INDEX(Tbl_Resource_List[Hours Available per Day], MATCH($C155,Tbl_Resource_List[Resource Name],0),1)-SUMIF($C$8:$C154,$C155,BO$8:BO154)),0),0)</f>
        <v>0</v>
      </c>
      <c r="BP155" s="93">
        <f>IF((BP$7&gt;IFERROR(MAX(IFERROR(INDEX(Tbl_Project_List[Start Date],MATCH($A155,Tbl_Project_List[Project Name],0),1)-1,0),IFERROR(INDEX($K$9:$K$158,MATCH($E155,$G$9:$G$158,0),1),0),IFERROR(INDEX($K$9:$K$158,MATCH($F155,$G$9:$G$158,0),1),0)),0)), IFERROR(MIN($D155-SUM($O155:BO155), INDEX(Tbl_Resource_List[Hours Available per Day], MATCH($C155,Tbl_Resource_List[Resource Name],0),1)-SUMIF($C$8:$C154,$C155,BP$8:BP154)),0),0)</f>
        <v>0</v>
      </c>
      <c r="BQ155" s="93">
        <f>IF((BQ$7&gt;IFERROR(MAX(IFERROR(INDEX(Tbl_Project_List[Start Date],MATCH($A155,Tbl_Project_List[Project Name],0),1)-1,0),IFERROR(INDEX($K$9:$K$158,MATCH($E155,$G$9:$G$158,0),1),0),IFERROR(INDEX($K$9:$K$158,MATCH($F155,$G$9:$G$158,0),1),0)),0)), IFERROR(MIN($D155-SUM($O155:BP155), INDEX(Tbl_Resource_List[Hours Available per Day], MATCH($C155,Tbl_Resource_List[Resource Name],0),1)-SUMIF($C$8:$C154,$C155,BQ$8:BQ154)),0),0)</f>
        <v>0</v>
      </c>
      <c r="BR155" s="93">
        <f>IF((BR$7&gt;IFERROR(MAX(IFERROR(INDEX(Tbl_Project_List[Start Date],MATCH($A155,Tbl_Project_List[Project Name],0),1)-1,0),IFERROR(INDEX($K$9:$K$158,MATCH($E155,$G$9:$G$158,0),1),0),IFERROR(INDEX($K$9:$K$158,MATCH($F155,$G$9:$G$158,0),1),0)),0)), IFERROR(MIN($D155-SUM($O155:BQ155), INDEX(Tbl_Resource_List[Hours Available per Day], MATCH($C155,Tbl_Resource_List[Resource Name],0),1)-SUMIF($C$8:$C154,$C155,BR$8:BR154)),0),0)</f>
        <v>0</v>
      </c>
      <c r="BS155" s="93">
        <f>IF((BS$7&gt;IFERROR(MAX(IFERROR(INDEX(Tbl_Project_List[Start Date],MATCH($A155,Tbl_Project_List[Project Name],0),1)-1,0),IFERROR(INDEX($K$9:$K$158,MATCH($E155,$G$9:$G$158,0),1),0),IFERROR(INDEX($K$9:$K$158,MATCH($F155,$G$9:$G$158,0),1),0)),0)), IFERROR(MIN($D155-SUM($O155:BR155), INDEX(Tbl_Resource_List[Hours Available per Day], MATCH($C155,Tbl_Resource_List[Resource Name],0),1)-SUMIF($C$8:$C154,$C155,BS$8:BS154)),0),0)</f>
        <v>0</v>
      </c>
      <c r="BT155" s="93">
        <f>IF((BT$7&gt;IFERROR(MAX(IFERROR(INDEX(Tbl_Project_List[Start Date],MATCH($A155,Tbl_Project_List[Project Name],0),1)-1,0),IFERROR(INDEX($K$9:$K$158,MATCH($E155,$G$9:$G$158,0),1),0),IFERROR(INDEX($K$9:$K$158,MATCH($F155,$G$9:$G$158,0),1),0)),0)), IFERROR(MIN($D155-SUM($O155:BS155), INDEX(Tbl_Resource_List[Hours Available per Day], MATCH($C155,Tbl_Resource_List[Resource Name],0),1)-SUMIF($C$8:$C154,$C155,BT$8:BT154)),0),0)</f>
        <v>0</v>
      </c>
      <c r="BU155" s="93">
        <f>IF((BU$7&gt;IFERROR(MAX(IFERROR(INDEX(Tbl_Project_List[Start Date],MATCH($A155,Tbl_Project_List[Project Name],0),1)-1,0),IFERROR(INDEX($K$9:$K$158,MATCH($E155,$G$9:$G$158,0),1),0),IFERROR(INDEX($K$9:$K$158,MATCH($F155,$G$9:$G$158,0),1),0)),0)), IFERROR(MIN($D155-SUM($O155:BT155), INDEX(Tbl_Resource_List[Hours Available per Day], MATCH($C155,Tbl_Resource_List[Resource Name],0),1)-SUMIF($C$8:$C154,$C155,BU$8:BU154)),0),0)</f>
        <v>0</v>
      </c>
      <c r="BV155" s="93">
        <f>IF((BV$7&gt;IFERROR(MAX(IFERROR(INDEX(Tbl_Project_List[Start Date],MATCH($A155,Tbl_Project_List[Project Name],0),1)-1,0),IFERROR(INDEX($K$9:$K$158,MATCH($E155,$G$9:$G$158,0),1),0),IFERROR(INDEX($K$9:$K$158,MATCH($F155,$G$9:$G$158,0),1),0)),0)), IFERROR(MIN($D155-SUM($O155:BU155), INDEX(Tbl_Resource_List[Hours Available per Day], MATCH($C155,Tbl_Resource_List[Resource Name],0),1)-SUMIF($C$8:$C154,$C155,BV$8:BV154)),0),0)</f>
        <v>0</v>
      </c>
      <c r="BW155" s="94">
        <f>IF((BW$7&gt;IFERROR(MAX(IFERROR(INDEX(Tbl_Project_List[Start Date],MATCH($A155,Tbl_Project_List[Project Name],0),1)-1,0),IFERROR(INDEX($K$9:$K$158,MATCH($E155,$G$9:$G$158,0),1),0),IFERROR(INDEX($K$9:$K$158,MATCH($F155,$G$9:$G$158,0),1),0)),0)), IFERROR(MIN($D155-SUM($O155:BV155), INDEX(Tbl_Resource_List[Hours Available per Day], MATCH($C155,Tbl_Resource_List[Resource Name],0),1)-SUMIF($C$8:$C154,$C155,BW$8:BW154)),0),0)</f>
        <v>0</v>
      </c>
      <c r="BX155" s="95"/>
      <c r="BY155" s="95"/>
      <c r="BZ155" s="95"/>
      <c r="CA155" s="95"/>
      <c r="CB155" s="95"/>
      <c r="CC155" s="95"/>
      <c r="CD155" s="95"/>
      <c r="CE155" s="95"/>
      <c r="CF155" s="95"/>
      <c r="CG155" s="95"/>
      <c r="CH155" s="95"/>
      <c r="CI155" s="95"/>
      <c r="CJ155" s="95"/>
      <c r="CK155" s="95"/>
      <c r="CL155" s="95"/>
      <c r="CM155" s="95"/>
      <c r="CN155" s="95"/>
      <c r="CO155" s="95"/>
      <c r="CP155" s="95"/>
      <c r="CQ155" s="95"/>
      <c r="CR155" s="95"/>
      <c r="CS155" s="95"/>
      <c r="CT155" s="95"/>
      <c r="CU155" s="95"/>
      <c r="CV155" s="95"/>
      <c r="CW155" s="95"/>
      <c r="CX155" s="95"/>
      <c r="CY155" s="95"/>
      <c r="CZ155" s="95"/>
      <c r="DA155" s="95"/>
    </row>
    <row r="156" spans="1:105" x14ac:dyDescent="0.25">
      <c r="A156" s="89" t="str">
        <f>IFERROR(IF(ROW(A155)-ROW($A$8)&gt;=COUNTA(Tbl_Task_List[Task Name]),"",INDEX(Tbl_Project_List[],MATCH(SMALL(Tbl_Project_List[[#Data],[Priority]],ROUND(SUMPRODUCT(1/COUNTIF($A$9:A155,$A$9:A155)),0)+((COUNTIF(Tbl_Task_List[[#Data],[Project Name]],A155)=COUNTIF($A$9:$A155,A155))*1)),Tbl_Project_List[[#Data],[Priority]],0),1)),"")</f>
        <v/>
      </c>
      <c r="B156" s="89" t="str">
        <f t="array" ref="B156">IFERROR(INDEX((Tbl_Task_List[[#Data],[Task Name]]), SMALL(IF(A156=(Tbl_Task_List[[#Data],[Project Name]]),ROW(Tbl_Task_List[[#Data],[Project Name]]),""),COUNTIF($A$9:$A156,A156))-ROW(Tbl_Task_List[[#Headers],[Task Name]]),1),"")</f>
        <v/>
      </c>
      <c r="C156" s="90" t="str">
        <f t="array" ref="C156">IFERROR(INDEX((Tbl_Task_List[[#Data],[Resource Name]]), SMALL(IF(A156=(Tbl_Task_List[[#Data],[Project Name]]),ROW(Tbl_Task_List[[#Data],[Project Name]]),""),COUNTIF($A$9:$A156,A156))-ROW(Tbl_Task_List[[#Headers],[Resource Name]]),1),"")</f>
        <v/>
      </c>
      <c r="D156" s="91" t="str">
        <f t="array" ref="D156">IFERROR(INDEX((Tbl_Task_List[[#Data],[Planned Duration (Hours)]]), SMALL(IF(A156=(Tbl_Task_List[[#Data],[Project Name]]),ROW(Tbl_Task_List[[#Data],[Project Name]]),""),COUNTIF($A$9:$A156,A156))-ROW(Tbl_Task_List[[#Headers],[Planned Duration (Hours)]]),1),"")</f>
        <v/>
      </c>
      <c r="E156" s="70" t="str">
        <f t="array" ref="E156">IFERROR(INDEX((Tbl_Task_List[[#Data],[Predecessor 1]]), SMALL(IF(A156=(Tbl_Task_List[[#Data],[Project Name]]),ROW(Tbl_Task_List[[#Data],[Project Name]]),""),COUNTIF($A$9:$A156,A156))-ROW(Tbl_Task_List[[#Headers],[Predecessor 1]]),1),"")</f>
        <v/>
      </c>
      <c r="F156" s="70" t="str">
        <f t="array" ref="F156">IFERROR(INDEX((Tbl_Task_List[[#Data],[Predecessor 2]]), SMALL(IF(A156=(Tbl_Task_List[[#Data],[Project Name]]),ROW(Tbl_Task_List[[#Data],[Project Name]]),""),COUNTIF($A$9:$A156,A156))-ROW(Tbl_Task_List[[#Headers],[Predecessor 2]]),1),"")</f>
        <v/>
      </c>
      <c r="G156" s="70" t="str">
        <f t="shared" si="13"/>
        <v xml:space="preserve"> </v>
      </c>
      <c r="H156" s="75" t="str">
        <f>IFERROR(MAX(INDEX(Tbl_Project_List[Start Date],MATCH($A156,Tbl_Project_List[Project Name],0),1), StartDate, IFERROR(WORKDAY(INDEX($K$9:$K$158,MATCH($E156,$G$9:$G$158,0),1),1,Holidays),0),IFERROR(WORKDAY( INDEX($K$9:$K$158,MATCH($F156,$G$9:$G$158,0),1),1,Holidays),0)),"")</f>
        <v/>
      </c>
      <c r="I156" s="92" t="str">
        <f t="shared" si="14"/>
        <v/>
      </c>
      <c r="J156" s="75" t="str">
        <f t="array" ref="J156">IF(ISNUMBER(D156),IFERROR(INDEX($A$7:$BW$7,1,SMALL(IF(P156:BW156&gt;0,COLUMN(P156:BW156),""),1)),WORKDAY($BW$7,2,Holidays)),"")</f>
        <v/>
      </c>
      <c r="K156" s="75" t="str">
        <f t="array" ref="K156">IF(ISNUMBER(D156),IF(SUM(P156:BW156)=D156,IFERROR(INDEX($A$7:$BW$7,1,LARGE(IF(P156:BW156&gt;0,COLUMN(P156:BW156),""),1)),""),WORKDAY($BW$7,1,Holidays)),"")</f>
        <v/>
      </c>
      <c r="L156" s="92" t="str">
        <f ca="1">IFERROR(COUNTIF(INDIRECT(ADDRESS(ROW($L156),MATCH($J156,$A$7:$BW$7,0),1,1,)):INDIRECT(ADDRESS(ROW($L156),MATCH(MIN($K156,$BW$7),$A$7:$BW$7,0),1,1,)),0),"")</f>
        <v/>
      </c>
      <c r="M156" s="92" t="str">
        <f t="shared" si="15"/>
        <v/>
      </c>
      <c r="N156" s="93" t="str">
        <f t="shared" si="16"/>
        <v/>
      </c>
      <c r="O156" s="86"/>
      <c r="P156" s="93">
        <f>IF((P$7&gt;IFERROR(MAX(IFERROR(INDEX(Tbl_Project_List[Start Date],MATCH($A156,Tbl_Project_List[Project Name],0),1)-1,0),IFERROR(INDEX($K$9:$K$158,MATCH($E156,$G$9:$G$158,0),1),0),IFERROR(INDEX($K$9:$K$158,MATCH($F156,$G$9:$G$158,0),1),0)),0)), IFERROR(MIN($D156-SUM($O156:O156), INDEX(Tbl_Resource_List[Hours Available per Day], MATCH($C156,Tbl_Resource_List[Resource Name],0),1)-SUMIF($C$8:$C155,$C156,P$8:P155)),0),0)</f>
        <v>0</v>
      </c>
      <c r="Q156" s="93">
        <f>IF((Q$7&gt;IFERROR(MAX(IFERROR(INDEX(Tbl_Project_List[Start Date],MATCH($A156,Tbl_Project_List[Project Name],0),1)-1,0),IFERROR(INDEX($K$9:$K$158,MATCH($E156,$G$9:$G$158,0),1),0),IFERROR(INDEX($K$9:$K$158,MATCH($F156,$G$9:$G$158,0),1),0)),0)), IFERROR(MIN($D156-SUM($O156:P156), INDEX(Tbl_Resource_List[Hours Available per Day], MATCH($C156,Tbl_Resource_List[Resource Name],0),1)-SUMIF($C$8:$C155,$C156,Q$8:Q155)),0),0)</f>
        <v>0</v>
      </c>
      <c r="R156" s="93">
        <f>IF((R$7&gt;IFERROR(MAX(IFERROR(INDEX(Tbl_Project_List[Start Date],MATCH($A156,Tbl_Project_List[Project Name],0),1)-1,0),IFERROR(INDEX($K$9:$K$158,MATCH($E156,$G$9:$G$158,0),1),0),IFERROR(INDEX($K$9:$K$158,MATCH($F156,$G$9:$G$158,0),1),0)),0)), IFERROR(MIN($D156-SUM($O156:Q156), INDEX(Tbl_Resource_List[Hours Available per Day], MATCH($C156,Tbl_Resource_List[Resource Name],0),1)-SUMIF($C$8:$C155,$C156,R$8:R155)),0),0)</f>
        <v>0</v>
      </c>
      <c r="S156" s="93">
        <f>IF((S$7&gt;IFERROR(MAX(IFERROR(INDEX(Tbl_Project_List[Start Date],MATCH($A156,Tbl_Project_List[Project Name],0),1)-1,0),IFERROR(INDEX($K$9:$K$158,MATCH($E156,$G$9:$G$158,0),1),0),IFERROR(INDEX($K$9:$K$158,MATCH($F156,$G$9:$G$158,0),1),0)),0)), IFERROR(MIN($D156-SUM($O156:R156), INDEX(Tbl_Resource_List[Hours Available per Day], MATCH($C156,Tbl_Resource_List[Resource Name],0),1)-SUMIF($C$8:$C155,$C156,S$8:S155)),0),0)</f>
        <v>0</v>
      </c>
      <c r="T156" s="93">
        <f>IF((T$7&gt;IFERROR(MAX(IFERROR(INDEX(Tbl_Project_List[Start Date],MATCH($A156,Tbl_Project_List[Project Name],0),1)-1,0),IFERROR(INDEX($K$9:$K$158,MATCH($E156,$G$9:$G$158,0),1),0),IFERROR(INDEX($K$9:$K$158,MATCH($F156,$G$9:$G$158,0),1),0)),0)), IFERROR(MIN($D156-SUM($O156:S156), INDEX(Tbl_Resource_List[Hours Available per Day], MATCH($C156,Tbl_Resource_List[Resource Name],0),1)-SUMIF($C$8:$C155,$C156,T$8:T155)),0),0)</f>
        <v>0</v>
      </c>
      <c r="U156" s="93">
        <f>IF((U$7&gt;IFERROR(MAX(IFERROR(INDEX(Tbl_Project_List[Start Date],MATCH($A156,Tbl_Project_List[Project Name],0),1)-1,0),IFERROR(INDEX($K$9:$K$158,MATCH($E156,$G$9:$G$158,0),1),0),IFERROR(INDEX($K$9:$K$158,MATCH($F156,$G$9:$G$158,0),1),0)),0)), IFERROR(MIN($D156-SUM($O156:T156), INDEX(Tbl_Resource_List[Hours Available per Day], MATCH($C156,Tbl_Resource_List[Resource Name],0),1)-SUMIF($C$8:$C155,$C156,U$8:U155)),0),0)</f>
        <v>0</v>
      </c>
      <c r="V156" s="93">
        <f>IF((V$7&gt;IFERROR(MAX(IFERROR(INDEX(Tbl_Project_List[Start Date],MATCH($A156,Tbl_Project_List[Project Name],0),1)-1,0),IFERROR(INDEX($K$9:$K$158,MATCH($E156,$G$9:$G$158,0),1),0),IFERROR(INDEX($K$9:$K$158,MATCH($F156,$G$9:$G$158,0),1),0)),0)), IFERROR(MIN($D156-SUM($O156:U156), INDEX(Tbl_Resource_List[Hours Available per Day], MATCH($C156,Tbl_Resource_List[Resource Name],0),1)-SUMIF($C$8:$C155,$C156,V$8:V155)),0),0)</f>
        <v>0</v>
      </c>
      <c r="W156" s="93">
        <f>IF((W$7&gt;IFERROR(MAX(IFERROR(INDEX(Tbl_Project_List[Start Date],MATCH($A156,Tbl_Project_List[Project Name],0),1)-1,0),IFERROR(INDEX($K$9:$K$158,MATCH($E156,$G$9:$G$158,0),1),0),IFERROR(INDEX($K$9:$K$158,MATCH($F156,$G$9:$G$158,0),1),0)),0)), IFERROR(MIN($D156-SUM($O156:V156), INDEX(Tbl_Resource_List[Hours Available per Day], MATCH($C156,Tbl_Resource_List[Resource Name],0),1)-SUMIF($C$8:$C155,$C156,W$8:W155)),0),0)</f>
        <v>0</v>
      </c>
      <c r="X156" s="93">
        <f>IF((X$7&gt;IFERROR(MAX(IFERROR(INDEX(Tbl_Project_List[Start Date],MATCH($A156,Tbl_Project_List[Project Name],0),1)-1,0),IFERROR(INDEX($K$9:$K$158,MATCH($E156,$G$9:$G$158,0),1),0),IFERROR(INDEX($K$9:$K$158,MATCH($F156,$G$9:$G$158,0),1),0)),0)), IFERROR(MIN($D156-SUM($O156:W156), INDEX(Tbl_Resource_List[Hours Available per Day], MATCH($C156,Tbl_Resource_List[Resource Name],0),1)-SUMIF($C$8:$C155,$C156,X$8:X155)),0),0)</f>
        <v>0</v>
      </c>
      <c r="Y156" s="93">
        <f>IF((Y$7&gt;IFERROR(MAX(IFERROR(INDEX(Tbl_Project_List[Start Date],MATCH($A156,Tbl_Project_List[Project Name],0),1)-1,0),IFERROR(INDEX($K$9:$K$158,MATCH($E156,$G$9:$G$158,0),1),0),IFERROR(INDEX($K$9:$K$158,MATCH($F156,$G$9:$G$158,0),1),0)),0)), IFERROR(MIN($D156-SUM($O156:X156), INDEX(Tbl_Resource_List[Hours Available per Day], MATCH($C156,Tbl_Resource_List[Resource Name],0),1)-SUMIF($C$8:$C155,$C156,Y$8:Y155)),0),0)</f>
        <v>0</v>
      </c>
      <c r="Z156" s="93">
        <f>IF((Z$7&gt;IFERROR(MAX(IFERROR(INDEX(Tbl_Project_List[Start Date],MATCH($A156,Tbl_Project_List[Project Name],0),1)-1,0),IFERROR(INDEX($K$9:$K$158,MATCH($E156,$G$9:$G$158,0),1),0),IFERROR(INDEX($K$9:$K$158,MATCH($F156,$G$9:$G$158,0),1),0)),0)), IFERROR(MIN($D156-SUM($O156:Y156), INDEX(Tbl_Resource_List[Hours Available per Day], MATCH($C156,Tbl_Resource_List[Resource Name],0),1)-SUMIF($C$8:$C155,$C156,Z$8:Z155)),0),0)</f>
        <v>0</v>
      </c>
      <c r="AA156" s="93">
        <f>IF((AA$7&gt;IFERROR(MAX(IFERROR(INDEX(Tbl_Project_List[Start Date],MATCH($A156,Tbl_Project_List[Project Name],0),1)-1,0),IFERROR(INDEX($K$9:$K$158,MATCH($E156,$G$9:$G$158,0),1),0),IFERROR(INDEX($K$9:$K$158,MATCH($F156,$G$9:$G$158,0),1),0)),0)), IFERROR(MIN($D156-SUM($O156:Z156), INDEX(Tbl_Resource_List[Hours Available per Day], MATCH($C156,Tbl_Resource_List[Resource Name],0),1)-SUMIF($C$8:$C155,$C156,AA$8:AA155)),0),0)</f>
        <v>0</v>
      </c>
      <c r="AB156" s="93">
        <f>IF((AB$7&gt;IFERROR(MAX(IFERROR(INDEX(Tbl_Project_List[Start Date],MATCH($A156,Tbl_Project_List[Project Name],0),1)-1,0),IFERROR(INDEX($K$9:$K$158,MATCH($E156,$G$9:$G$158,0),1),0),IFERROR(INDEX($K$9:$K$158,MATCH($F156,$G$9:$G$158,0),1),0)),0)), IFERROR(MIN($D156-SUM($O156:AA156), INDEX(Tbl_Resource_List[Hours Available per Day], MATCH($C156,Tbl_Resource_List[Resource Name],0),1)-SUMIF($C$8:$C155,$C156,AB$8:AB155)),0),0)</f>
        <v>0</v>
      </c>
      <c r="AC156" s="93">
        <f>IF((AC$7&gt;IFERROR(MAX(IFERROR(INDEX(Tbl_Project_List[Start Date],MATCH($A156,Tbl_Project_List[Project Name],0),1)-1,0),IFERROR(INDEX($K$9:$K$158,MATCH($E156,$G$9:$G$158,0),1),0),IFERROR(INDEX($K$9:$K$158,MATCH($F156,$G$9:$G$158,0),1),0)),0)), IFERROR(MIN($D156-SUM($O156:AB156), INDEX(Tbl_Resource_List[Hours Available per Day], MATCH($C156,Tbl_Resource_List[Resource Name],0),1)-SUMIF($C$8:$C155,$C156,AC$8:AC155)),0),0)</f>
        <v>0</v>
      </c>
      <c r="AD156" s="93">
        <f>IF((AD$7&gt;IFERROR(MAX(IFERROR(INDEX(Tbl_Project_List[Start Date],MATCH($A156,Tbl_Project_List[Project Name],0),1)-1,0),IFERROR(INDEX($K$9:$K$158,MATCH($E156,$G$9:$G$158,0),1),0),IFERROR(INDEX($K$9:$K$158,MATCH($F156,$G$9:$G$158,0),1),0)),0)), IFERROR(MIN($D156-SUM($O156:AC156), INDEX(Tbl_Resource_List[Hours Available per Day], MATCH($C156,Tbl_Resource_List[Resource Name],0),1)-SUMIF($C$8:$C155,$C156,AD$8:AD155)),0),0)</f>
        <v>0</v>
      </c>
      <c r="AE156" s="93">
        <f>IF((AE$7&gt;IFERROR(MAX(IFERROR(INDEX(Tbl_Project_List[Start Date],MATCH($A156,Tbl_Project_List[Project Name],0),1)-1,0),IFERROR(INDEX($K$9:$K$158,MATCH($E156,$G$9:$G$158,0),1),0),IFERROR(INDEX($K$9:$K$158,MATCH($F156,$G$9:$G$158,0),1),0)),0)), IFERROR(MIN($D156-SUM($O156:AD156), INDEX(Tbl_Resource_List[Hours Available per Day], MATCH($C156,Tbl_Resource_List[Resource Name],0),1)-SUMIF($C$8:$C155,$C156,AE$8:AE155)),0),0)</f>
        <v>0</v>
      </c>
      <c r="AF156" s="93">
        <f>IF((AF$7&gt;IFERROR(MAX(IFERROR(INDEX(Tbl_Project_List[Start Date],MATCH($A156,Tbl_Project_List[Project Name],0),1)-1,0),IFERROR(INDEX($K$9:$K$158,MATCH($E156,$G$9:$G$158,0),1),0),IFERROR(INDEX($K$9:$K$158,MATCH($F156,$G$9:$G$158,0),1),0)),0)), IFERROR(MIN($D156-SUM($O156:AE156), INDEX(Tbl_Resource_List[Hours Available per Day], MATCH($C156,Tbl_Resource_List[Resource Name],0),1)-SUMIF($C$8:$C155,$C156,AF$8:AF155)),0),0)</f>
        <v>0</v>
      </c>
      <c r="AG156" s="93">
        <f>IF((AG$7&gt;IFERROR(MAX(IFERROR(INDEX(Tbl_Project_List[Start Date],MATCH($A156,Tbl_Project_List[Project Name],0),1)-1,0),IFERROR(INDEX($K$9:$K$158,MATCH($E156,$G$9:$G$158,0),1),0),IFERROR(INDEX($K$9:$K$158,MATCH($F156,$G$9:$G$158,0),1),0)),0)), IFERROR(MIN($D156-SUM($O156:AF156), INDEX(Tbl_Resource_List[Hours Available per Day], MATCH($C156,Tbl_Resource_List[Resource Name],0),1)-SUMIF($C$8:$C155,$C156,AG$8:AG155)),0),0)</f>
        <v>0</v>
      </c>
      <c r="AH156" s="93">
        <f>IF((AH$7&gt;IFERROR(MAX(IFERROR(INDEX(Tbl_Project_List[Start Date],MATCH($A156,Tbl_Project_List[Project Name],0),1)-1,0),IFERROR(INDEX($K$9:$K$158,MATCH($E156,$G$9:$G$158,0),1),0),IFERROR(INDEX($K$9:$K$158,MATCH($F156,$G$9:$G$158,0),1),0)),0)), IFERROR(MIN($D156-SUM($O156:AG156), INDEX(Tbl_Resource_List[Hours Available per Day], MATCH($C156,Tbl_Resource_List[Resource Name],0),1)-SUMIF($C$8:$C155,$C156,AH$8:AH155)),0),0)</f>
        <v>0</v>
      </c>
      <c r="AI156" s="93">
        <f>IF((AI$7&gt;IFERROR(MAX(IFERROR(INDEX(Tbl_Project_List[Start Date],MATCH($A156,Tbl_Project_List[Project Name],0),1)-1,0),IFERROR(INDEX($K$9:$K$158,MATCH($E156,$G$9:$G$158,0),1),0),IFERROR(INDEX($K$9:$K$158,MATCH($F156,$G$9:$G$158,0),1),0)),0)), IFERROR(MIN($D156-SUM($O156:AH156), INDEX(Tbl_Resource_List[Hours Available per Day], MATCH($C156,Tbl_Resource_List[Resource Name],0),1)-SUMIF($C$8:$C155,$C156,AI$8:AI155)),0),0)</f>
        <v>0</v>
      </c>
      <c r="AJ156" s="93">
        <f>IF((AJ$7&gt;IFERROR(MAX(IFERROR(INDEX(Tbl_Project_List[Start Date],MATCH($A156,Tbl_Project_List[Project Name],0),1)-1,0),IFERROR(INDEX($K$9:$K$158,MATCH($E156,$G$9:$G$158,0),1),0),IFERROR(INDEX($K$9:$K$158,MATCH($F156,$G$9:$G$158,0),1),0)),0)), IFERROR(MIN($D156-SUM($O156:AI156), INDEX(Tbl_Resource_List[Hours Available per Day], MATCH($C156,Tbl_Resource_List[Resource Name],0),1)-SUMIF($C$8:$C155,$C156,AJ$8:AJ155)),0),0)</f>
        <v>0</v>
      </c>
      <c r="AK156" s="93">
        <f>IF((AK$7&gt;IFERROR(MAX(IFERROR(INDEX(Tbl_Project_List[Start Date],MATCH($A156,Tbl_Project_List[Project Name],0),1)-1,0),IFERROR(INDEX($K$9:$K$158,MATCH($E156,$G$9:$G$158,0),1),0),IFERROR(INDEX($K$9:$K$158,MATCH($F156,$G$9:$G$158,0),1),0)),0)), IFERROR(MIN($D156-SUM($O156:AJ156), INDEX(Tbl_Resource_List[Hours Available per Day], MATCH($C156,Tbl_Resource_List[Resource Name],0),1)-SUMIF($C$8:$C155,$C156,AK$8:AK155)),0),0)</f>
        <v>0</v>
      </c>
      <c r="AL156" s="93">
        <f>IF((AL$7&gt;IFERROR(MAX(IFERROR(INDEX(Tbl_Project_List[Start Date],MATCH($A156,Tbl_Project_List[Project Name],0),1)-1,0),IFERROR(INDEX($K$9:$K$158,MATCH($E156,$G$9:$G$158,0),1),0),IFERROR(INDEX($K$9:$K$158,MATCH($F156,$G$9:$G$158,0),1),0)),0)), IFERROR(MIN($D156-SUM($O156:AK156), INDEX(Tbl_Resource_List[Hours Available per Day], MATCH($C156,Tbl_Resource_List[Resource Name],0),1)-SUMIF($C$8:$C155,$C156,AL$8:AL155)),0),0)</f>
        <v>0</v>
      </c>
      <c r="AM156" s="93">
        <f>IF((AM$7&gt;IFERROR(MAX(IFERROR(INDEX(Tbl_Project_List[Start Date],MATCH($A156,Tbl_Project_List[Project Name],0),1)-1,0),IFERROR(INDEX($K$9:$K$158,MATCH($E156,$G$9:$G$158,0),1),0),IFERROR(INDEX($K$9:$K$158,MATCH($F156,$G$9:$G$158,0),1),0)),0)), IFERROR(MIN($D156-SUM($O156:AL156), INDEX(Tbl_Resource_List[Hours Available per Day], MATCH($C156,Tbl_Resource_List[Resource Name],0),1)-SUMIF($C$8:$C155,$C156,AM$8:AM155)),0),0)</f>
        <v>0</v>
      </c>
      <c r="AN156" s="93">
        <f>IF((AN$7&gt;IFERROR(MAX(IFERROR(INDEX(Tbl_Project_List[Start Date],MATCH($A156,Tbl_Project_List[Project Name],0),1)-1,0),IFERROR(INDEX($K$9:$K$158,MATCH($E156,$G$9:$G$158,0),1),0),IFERROR(INDEX($K$9:$K$158,MATCH($F156,$G$9:$G$158,0),1),0)),0)), IFERROR(MIN($D156-SUM($O156:AM156), INDEX(Tbl_Resource_List[Hours Available per Day], MATCH($C156,Tbl_Resource_List[Resource Name],0),1)-SUMIF($C$8:$C155,$C156,AN$8:AN155)),0),0)</f>
        <v>0</v>
      </c>
      <c r="AO156" s="93">
        <f>IF((AO$7&gt;IFERROR(MAX(IFERROR(INDEX(Tbl_Project_List[Start Date],MATCH($A156,Tbl_Project_List[Project Name],0),1)-1,0),IFERROR(INDEX($K$9:$K$158,MATCH($E156,$G$9:$G$158,0),1),0),IFERROR(INDEX($K$9:$K$158,MATCH($F156,$G$9:$G$158,0),1),0)),0)), IFERROR(MIN($D156-SUM($O156:AN156), INDEX(Tbl_Resource_List[Hours Available per Day], MATCH($C156,Tbl_Resource_List[Resource Name],0),1)-SUMIF($C$8:$C155,$C156,AO$8:AO155)),0),0)</f>
        <v>0</v>
      </c>
      <c r="AP156" s="93">
        <f>IF((AP$7&gt;IFERROR(MAX(IFERROR(INDEX(Tbl_Project_List[Start Date],MATCH($A156,Tbl_Project_List[Project Name],0),1)-1,0),IFERROR(INDEX($K$9:$K$158,MATCH($E156,$G$9:$G$158,0),1),0),IFERROR(INDEX($K$9:$K$158,MATCH($F156,$G$9:$G$158,0),1),0)),0)), IFERROR(MIN($D156-SUM($O156:AO156), INDEX(Tbl_Resource_List[Hours Available per Day], MATCH($C156,Tbl_Resource_List[Resource Name],0),1)-SUMIF($C$8:$C155,$C156,AP$8:AP155)),0),0)</f>
        <v>0</v>
      </c>
      <c r="AQ156" s="93">
        <f>IF((AQ$7&gt;IFERROR(MAX(IFERROR(INDEX(Tbl_Project_List[Start Date],MATCH($A156,Tbl_Project_List[Project Name],0),1)-1,0),IFERROR(INDEX($K$9:$K$158,MATCH($E156,$G$9:$G$158,0),1),0),IFERROR(INDEX($K$9:$K$158,MATCH($F156,$G$9:$G$158,0),1),0)),0)), IFERROR(MIN($D156-SUM($O156:AP156), INDEX(Tbl_Resource_List[Hours Available per Day], MATCH($C156,Tbl_Resource_List[Resource Name],0),1)-SUMIF($C$8:$C155,$C156,AQ$8:AQ155)),0),0)</f>
        <v>0</v>
      </c>
      <c r="AR156" s="93">
        <f>IF((AR$7&gt;IFERROR(MAX(IFERROR(INDEX(Tbl_Project_List[Start Date],MATCH($A156,Tbl_Project_List[Project Name],0),1)-1,0),IFERROR(INDEX($K$9:$K$158,MATCH($E156,$G$9:$G$158,0),1),0),IFERROR(INDEX($K$9:$K$158,MATCH($F156,$G$9:$G$158,0),1),0)),0)), IFERROR(MIN($D156-SUM($O156:AQ156), INDEX(Tbl_Resource_List[Hours Available per Day], MATCH($C156,Tbl_Resource_List[Resource Name],0),1)-SUMIF($C$8:$C155,$C156,AR$8:AR155)),0),0)</f>
        <v>0</v>
      </c>
      <c r="AS156" s="93">
        <f>IF((AS$7&gt;IFERROR(MAX(IFERROR(INDEX(Tbl_Project_List[Start Date],MATCH($A156,Tbl_Project_List[Project Name],0),1)-1,0),IFERROR(INDEX($K$9:$K$158,MATCH($E156,$G$9:$G$158,0),1),0),IFERROR(INDEX($K$9:$K$158,MATCH($F156,$G$9:$G$158,0),1),0)),0)), IFERROR(MIN($D156-SUM($O156:AR156), INDEX(Tbl_Resource_List[Hours Available per Day], MATCH($C156,Tbl_Resource_List[Resource Name],0),1)-SUMIF($C$8:$C155,$C156,AS$8:AS155)),0),0)</f>
        <v>0</v>
      </c>
      <c r="AT156" s="93">
        <f>IF((AT$7&gt;IFERROR(MAX(IFERROR(INDEX(Tbl_Project_List[Start Date],MATCH($A156,Tbl_Project_List[Project Name],0),1)-1,0),IFERROR(INDEX($K$9:$K$158,MATCH($E156,$G$9:$G$158,0),1),0),IFERROR(INDEX($K$9:$K$158,MATCH($F156,$G$9:$G$158,0),1),0)),0)), IFERROR(MIN($D156-SUM($O156:AS156), INDEX(Tbl_Resource_List[Hours Available per Day], MATCH($C156,Tbl_Resource_List[Resource Name],0),1)-SUMIF($C$8:$C155,$C156,AT$8:AT155)),0),0)</f>
        <v>0</v>
      </c>
      <c r="AU156" s="93">
        <f>IF((AU$7&gt;IFERROR(MAX(IFERROR(INDEX(Tbl_Project_List[Start Date],MATCH($A156,Tbl_Project_List[Project Name],0),1)-1,0),IFERROR(INDEX($K$9:$K$158,MATCH($E156,$G$9:$G$158,0),1),0),IFERROR(INDEX($K$9:$K$158,MATCH($F156,$G$9:$G$158,0),1),0)),0)), IFERROR(MIN($D156-SUM($O156:AT156), INDEX(Tbl_Resource_List[Hours Available per Day], MATCH($C156,Tbl_Resource_List[Resource Name],0),1)-SUMIF($C$8:$C155,$C156,AU$8:AU155)),0),0)</f>
        <v>0</v>
      </c>
      <c r="AV156" s="93">
        <f>IF((AV$7&gt;IFERROR(MAX(IFERROR(INDEX(Tbl_Project_List[Start Date],MATCH($A156,Tbl_Project_List[Project Name],0),1)-1,0),IFERROR(INDEX($K$9:$K$158,MATCH($E156,$G$9:$G$158,0),1),0),IFERROR(INDEX($K$9:$K$158,MATCH($F156,$G$9:$G$158,0),1),0)),0)), IFERROR(MIN($D156-SUM($O156:AU156), INDEX(Tbl_Resource_List[Hours Available per Day], MATCH($C156,Tbl_Resource_List[Resource Name],0),1)-SUMIF($C$8:$C155,$C156,AV$8:AV155)),0),0)</f>
        <v>0</v>
      </c>
      <c r="AW156" s="93">
        <f>IF((AW$7&gt;IFERROR(MAX(IFERROR(INDEX(Tbl_Project_List[Start Date],MATCH($A156,Tbl_Project_List[Project Name],0),1)-1,0),IFERROR(INDEX($K$9:$K$158,MATCH($E156,$G$9:$G$158,0),1),0),IFERROR(INDEX($K$9:$K$158,MATCH($F156,$G$9:$G$158,0),1),0)),0)), IFERROR(MIN($D156-SUM($O156:AV156), INDEX(Tbl_Resource_List[Hours Available per Day], MATCH($C156,Tbl_Resource_List[Resource Name],0),1)-SUMIF($C$8:$C155,$C156,AW$8:AW155)),0),0)</f>
        <v>0</v>
      </c>
      <c r="AX156" s="93">
        <f>IF((AX$7&gt;IFERROR(MAX(IFERROR(INDEX(Tbl_Project_List[Start Date],MATCH($A156,Tbl_Project_List[Project Name],0),1)-1,0),IFERROR(INDEX($K$9:$K$158,MATCH($E156,$G$9:$G$158,0),1),0),IFERROR(INDEX($K$9:$K$158,MATCH($F156,$G$9:$G$158,0),1),0)),0)), IFERROR(MIN($D156-SUM($O156:AW156), INDEX(Tbl_Resource_List[Hours Available per Day], MATCH($C156,Tbl_Resource_List[Resource Name],0),1)-SUMIF($C$8:$C155,$C156,AX$8:AX155)),0),0)</f>
        <v>0</v>
      </c>
      <c r="AY156" s="93">
        <f>IF((AY$7&gt;IFERROR(MAX(IFERROR(INDEX(Tbl_Project_List[Start Date],MATCH($A156,Tbl_Project_List[Project Name],0),1)-1,0),IFERROR(INDEX($K$9:$K$158,MATCH($E156,$G$9:$G$158,0),1),0),IFERROR(INDEX($K$9:$K$158,MATCH($F156,$G$9:$G$158,0),1),0)),0)), IFERROR(MIN($D156-SUM($O156:AX156), INDEX(Tbl_Resource_List[Hours Available per Day], MATCH($C156,Tbl_Resource_List[Resource Name],0),1)-SUMIF($C$8:$C155,$C156,AY$8:AY155)),0),0)</f>
        <v>0</v>
      </c>
      <c r="AZ156" s="93">
        <f>IF((AZ$7&gt;IFERROR(MAX(IFERROR(INDEX(Tbl_Project_List[Start Date],MATCH($A156,Tbl_Project_List[Project Name],0),1)-1,0),IFERROR(INDEX($K$9:$K$158,MATCH($E156,$G$9:$G$158,0),1),0),IFERROR(INDEX($K$9:$K$158,MATCH($F156,$G$9:$G$158,0),1),0)),0)), IFERROR(MIN($D156-SUM($O156:AY156), INDEX(Tbl_Resource_List[Hours Available per Day], MATCH($C156,Tbl_Resource_List[Resource Name],0),1)-SUMIF($C$8:$C155,$C156,AZ$8:AZ155)),0),0)</f>
        <v>0</v>
      </c>
      <c r="BA156" s="93">
        <f>IF((BA$7&gt;IFERROR(MAX(IFERROR(INDEX(Tbl_Project_List[Start Date],MATCH($A156,Tbl_Project_List[Project Name],0),1)-1,0),IFERROR(INDEX($K$9:$K$158,MATCH($E156,$G$9:$G$158,0),1),0),IFERROR(INDEX($K$9:$K$158,MATCH($F156,$G$9:$G$158,0),1),0)),0)), IFERROR(MIN($D156-SUM($O156:AZ156), INDEX(Tbl_Resource_List[Hours Available per Day], MATCH($C156,Tbl_Resource_List[Resource Name],0),1)-SUMIF($C$8:$C155,$C156,BA$8:BA155)),0),0)</f>
        <v>0</v>
      </c>
      <c r="BB156" s="93">
        <f>IF((BB$7&gt;IFERROR(MAX(IFERROR(INDEX(Tbl_Project_List[Start Date],MATCH($A156,Tbl_Project_List[Project Name],0),1)-1,0),IFERROR(INDEX($K$9:$K$158,MATCH($E156,$G$9:$G$158,0),1),0),IFERROR(INDEX($K$9:$K$158,MATCH($F156,$G$9:$G$158,0),1),0)),0)), IFERROR(MIN($D156-SUM($O156:BA156), INDEX(Tbl_Resource_List[Hours Available per Day], MATCH($C156,Tbl_Resource_List[Resource Name],0),1)-SUMIF($C$8:$C155,$C156,BB$8:BB155)),0),0)</f>
        <v>0</v>
      </c>
      <c r="BC156" s="93">
        <f>IF((BC$7&gt;IFERROR(MAX(IFERROR(INDEX(Tbl_Project_List[Start Date],MATCH($A156,Tbl_Project_List[Project Name],0),1)-1,0),IFERROR(INDEX($K$9:$K$158,MATCH($E156,$G$9:$G$158,0),1),0),IFERROR(INDEX($K$9:$K$158,MATCH($F156,$G$9:$G$158,0),1),0)),0)), IFERROR(MIN($D156-SUM($O156:BB156), INDEX(Tbl_Resource_List[Hours Available per Day], MATCH($C156,Tbl_Resource_List[Resource Name],0),1)-SUMIF($C$8:$C155,$C156,BC$8:BC155)),0),0)</f>
        <v>0</v>
      </c>
      <c r="BD156" s="93">
        <f>IF((BD$7&gt;IFERROR(MAX(IFERROR(INDEX(Tbl_Project_List[Start Date],MATCH($A156,Tbl_Project_List[Project Name],0),1)-1,0),IFERROR(INDEX($K$9:$K$158,MATCH($E156,$G$9:$G$158,0),1),0),IFERROR(INDEX($K$9:$K$158,MATCH($F156,$G$9:$G$158,0),1),0)),0)), IFERROR(MIN($D156-SUM($O156:BC156), INDEX(Tbl_Resource_List[Hours Available per Day], MATCH($C156,Tbl_Resource_List[Resource Name],0),1)-SUMIF($C$8:$C155,$C156,BD$8:BD155)),0),0)</f>
        <v>0</v>
      </c>
      <c r="BE156" s="93">
        <f>IF((BE$7&gt;IFERROR(MAX(IFERROR(INDEX(Tbl_Project_List[Start Date],MATCH($A156,Tbl_Project_List[Project Name],0),1)-1,0),IFERROR(INDEX($K$9:$K$158,MATCH($E156,$G$9:$G$158,0),1),0),IFERROR(INDEX($K$9:$K$158,MATCH($F156,$G$9:$G$158,0),1),0)),0)), IFERROR(MIN($D156-SUM($O156:BD156), INDEX(Tbl_Resource_List[Hours Available per Day], MATCH($C156,Tbl_Resource_List[Resource Name],0),1)-SUMIF($C$8:$C155,$C156,BE$8:BE155)),0),0)</f>
        <v>0</v>
      </c>
      <c r="BF156" s="93">
        <f>IF((BF$7&gt;IFERROR(MAX(IFERROR(INDEX(Tbl_Project_List[Start Date],MATCH($A156,Tbl_Project_List[Project Name],0),1)-1,0),IFERROR(INDEX($K$9:$K$158,MATCH($E156,$G$9:$G$158,0),1),0),IFERROR(INDEX($K$9:$K$158,MATCH($F156,$G$9:$G$158,0),1),0)),0)), IFERROR(MIN($D156-SUM($O156:BE156), INDEX(Tbl_Resource_List[Hours Available per Day], MATCH($C156,Tbl_Resource_List[Resource Name],0),1)-SUMIF($C$8:$C155,$C156,BF$8:BF155)),0),0)</f>
        <v>0</v>
      </c>
      <c r="BG156" s="93">
        <f>IF((BG$7&gt;IFERROR(MAX(IFERROR(INDEX(Tbl_Project_List[Start Date],MATCH($A156,Tbl_Project_List[Project Name],0),1)-1,0),IFERROR(INDEX($K$9:$K$158,MATCH($E156,$G$9:$G$158,0),1),0),IFERROR(INDEX($K$9:$K$158,MATCH($F156,$G$9:$G$158,0),1),0)),0)), IFERROR(MIN($D156-SUM($O156:BF156), INDEX(Tbl_Resource_List[Hours Available per Day], MATCH($C156,Tbl_Resource_List[Resource Name],0),1)-SUMIF($C$8:$C155,$C156,BG$8:BG155)),0),0)</f>
        <v>0</v>
      </c>
      <c r="BH156" s="93">
        <f>IF((BH$7&gt;IFERROR(MAX(IFERROR(INDEX(Tbl_Project_List[Start Date],MATCH($A156,Tbl_Project_List[Project Name],0),1)-1,0),IFERROR(INDEX($K$9:$K$158,MATCH($E156,$G$9:$G$158,0),1),0),IFERROR(INDEX($K$9:$K$158,MATCH($F156,$G$9:$G$158,0),1),0)),0)), IFERROR(MIN($D156-SUM($O156:BG156), INDEX(Tbl_Resource_List[Hours Available per Day], MATCH($C156,Tbl_Resource_List[Resource Name],0),1)-SUMIF($C$8:$C155,$C156,BH$8:BH155)),0),0)</f>
        <v>0</v>
      </c>
      <c r="BI156" s="93">
        <f>IF((BI$7&gt;IFERROR(MAX(IFERROR(INDEX(Tbl_Project_List[Start Date],MATCH($A156,Tbl_Project_List[Project Name],0),1)-1,0),IFERROR(INDEX($K$9:$K$158,MATCH($E156,$G$9:$G$158,0),1),0),IFERROR(INDEX($K$9:$K$158,MATCH($F156,$G$9:$G$158,0),1),0)),0)), IFERROR(MIN($D156-SUM($O156:BH156), INDEX(Tbl_Resource_List[Hours Available per Day], MATCH($C156,Tbl_Resource_List[Resource Name],0),1)-SUMIF($C$8:$C155,$C156,BI$8:BI155)),0),0)</f>
        <v>0</v>
      </c>
      <c r="BJ156" s="93">
        <f>IF((BJ$7&gt;IFERROR(MAX(IFERROR(INDEX(Tbl_Project_List[Start Date],MATCH($A156,Tbl_Project_List[Project Name],0),1)-1,0),IFERROR(INDEX($K$9:$K$158,MATCH($E156,$G$9:$G$158,0),1),0),IFERROR(INDEX($K$9:$K$158,MATCH($F156,$G$9:$G$158,0),1),0)),0)), IFERROR(MIN($D156-SUM($O156:BI156), INDEX(Tbl_Resource_List[Hours Available per Day], MATCH($C156,Tbl_Resource_List[Resource Name],0),1)-SUMIF($C$8:$C155,$C156,BJ$8:BJ155)),0),0)</f>
        <v>0</v>
      </c>
      <c r="BK156" s="93">
        <f>IF((BK$7&gt;IFERROR(MAX(IFERROR(INDEX(Tbl_Project_List[Start Date],MATCH($A156,Tbl_Project_List[Project Name],0),1)-1,0),IFERROR(INDEX($K$9:$K$158,MATCH($E156,$G$9:$G$158,0),1),0),IFERROR(INDEX($K$9:$K$158,MATCH($F156,$G$9:$G$158,0),1),0)),0)), IFERROR(MIN($D156-SUM($O156:BJ156), INDEX(Tbl_Resource_List[Hours Available per Day], MATCH($C156,Tbl_Resource_List[Resource Name],0),1)-SUMIF($C$8:$C155,$C156,BK$8:BK155)),0),0)</f>
        <v>0</v>
      </c>
      <c r="BL156" s="93">
        <f>IF((BL$7&gt;IFERROR(MAX(IFERROR(INDEX(Tbl_Project_List[Start Date],MATCH($A156,Tbl_Project_List[Project Name],0),1)-1,0),IFERROR(INDEX($K$9:$K$158,MATCH($E156,$G$9:$G$158,0),1),0),IFERROR(INDEX($K$9:$K$158,MATCH($F156,$G$9:$G$158,0),1),0)),0)), IFERROR(MIN($D156-SUM($O156:BK156), INDEX(Tbl_Resource_List[Hours Available per Day], MATCH($C156,Tbl_Resource_List[Resource Name],0),1)-SUMIF($C$8:$C155,$C156,BL$8:BL155)),0),0)</f>
        <v>0</v>
      </c>
      <c r="BM156" s="93">
        <f>IF((BM$7&gt;IFERROR(MAX(IFERROR(INDEX(Tbl_Project_List[Start Date],MATCH($A156,Tbl_Project_List[Project Name],0),1)-1,0),IFERROR(INDEX($K$9:$K$158,MATCH($E156,$G$9:$G$158,0),1),0),IFERROR(INDEX($K$9:$K$158,MATCH($F156,$G$9:$G$158,0),1),0)),0)), IFERROR(MIN($D156-SUM($O156:BL156), INDEX(Tbl_Resource_List[Hours Available per Day], MATCH($C156,Tbl_Resource_List[Resource Name],0),1)-SUMIF($C$8:$C155,$C156,BM$8:BM155)),0),0)</f>
        <v>0</v>
      </c>
      <c r="BN156" s="93">
        <f>IF((BN$7&gt;IFERROR(MAX(IFERROR(INDEX(Tbl_Project_List[Start Date],MATCH($A156,Tbl_Project_List[Project Name],0),1)-1,0),IFERROR(INDEX($K$9:$K$158,MATCH($E156,$G$9:$G$158,0),1),0),IFERROR(INDEX($K$9:$K$158,MATCH($F156,$G$9:$G$158,0),1),0)),0)), IFERROR(MIN($D156-SUM($O156:BM156), INDEX(Tbl_Resource_List[Hours Available per Day], MATCH($C156,Tbl_Resource_List[Resource Name],0),1)-SUMIF($C$8:$C155,$C156,BN$8:BN155)),0),0)</f>
        <v>0</v>
      </c>
      <c r="BO156" s="93">
        <f>IF((BO$7&gt;IFERROR(MAX(IFERROR(INDEX(Tbl_Project_List[Start Date],MATCH($A156,Tbl_Project_List[Project Name],0),1)-1,0),IFERROR(INDEX($K$9:$K$158,MATCH($E156,$G$9:$G$158,0),1),0),IFERROR(INDEX($K$9:$K$158,MATCH($F156,$G$9:$G$158,0),1),0)),0)), IFERROR(MIN($D156-SUM($O156:BN156), INDEX(Tbl_Resource_List[Hours Available per Day], MATCH($C156,Tbl_Resource_List[Resource Name],0),1)-SUMIF($C$8:$C155,$C156,BO$8:BO155)),0),0)</f>
        <v>0</v>
      </c>
      <c r="BP156" s="93">
        <f>IF((BP$7&gt;IFERROR(MAX(IFERROR(INDEX(Tbl_Project_List[Start Date],MATCH($A156,Tbl_Project_List[Project Name],0),1)-1,0),IFERROR(INDEX($K$9:$K$158,MATCH($E156,$G$9:$G$158,0),1),0),IFERROR(INDEX($K$9:$K$158,MATCH($F156,$G$9:$G$158,0),1),0)),0)), IFERROR(MIN($D156-SUM($O156:BO156), INDEX(Tbl_Resource_List[Hours Available per Day], MATCH($C156,Tbl_Resource_List[Resource Name],0),1)-SUMIF($C$8:$C155,$C156,BP$8:BP155)),0),0)</f>
        <v>0</v>
      </c>
      <c r="BQ156" s="93">
        <f>IF((BQ$7&gt;IFERROR(MAX(IFERROR(INDEX(Tbl_Project_List[Start Date],MATCH($A156,Tbl_Project_List[Project Name],0),1)-1,0),IFERROR(INDEX($K$9:$K$158,MATCH($E156,$G$9:$G$158,0),1),0),IFERROR(INDEX($K$9:$K$158,MATCH($F156,$G$9:$G$158,0),1),0)),0)), IFERROR(MIN($D156-SUM($O156:BP156), INDEX(Tbl_Resource_List[Hours Available per Day], MATCH($C156,Tbl_Resource_List[Resource Name],0),1)-SUMIF($C$8:$C155,$C156,BQ$8:BQ155)),0),0)</f>
        <v>0</v>
      </c>
      <c r="BR156" s="93">
        <f>IF((BR$7&gt;IFERROR(MAX(IFERROR(INDEX(Tbl_Project_List[Start Date],MATCH($A156,Tbl_Project_List[Project Name],0),1)-1,0),IFERROR(INDEX($K$9:$K$158,MATCH($E156,$G$9:$G$158,0),1),0),IFERROR(INDEX($K$9:$K$158,MATCH($F156,$G$9:$G$158,0),1),0)),0)), IFERROR(MIN($D156-SUM($O156:BQ156), INDEX(Tbl_Resource_List[Hours Available per Day], MATCH($C156,Tbl_Resource_List[Resource Name],0),1)-SUMIF($C$8:$C155,$C156,BR$8:BR155)),0),0)</f>
        <v>0</v>
      </c>
      <c r="BS156" s="93">
        <f>IF((BS$7&gt;IFERROR(MAX(IFERROR(INDEX(Tbl_Project_List[Start Date],MATCH($A156,Tbl_Project_List[Project Name],0),1)-1,0),IFERROR(INDEX($K$9:$K$158,MATCH($E156,$G$9:$G$158,0),1),0),IFERROR(INDEX($K$9:$K$158,MATCH($F156,$G$9:$G$158,0),1),0)),0)), IFERROR(MIN($D156-SUM($O156:BR156), INDEX(Tbl_Resource_List[Hours Available per Day], MATCH($C156,Tbl_Resource_List[Resource Name],0),1)-SUMIF($C$8:$C155,$C156,BS$8:BS155)),0),0)</f>
        <v>0</v>
      </c>
      <c r="BT156" s="93">
        <f>IF((BT$7&gt;IFERROR(MAX(IFERROR(INDEX(Tbl_Project_List[Start Date],MATCH($A156,Tbl_Project_List[Project Name],0),1)-1,0),IFERROR(INDEX($K$9:$K$158,MATCH($E156,$G$9:$G$158,0),1),0),IFERROR(INDEX($K$9:$K$158,MATCH($F156,$G$9:$G$158,0),1),0)),0)), IFERROR(MIN($D156-SUM($O156:BS156), INDEX(Tbl_Resource_List[Hours Available per Day], MATCH($C156,Tbl_Resource_List[Resource Name],0),1)-SUMIF($C$8:$C155,$C156,BT$8:BT155)),0),0)</f>
        <v>0</v>
      </c>
      <c r="BU156" s="93">
        <f>IF((BU$7&gt;IFERROR(MAX(IFERROR(INDEX(Tbl_Project_List[Start Date],MATCH($A156,Tbl_Project_List[Project Name],0),1)-1,0),IFERROR(INDEX($K$9:$K$158,MATCH($E156,$G$9:$G$158,0),1),0),IFERROR(INDEX($K$9:$K$158,MATCH($F156,$G$9:$G$158,0),1),0)),0)), IFERROR(MIN($D156-SUM($O156:BT156), INDEX(Tbl_Resource_List[Hours Available per Day], MATCH($C156,Tbl_Resource_List[Resource Name],0),1)-SUMIF($C$8:$C155,$C156,BU$8:BU155)),0),0)</f>
        <v>0</v>
      </c>
      <c r="BV156" s="93">
        <f>IF((BV$7&gt;IFERROR(MAX(IFERROR(INDEX(Tbl_Project_List[Start Date],MATCH($A156,Tbl_Project_List[Project Name],0),1)-1,0),IFERROR(INDEX($K$9:$K$158,MATCH($E156,$G$9:$G$158,0),1),0),IFERROR(INDEX($K$9:$K$158,MATCH($F156,$G$9:$G$158,0),1),0)),0)), IFERROR(MIN($D156-SUM($O156:BU156), INDEX(Tbl_Resource_List[Hours Available per Day], MATCH($C156,Tbl_Resource_List[Resource Name],0),1)-SUMIF($C$8:$C155,$C156,BV$8:BV155)),0),0)</f>
        <v>0</v>
      </c>
      <c r="BW156" s="94">
        <f>IF((BW$7&gt;IFERROR(MAX(IFERROR(INDEX(Tbl_Project_List[Start Date],MATCH($A156,Tbl_Project_List[Project Name],0),1)-1,0),IFERROR(INDEX($K$9:$K$158,MATCH($E156,$G$9:$G$158,0),1),0),IFERROR(INDEX($K$9:$K$158,MATCH($F156,$G$9:$G$158,0),1),0)),0)), IFERROR(MIN($D156-SUM($O156:BV156), INDEX(Tbl_Resource_List[Hours Available per Day], MATCH($C156,Tbl_Resource_List[Resource Name],0),1)-SUMIF($C$8:$C155,$C156,BW$8:BW155)),0),0)</f>
        <v>0</v>
      </c>
      <c r="BX156" s="95"/>
      <c r="BY156" s="95"/>
      <c r="BZ156" s="95"/>
      <c r="CA156" s="95"/>
      <c r="CB156" s="95"/>
      <c r="CC156" s="95"/>
      <c r="CD156" s="95"/>
      <c r="CE156" s="95"/>
      <c r="CF156" s="95"/>
      <c r="CG156" s="95"/>
      <c r="CH156" s="95"/>
      <c r="CI156" s="95"/>
      <c r="CJ156" s="95"/>
      <c r="CK156" s="95"/>
      <c r="CL156" s="95"/>
      <c r="CM156" s="95"/>
      <c r="CN156" s="95"/>
      <c r="CO156" s="95"/>
      <c r="CP156" s="95"/>
      <c r="CQ156" s="95"/>
      <c r="CR156" s="95"/>
      <c r="CS156" s="95"/>
      <c r="CT156" s="95"/>
      <c r="CU156" s="95"/>
      <c r="CV156" s="95"/>
      <c r="CW156" s="95"/>
      <c r="CX156" s="95"/>
      <c r="CY156" s="95"/>
      <c r="CZ156" s="95"/>
      <c r="DA156" s="95"/>
    </row>
    <row r="157" spans="1:105" x14ac:dyDescent="0.25">
      <c r="A157" s="89" t="str">
        <f>IFERROR(IF(ROW(A156)-ROW($A$8)&gt;=COUNTA(Tbl_Task_List[Task Name]),"",INDEX(Tbl_Project_List[],MATCH(SMALL(Tbl_Project_List[[#Data],[Priority]],ROUND(SUMPRODUCT(1/COUNTIF($A$9:A156,$A$9:A156)),0)+((COUNTIF(Tbl_Task_List[[#Data],[Project Name]],A156)=COUNTIF($A$9:$A156,A156))*1)),Tbl_Project_List[[#Data],[Priority]],0),1)),"")</f>
        <v/>
      </c>
      <c r="B157" s="89" t="str">
        <f t="array" ref="B157">IFERROR(INDEX((Tbl_Task_List[[#Data],[Task Name]]), SMALL(IF(A157=(Tbl_Task_List[[#Data],[Project Name]]),ROW(Tbl_Task_List[[#Data],[Project Name]]),""),COUNTIF($A$9:$A157,A157))-ROW(Tbl_Task_List[[#Headers],[Task Name]]),1),"")</f>
        <v/>
      </c>
      <c r="C157" s="90" t="str">
        <f t="array" ref="C157">IFERROR(INDEX((Tbl_Task_List[[#Data],[Resource Name]]), SMALL(IF(A157=(Tbl_Task_List[[#Data],[Project Name]]),ROW(Tbl_Task_List[[#Data],[Project Name]]),""),COUNTIF($A$9:$A157,A157))-ROW(Tbl_Task_List[[#Headers],[Resource Name]]),1),"")</f>
        <v/>
      </c>
      <c r="D157" s="91" t="str">
        <f t="array" ref="D157">IFERROR(INDEX((Tbl_Task_List[[#Data],[Planned Duration (Hours)]]), SMALL(IF(A157=(Tbl_Task_List[[#Data],[Project Name]]),ROW(Tbl_Task_List[[#Data],[Project Name]]),""),COUNTIF($A$9:$A157,A157))-ROW(Tbl_Task_List[[#Headers],[Planned Duration (Hours)]]),1),"")</f>
        <v/>
      </c>
      <c r="E157" s="70" t="str">
        <f t="array" ref="E157">IFERROR(INDEX((Tbl_Task_List[[#Data],[Predecessor 1]]), SMALL(IF(A157=(Tbl_Task_List[[#Data],[Project Name]]),ROW(Tbl_Task_List[[#Data],[Project Name]]),""),COUNTIF($A$9:$A157,A157))-ROW(Tbl_Task_List[[#Headers],[Predecessor 1]]),1),"")</f>
        <v/>
      </c>
      <c r="F157" s="70" t="str">
        <f t="array" ref="F157">IFERROR(INDEX((Tbl_Task_List[[#Data],[Predecessor 2]]), SMALL(IF(A157=(Tbl_Task_List[[#Data],[Project Name]]),ROW(Tbl_Task_List[[#Data],[Project Name]]),""),COUNTIF($A$9:$A157,A157))-ROW(Tbl_Task_List[[#Headers],[Predecessor 2]]),1),"")</f>
        <v/>
      </c>
      <c r="G157" s="70" t="str">
        <f t="shared" si="13"/>
        <v xml:space="preserve"> </v>
      </c>
      <c r="H157" s="75" t="str">
        <f>IFERROR(MAX(INDEX(Tbl_Project_List[Start Date],MATCH($A157,Tbl_Project_List[Project Name],0),1), StartDate, IFERROR(WORKDAY(INDEX($K$9:$K$158,MATCH($E157,$G$9:$G$158,0),1),1,Holidays),0),IFERROR(WORKDAY( INDEX($K$9:$K$158,MATCH($F157,$G$9:$G$158,0),1),1,Holidays),0)),"")</f>
        <v/>
      </c>
      <c r="I157" s="92" t="str">
        <f t="shared" si="14"/>
        <v/>
      </c>
      <c r="J157" s="75" t="str">
        <f t="array" ref="J157">IF(ISNUMBER(D157),IFERROR(INDEX($A$7:$BW$7,1,SMALL(IF(P157:BW157&gt;0,COLUMN(P157:BW157),""),1)),WORKDAY($BW$7,2,Holidays)),"")</f>
        <v/>
      </c>
      <c r="K157" s="75" t="str">
        <f t="array" ref="K157">IF(ISNUMBER(D157),IF(SUM(P157:BW157)=D157,IFERROR(INDEX($A$7:$BW$7,1,LARGE(IF(P157:BW157&gt;0,COLUMN(P157:BW157),""),1)),""),WORKDAY($BW$7,1,Holidays)),"")</f>
        <v/>
      </c>
      <c r="L157" s="92" t="str">
        <f ca="1">IFERROR(COUNTIF(INDIRECT(ADDRESS(ROW($L157),MATCH($J157,$A$7:$BW$7,0),1,1,)):INDIRECT(ADDRESS(ROW($L157),MATCH(MIN($K157,$BW$7),$A$7:$BW$7,0),1,1,)),0),"")</f>
        <v/>
      </c>
      <c r="M157" s="92" t="str">
        <f t="shared" si="15"/>
        <v/>
      </c>
      <c r="N157" s="93" t="str">
        <f t="shared" si="16"/>
        <v/>
      </c>
      <c r="O157" s="86"/>
      <c r="P157" s="93">
        <f>IF((P$7&gt;IFERROR(MAX(IFERROR(INDEX(Tbl_Project_List[Start Date],MATCH($A157,Tbl_Project_List[Project Name],0),1)-1,0),IFERROR(INDEX($K$9:$K$158,MATCH($E157,$G$9:$G$158,0),1),0),IFERROR(INDEX($K$9:$K$158,MATCH($F157,$G$9:$G$158,0),1),0)),0)), IFERROR(MIN($D157-SUM($O157:O157), INDEX(Tbl_Resource_List[Hours Available per Day], MATCH($C157,Tbl_Resource_List[Resource Name],0),1)-SUMIF($C$8:$C156,$C157,P$8:P156)),0),0)</f>
        <v>0</v>
      </c>
      <c r="Q157" s="93">
        <f>IF((Q$7&gt;IFERROR(MAX(IFERROR(INDEX(Tbl_Project_List[Start Date],MATCH($A157,Tbl_Project_List[Project Name],0),1)-1,0),IFERROR(INDEX($K$9:$K$158,MATCH($E157,$G$9:$G$158,0),1),0),IFERROR(INDEX($K$9:$K$158,MATCH($F157,$G$9:$G$158,0),1),0)),0)), IFERROR(MIN($D157-SUM($O157:P157), INDEX(Tbl_Resource_List[Hours Available per Day], MATCH($C157,Tbl_Resource_List[Resource Name],0),1)-SUMIF($C$8:$C156,$C157,Q$8:Q156)),0),0)</f>
        <v>0</v>
      </c>
      <c r="R157" s="93">
        <f>IF((R$7&gt;IFERROR(MAX(IFERROR(INDEX(Tbl_Project_List[Start Date],MATCH($A157,Tbl_Project_List[Project Name],0),1)-1,0),IFERROR(INDEX($K$9:$K$158,MATCH($E157,$G$9:$G$158,0),1),0),IFERROR(INDEX($K$9:$K$158,MATCH($F157,$G$9:$G$158,0),1),0)),0)), IFERROR(MIN($D157-SUM($O157:Q157), INDEX(Tbl_Resource_List[Hours Available per Day], MATCH($C157,Tbl_Resource_List[Resource Name],0),1)-SUMIF($C$8:$C156,$C157,R$8:R156)),0),0)</f>
        <v>0</v>
      </c>
      <c r="S157" s="93">
        <f>IF((S$7&gt;IFERROR(MAX(IFERROR(INDEX(Tbl_Project_List[Start Date],MATCH($A157,Tbl_Project_List[Project Name],0),1)-1,0),IFERROR(INDEX($K$9:$K$158,MATCH($E157,$G$9:$G$158,0),1),0),IFERROR(INDEX($K$9:$K$158,MATCH($F157,$G$9:$G$158,0),1),0)),0)), IFERROR(MIN($D157-SUM($O157:R157), INDEX(Tbl_Resource_List[Hours Available per Day], MATCH($C157,Tbl_Resource_List[Resource Name],0),1)-SUMIF($C$8:$C156,$C157,S$8:S156)),0),0)</f>
        <v>0</v>
      </c>
      <c r="T157" s="93">
        <f>IF((T$7&gt;IFERROR(MAX(IFERROR(INDEX(Tbl_Project_List[Start Date],MATCH($A157,Tbl_Project_List[Project Name],0),1)-1,0),IFERROR(INDEX($K$9:$K$158,MATCH($E157,$G$9:$G$158,0),1),0),IFERROR(INDEX($K$9:$K$158,MATCH($F157,$G$9:$G$158,0),1),0)),0)), IFERROR(MIN($D157-SUM($O157:S157), INDEX(Tbl_Resource_List[Hours Available per Day], MATCH($C157,Tbl_Resource_List[Resource Name],0),1)-SUMIF($C$8:$C156,$C157,T$8:T156)),0),0)</f>
        <v>0</v>
      </c>
      <c r="U157" s="93">
        <f>IF((U$7&gt;IFERROR(MAX(IFERROR(INDEX(Tbl_Project_List[Start Date],MATCH($A157,Tbl_Project_List[Project Name],0),1)-1,0),IFERROR(INDEX($K$9:$K$158,MATCH($E157,$G$9:$G$158,0),1),0),IFERROR(INDEX($K$9:$K$158,MATCH($F157,$G$9:$G$158,0),1),0)),0)), IFERROR(MIN($D157-SUM($O157:T157), INDEX(Tbl_Resource_List[Hours Available per Day], MATCH($C157,Tbl_Resource_List[Resource Name],0),1)-SUMIF($C$8:$C156,$C157,U$8:U156)),0),0)</f>
        <v>0</v>
      </c>
      <c r="V157" s="93">
        <f>IF((V$7&gt;IFERROR(MAX(IFERROR(INDEX(Tbl_Project_List[Start Date],MATCH($A157,Tbl_Project_List[Project Name],0),1)-1,0),IFERROR(INDEX($K$9:$K$158,MATCH($E157,$G$9:$G$158,0),1),0),IFERROR(INDEX($K$9:$K$158,MATCH($F157,$G$9:$G$158,0),1),0)),0)), IFERROR(MIN($D157-SUM($O157:U157), INDEX(Tbl_Resource_List[Hours Available per Day], MATCH($C157,Tbl_Resource_List[Resource Name],0),1)-SUMIF($C$8:$C156,$C157,V$8:V156)),0),0)</f>
        <v>0</v>
      </c>
      <c r="W157" s="93">
        <f>IF((W$7&gt;IFERROR(MAX(IFERROR(INDEX(Tbl_Project_List[Start Date],MATCH($A157,Tbl_Project_List[Project Name],0),1)-1,0),IFERROR(INDEX($K$9:$K$158,MATCH($E157,$G$9:$G$158,0),1),0),IFERROR(INDEX($K$9:$K$158,MATCH($F157,$G$9:$G$158,0),1),0)),0)), IFERROR(MIN($D157-SUM($O157:V157), INDEX(Tbl_Resource_List[Hours Available per Day], MATCH($C157,Tbl_Resource_List[Resource Name],0),1)-SUMIF($C$8:$C156,$C157,W$8:W156)),0),0)</f>
        <v>0</v>
      </c>
      <c r="X157" s="93">
        <f>IF((X$7&gt;IFERROR(MAX(IFERROR(INDEX(Tbl_Project_List[Start Date],MATCH($A157,Tbl_Project_List[Project Name],0),1)-1,0),IFERROR(INDEX($K$9:$K$158,MATCH($E157,$G$9:$G$158,0),1),0),IFERROR(INDEX($K$9:$K$158,MATCH($F157,$G$9:$G$158,0),1),0)),0)), IFERROR(MIN($D157-SUM($O157:W157), INDEX(Tbl_Resource_List[Hours Available per Day], MATCH($C157,Tbl_Resource_List[Resource Name],0),1)-SUMIF($C$8:$C156,$C157,X$8:X156)),0),0)</f>
        <v>0</v>
      </c>
      <c r="Y157" s="93">
        <f>IF((Y$7&gt;IFERROR(MAX(IFERROR(INDEX(Tbl_Project_List[Start Date],MATCH($A157,Tbl_Project_List[Project Name],0),1)-1,0),IFERROR(INDEX($K$9:$K$158,MATCH($E157,$G$9:$G$158,0),1),0),IFERROR(INDEX($K$9:$K$158,MATCH($F157,$G$9:$G$158,0),1),0)),0)), IFERROR(MIN($D157-SUM($O157:X157), INDEX(Tbl_Resource_List[Hours Available per Day], MATCH($C157,Tbl_Resource_List[Resource Name],0),1)-SUMIF($C$8:$C156,$C157,Y$8:Y156)),0),0)</f>
        <v>0</v>
      </c>
      <c r="Z157" s="93">
        <f>IF((Z$7&gt;IFERROR(MAX(IFERROR(INDEX(Tbl_Project_List[Start Date],MATCH($A157,Tbl_Project_List[Project Name],0),1)-1,0),IFERROR(INDEX($K$9:$K$158,MATCH($E157,$G$9:$G$158,0),1),0),IFERROR(INDEX($K$9:$K$158,MATCH($F157,$G$9:$G$158,0),1),0)),0)), IFERROR(MIN($D157-SUM($O157:Y157), INDEX(Tbl_Resource_List[Hours Available per Day], MATCH($C157,Tbl_Resource_List[Resource Name],0),1)-SUMIF($C$8:$C156,$C157,Z$8:Z156)),0),0)</f>
        <v>0</v>
      </c>
      <c r="AA157" s="93">
        <f>IF((AA$7&gt;IFERROR(MAX(IFERROR(INDEX(Tbl_Project_List[Start Date],MATCH($A157,Tbl_Project_List[Project Name],0),1)-1,0),IFERROR(INDEX($K$9:$K$158,MATCH($E157,$G$9:$G$158,0),1),0),IFERROR(INDEX($K$9:$K$158,MATCH($F157,$G$9:$G$158,0),1),0)),0)), IFERROR(MIN($D157-SUM($O157:Z157), INDEX(Tbl_Resource_List[Hours Available per Day], MATCH($C157,Tbl_Resource_List[Resource Name],0),1)-SUMIF($C$8:$C156,$C157,AA$8:AA156)),0),0)</f>
        <v>0</v>
      </c>
      <c r="AB157" s="93">
        <f>IF((AB$7&gt;IFERROR(MAX(IFERROR(INDEX(Tbl_Project_List[Start Date],MATCH($A157,Tbl_Project_List[Project Name],0),1)-1,0),IFERROR(INDEX($K$9:$K$158,MATCH($E157,$G$9:$G$158,0),1),0),IFERROR(INDEX($K$9:$K$158,MATCH($F157,$G$9:$G$158,0),1),0)),0)), IFERROR(MIN($D157-SUM($O157:AA157), INDEX(Tbl_Resource_List[Hours Available per Day], MATCH($C157,Tbl_Resource_List[Resource Name],0),1)-SUMIF($C$8:$C156,$C157,AB$8:AB156)),0),0)</f>
        <v>0</v>
      </c>
      <c r="AC157" s="93">
        <f>IF((AC$7&gt;IFERROR(MAX(IFERROR(INDEX(Tbl_Project_List[Start Date],MATCH($A157,Tbl_Project_List[Project Name],0),1)-1,0),IFERROR(INDEX($K$9:$K$158,MATCH($E157,$G$9:$G$158,0),1),0),IFERROR(INDEX($K$9:$K$158,MATCH($F157,$G$9:$G$158,0),1),0)),0)), IFERROR(MIN($D157-SUM($O157:AB157), INDEX(Tbl_Resource_List[Hours Available per Day], MATCH($C157,Tbl_Resource_List[Resource Name],0),1)-SUMIF($C$8:$C156,$C157,AC$8:AC156)),0),0)</f>
        <v>0</v>
      </c>
      <c r="AD157" s="93">
        <f>IF((AD$7&gt;IFERROR(MAX(IFERROR(INDEX(Tbl_Project_List[Start Date],MATCH($A157,Tbl_Project_List[Project Name],0),1)-1,0),IFERROR(INDEX($K$9:$K$158,MATCH($E157,$G$9:$G$158,0),1),0),IFERROR(INDEX($K$9:$K$158,MATCH($F157,$G$9:$G$158,0),1),0)),0)), IFERROR(MIN($D157-SUM($O157:AC157), INDEX(Tbl_Resource_List[Hours Available per Day], MATCH($C157,Tbl_Resource_List[Resource Name],0),1)-SUMIF($C$8:$C156,$C157,AD$8:AD156)),0),0)</f>
        <v>0</v>
      </c>
      <c r="AE157" s="93">
        <f>IF((AE$7&gt;IFERROR(MAX(IFERROR(INDEX(Tbl_Project_List[Start Date],MATCH($A157,Tbl_Project_List[Project Name],0),1)-1,0),IFERROR(INDEX($K$9:$K$158,MATCH($E157,$G$9:$G$158,0),1),0),IFERROR(INDEX($K$9:$K$158,MATCH($F157,$G$9:$G$158,0),1),0)),0)), IFERROR(MIN($D157-SUM($O157:AD157), INDEX(Tbl_Resource_List[Hours Available per Day], MATCH($C157,Tbl_Resource_List[Resource Name],0),1)-SUMIF($C$8:$C156,$C157,AE$8:AE156)),0),0)</f>
        <v>0</v>
      </c>
      <c r="AF157" s="93">
        <f>IF((AF$7&gt;IFERROR(MAX(IFERROR(INDEX(Tbl_Project_List[Start Date],MATCH($A157,Tbl_Project_List[Project Name],0),1)-1,0),IFERROR(INDEX($K$9:$K$158,MATCH($E157,$G$9:$G$158,0),1),0),IFERROR(INDEX($K$9:$K$158,MATCH($F157,$G$9:$G$158,0),1),0)),0)), IFERROR(MIN($D157-SUM($O157:AE157), INDEX(Tbl_Resource_List[Hours Available per Day], MATCH($C157,Tbl_Resource_List[Resource Name],0),1)-SUMIF($C$8:$C156,$C157,AF$8:AF156)),0),0)</f>
        <v>0</v>
      </c>
      <c r="AG157" s="93">
        <f>IF((AG$7&gt;IFERROR(MAX(IFERROR(INDEX(Tbl_Project_List[Start Date],MATCH($A157,Tbl_Project_List[Project Name],0),1)-1,0),IFERROR(INDEX($K$9:$K$158,MATCH($E157,$G$9:$G$158,0),1),0),IFERROR(INDEX($K$9:$K$158,MATCH($F157,$G$9:$G$158,0),1),0)),0)), IFERROR(MIN($D157-SUM($O157:AF157), INDEX(Tbl_Resource_List[Hours Available per Day], MATCH($C157,Tbl_Resource_List[Resource Name],0),1)-SUMIF($C$8:$C156,$C157,AG$8:AG156)),0),0)</f>
        <v>0</v>
      </c>
      <c r="AH157" s="93">
        <f>IF((AH$7&gt;IFERROR(MAX(IFERROR(INDEX(Tbl_Project_List[Start Date],MATCH($A157,Tbl_Project_List[Project Name],0),1)-1,0),IFERROR(INDEX($K$9:$K$158,MATCH($E157,$G$9:$G$158,0),1),0),IFERROR(INDEX($K$9:$K$158,MATCH($F157,$G$9:$G$158,0),1),0)),0)), IFERROR(MIN($D157-SUM($O157:AG157), INDEX(Tbl_Resource_List[Hours Available per Day], MATCH($C157,Tbl_Resource_List[Resource Name],0),1)-SUMIF($C$8:$C156,$C157,AH$8:AH156)),0),0)</f>
        <v>0</v>
      </c>
      <c r="AI157" s="93">
        <f>IF((AI$7&gt;IFERROR(MAX(IFERROR(INDEX(Tbl_Project_List[Start Date],MATCH($A157,Tbl_Project_List[Project Name],0),1)-1,0),IFERROR(INDEX($K$9:$K$158,MATCH($E157,$G$9:$G$158,0),1),0),IFERROR(INDEX($K$9:$K$158,MATCH($F157,$G$9:$G$158,0),1),0)),0)), IFERROR(MIN($D157-SUM($O157:AH157), INDEX(Tbl_Resource_List[Hours Available per Day], MATCH($C157,Tbl_Resource_List[Resource Name],0),1)-SUMIF($C$8:$C156,$C157,AI$8:AI156)),0),0)</f>
        <v>0</v>
      </c>
      <c r="AJ157" s="93">
        <f>IF((AJ$7&gt;IFERROR(MAX(IFERROR(INDEX(Tbl_Project_List[Start Date],MATCH($A157,Tbl_Project_List[Project Name],0),1)-1,0),IFERROR(INDEX($K$9:$K$158,MATCH($E157,$G$9:$G$158,0),1),0),IFERROR(INDEX($K$9:$K$158,MATCH($F157,$G$9:$G$158,0),1),0)),0)), IFERROR(MIN($D157-SUM($O157:AI157), INDEX(Tbl_Resource_List[Hours Available per Day], MATCH($C157,Tbl_Resource_List[Resource Name],0),1)-SUMIF($C$8:$C156,$C157,AJ$8:AJ156)),0),0)</f>
        <v>0</v>
      </c>
      <c r="AK157" s="93">
        <f>IF((AK$7&gt;IFERROR(MAX(IFERROR(INDEX(Tbl_Project_List[Start Date],MATCH($A157,Tbl_Project_List[Project Name],0),1)-1,0),IFERROR(INDEX($K$9:$K$158,MATCH($E157,$G$9:$G$158,0),1),0),IFERROR(INDEX($K$9:$K$158,MATCH($F157,$G$9:$G$158,0),1),0)),0)), IFERROR(MIN($D157-SUM($O157:AJ157), INDEX(Tbl_Resource_List[Hours Available per Day], MATCH($C157,Tbl_Resource_List[Resource Name],0),1)-SUMIF($C$8:$C156,$C157,AK$8:AK156)),0),0)</f>
        <v>0</v>
      </c>
      <c r="AL157" s="93">
        <f>IF((AL$7&gt;IFERROR(MAX(IFERROR(INDEX(Tbl_Project_List[Start Date],MATCH($A157,Tbl_Project_List[Project Name],0),1)-1,0),IFERROR(INDEX($K$9:$K$158,MATCH($E157,$G$9:$G$158,0),1),0),IFERROR(INDEX($K$9:$K$158,MATCH($F157,$G$9:$G$158,0),1),0)),0)), IFERROR(MIN($D157-SUM($O157:AK157), INDEX(Tbl_Resource_List[Hours Available per Day], MATCH($C157,Tbl_Resource_List[Resource Name],0),1)-SUMIF($C$8:$C156,$C157,AL$8:AL156)),0),0)</f>
        <v>0</v>
      </c>
      <c r="AM157" s="93">
        <f>IF((AM$7&gt;IFERROR(MAX(IFERROR(INDEX(Tbl_Project_List[Start Date],MATCH($A157,Tbl_Project_List[Project Name],0),1)-1,0),IFERROR(INDEX($K$9:$K$158,MATCH($E157,$G$9:$G$158,0),1),0),IFERROR(INDEX($K$9:$K$158,MATCH($F157,$G$9:$G$158,0),1),0)),0)), IFERROR(MIN($D157-SUM($O157:AL157), INDEX(Tbl_Resource_List[Hours Available per Day], MATCH($C157,Tbl_Resource_List[Resource Name],0),1)-SUMIF($C$8:$C156,$C157,AM$8:AM156)),0),0)</f>
        <v>0</v>
      </c>
      <c r="AN157" s="93">
        <f>IF((AN$7&gt;IFERROR(MAX(IFERROR(INDEX(Tbl_Project_List[Start Date],MATCH($A157,Tbl_Project_List[Project Name],0),1)-1,0),IFERROR(INDEX($K$9:$K$158,MATCH($E157,$G$9:$G$158,0),1),0),IFERROR(INDEX($K$9:$K$158,MATCH($F157,$G$9:$G$158,0),1),0)),0)), IFERROR(MIN($D157-SUM($O157:AM157), INDEX(Tbl_Resource_List[Hours Available per Day], MATCH($C157,Tbl_Resource_List[Resource Name],0),1)-SUMIF($C$8:$C156,$C157,AN$8:AN156)),0),0)</f>
        <v>0</v>
      </c>
      <c r="AO157" s="93">
        <f>IF((AO$7&gt;IFERROR(MAX(IFERROR(INDEX(Tbl_Project_List[Start Date],MATCH($A157,Tbl_Project_List[Project Name],0),1)-1,0),IFERROR(INDEX($K$9:$K$158,MATCH($E157,$G$9:$G$158,0),1),0),IFERROR(INDEX($K$9:$K$158,MATCH($F157,$G$9:$G$158,0),1),0)),0)), IFERROR(MIN($D157-SUM($O157:AN157), INDEX(Tbl_Resource_List[Hours Available per Day], MATCH($C157,Tbl_Resource_List[Resource Name],0),1)-SUMIF($C$8:$C156,$C157,AO$8:AO156)),0),0)</f>
        <v>0</v>
      </c>
      <c r="AP157" s="93">
        <f>IF((AP$7&gt;IFERROR(MAX(IFERROR(INDEX(Tbl_Project_List[Start Date],MATCH($A157,Tbl_Project_List[Project Name],0),1)-1,0),IFERROR(INDEX($K$9:$K$158,MATCH($E157,$G$9:$G$158,0),1),0),IFERROR(INDEX($K$9:$K$158,MATCH($F157,$G$9:$G$158,0),1),0)),0)), IFERROR(MIN($D157-SUM($O157:AO157), INDEX(Tbl_Resource_List[Hours Available per Day], MATCH($C157,Tbl_Resource_List[Resource Name],0),1)-SUMIF($C$8:$C156,$C157,AP$8:AP156)),0),0)</f>
        <v>0</v>
      </c>
      <c r="AQ157" s="93">
        <f>IF((AQ$7&gt;IFERROR(MAX(IFERROR(INDEX(Tbl_Project_List[Start Date],MATCH($A157,Tbl_Project_List[Project Name],0),1)-1,0),IFERROR(INDEX($K$9:$K$158,MATCH($E157,$G$9:$G$158,0),1),0),IFERROR(INDEX($K$9:$K$158,MATCH($F157,$G$9:$G$158,0),1),0)),0)), IFERROR(MIN($D157-SUM($O157:AP157), INDEX(Tbl_Resource_List[Hours Available per Day], MATCH($C157,Tbl_Resource_List[Resource Name],0),1)-SUMIF($C$8:$C156,$C157,AQ$8:AQ156)),0),0)</f>
        <v>0</v>
      </c>
      <c r="AR157" s="93">
        <f>IF((AR$7&gt;IFERROR(MAX(IFERROR(INDEX(Tbl_Project_List[Start Date],MATCH($A157,Tbl_Project_List[Project Name],0),1)-1,0),IFERROR(INDEX($K$9:$K$158,MATCH($E157,$G$9:$G$158,0),1),0),IFERROR(INDEX($K$9:$K$158,MATCH($F157,$G$9:$G$158,0),1),0)),0)), IFERROR(MIN($D157-SUM($O157:AQ157), INDEX(Tbl_Resource_List[Hours Available per Day], MATCH($C157,Tbl_Resource_List[Resource Name],0),1)-SUMIF($C$8:$C156,$C157,AR$8:AR156)),0),0)</f>
        <v>0</v>
      </c>
      <c r="AS157" s="93">
        <f>IF((AS$7&gt;IFERROR(MAX(IFERROR(INDEX(Tbl_Project_List[Start Date],MATCH($A157,Tbl_Project_List[Project Name],0),1)-1,0),IFERROR(INDEX($K$9:$K$158,MATCH($E157,$G$9:$G$158,0),1),0),IFERROR(INDEX($K$9:$K$158,MATCH($F157,$G$9:$G$158,0),1),0)),0)), IFERROR(MIN($D157-SUM($O157:AR157), INDEX(Tbl_Resource_List[Hours Available per Day], MATCH($C157,Tbl_Resource_List[Resource Name],0),1)-SUMIF($C$8:$C156,$C157,AS$8:AS156)),0),0)</f>
        <v>0</v>
      </c>
      <c r="AT157" s="93">
        <f>IF((AT$7&gt;IFERROR(MAX(IFERROR(INDEX(Tbl_Project_List[Start Date],MATCH($A157,Tbl_Project_List[Project Name],0),1)-1,0),IFERROR(INDEX($K$9:$K$158,MATCH($E157,$G$9:$G$158,0),1),0),IFERROR(INDEX($K$9:$K$158,MATCH($F157,$G$9:$G$158,0),1),0)),0)), IFERROR(MIN($D157-SUM($O157:AS157), INDEX(Tbl_Resource_List[Hours Available per Day], MATCH($C157,Tbl_Resource_List[Resource Name],0),1)-SUMIF($C$8:$C156,$C157,AT$8:AT156)),0),0)</f>
        <v>0</v>
      </c>
      <c r="AU157" s="93">
        <f>IF((AU$7&gt;IFERROR(MAX(IFERROR(INDEX(Tbl_Project_List[Start Date],MATCH($A157,Tbl_Project_List[Project Name],0),1)-1,0),IFERROR(INDEX($K$9:$K$158,MATCH($E157,$G$9:$G$158,0),1),0),IFERROR(INDEX($K$9:$K$158,MATCH($F157,$G$9:$G$158,0),1),0)),0)), IFERROR(MIN($D157-SUM($O157:AT157), INDEX(Tbl_Resource_List[Hours Available per Day], MATCH($C157,Tbl_Resource_List[Resource Name],0),1)-SUMIF($C$8:$C156,$C157,AU$8:AU156)),0),0)</f>
        <v>0</v>
      </c>
      <c r="AV157" s="93">
        <f>IF((AV$7&gt;IFERROR(MAX(IFERROR(INDEX(Tbl_Project_List[Start Date],MATCH($A157,Tbl_Project_List[Project Name],0),1)-1,0),IFERROR(INDEX($K$9:$K$158,MATCH($E157,$G$9:$G$158,0),1),0),IFERROR(INDEX($K$9:$K$158,MATCH($F157,$G$9:$G$158,0),1),0)),0)), IFERROR(MIN($D157-SUM($O157:AU157), INDEX(Tbl_Resource_List[Hours Available per Day], MATCH($C157,Tbl_Resource_List[Resource Name],0),1)-SUMIF($C$8:$C156,$C157,AV$8:AV156)),0),0)</f>
        <v>0</v>
      </c>
      <c r="AW157" s="93">
        <f>IF((AW$7&gt;IFERROR(MAX(IFERROR(INDEX(Tbl_Project_List[Start Date],MATCH($A157,Tbl_Project_List[Project Name],0),1)-1,0),IFERROR(INDEX($K$9:$K$158,MATCH($E157,$G$9:$G$158,0),1),0),IFERROR(INDEX($K$9:$K$158,MATCH($F157,$G$9:$G$158,0),1),0)),0)), IFERROR(MIN($D157-SUM($O157:AV157), INDEX(Tbl_Resource_List[Hours Available per Day], MATCH($C157,Tbl_Resource_List[Resource Name],0),1)-SUMIF($C$8:$C156,$C157,AW$8:AW156)),0),0)</f>
        <v>0</v>
      </c>
      <c r="AX157" s="93">
        <f>IF((AX$7&gt;IFERROR(MAX(IFERROR(INDEX(Tbl_Project_List[Start Date],MATCH($A157,Tbl_Project_List[Project Name],0),1)-1,0),IFERROR(INDEX($K$9:$K$158,MATCH($E157,$G$9:$G$158,0),1),0),IFERROR(INDEX($K$9:$K$158,MATCH($F157,$G$9:$G$158,0),1),0)),0)), IFERROR(MIN($D157-SUM($O157:AW157), INDEX(Tbl_Resource_List[Hours Available per Day], MATCH($C157,Tbl_Resource_List[Resource Name],0),1)-SUMIF($C$8:$C156,$C157,AX$8:AX156)),0),0)</f>
        <v>0</v>
      </c>
      <c r="AY157" s="93">
        <f>IF((AY$7&gt;IFERROR(MAX(IFERROR(INDEX(Tbl_Project_List[Start Date],MATCH($A157,Tbl_Project_List[Project Name],0),1)-1,0),IFERROR(INDEX($K$9:$K$158,MATCH($E157,$G$9:$G$158,0),1),0),IFERROR(INDEX($K$9:$K$158,MATCH($F157,$G$9:$G$158,0),1),0)),0)), IFERROR(MIN($D157-SUM($O157:AX157), INDEX(Tbl_Resource_List[Hours Available per Day], MATCH($C157,Tbl_Resource_List[Resource Name],0),1)-SUMIF($C$8:$C156,$C157,AY$8:AY156)),0),0)</f>
        <v>0</v>
      </c>
      <c r="AZ157" s="93">
        <f>IF((AZ$7&gt;IFERROR(MAX(IFERROR(INDEX(Tbl_Project_List[Start Date],MATCH($A157,Tbl_Project_List[Project Name],0),1)-1,0),IFERROR(INDEX($K$9:$K$158,MATCH($E157,$G$9:$G$158,0),1),0),IFERROR(INDEX($K$9:$K$158,MATCH($F157,$G$9:$G$158,0),1),0)),0)), IFERROR(MIN($D157-SUM($O157:AY157), INDEX(Tbl_Resource_List[Hours Available per Day], MATCH($C157,Tbl_Resource_List[Resource Name],0),1)-SUMIF($C$8:$C156,$C157,AZ$8:AZ156)),0),0)</f>
        <v>0</v>
      </c>
      <c r="BA157" s="93">
        <f>IF((BA$7&gt;IFERROR(MAX(IFERROR(INDEX(Tbl_Project_List[Start Date],MATCH($A157,Tbl_Project_List[Project Name],0),1)-1,0),IFERROR(INDEX($K$9:$K$158,MATCH($E157,$G$9:$G$158,0),1),0),IFERROR(INDEX($K$9:$K$158,MATCH($F157,$G$9:$G$158,0),1),0)),0)), IFERROR(MIN($D157-SUM($O157:AZ157), INDEX(Tbl_Resource_List[Hours Available per Day], MATCH($C157,Tbl_Resource_List[Resource Name],0),1)-SUMIF($C$8:$C156,$C157,BA$8:BA156)),0),0)</f>
        <v>0</v>
      </c>
      <c r="BB157" s="93">
        <f>IF((BB$7&gt;IFERROR(MAX(IFERROR(INDEX(Tbl_Project_List[Start Date],MATCH($A157,Tbl_Project_List[Project Name],0),1)-1,0),IFERROR(INDEX($K$9:$K$158,MATCH($E157,$G$9:$G$158,0),1),0),IFERROR(INDEX($K$9:$K$158,MATCH($F157,$G$9:$G$158,0),1),0)),0)), IFERROR(MIN($D157-SUM($O157:BA157), INDEX(Tbl_Resource_List[Hours Available per Day], MATCH($C157,Tbl_Resource_List[Resource Name],0),1)-SUMIF($C$8:$C156,$C157,BB$8:BB156)),0),0)</f>
        <v>0</v>
      </c>
      <c r="BC157" s="93">
        <f>IF((BC$7&gt;IFERROR(MAX(IFERROR(INDEX(Tbl_Project_List[Start Date],MATCH($A157,Tbl_Project_List[Project Name],0),1)-1,0),IFERROR(INDEX($K$9:$K$158,MATCH($E157,$G$9:$G$158,0),1),0),IFERROR(INDEX($K$9:$K$158,MATCH($F157,$G$9:$G$158,0),1),0)),0)), IFERROR(MIN($D157-SUM($O157:BB157), INDEX(Tbl_Resource_List[Hours Available per Day], MATCH($C157,Tbl_Resource_List[Resource Name],0),1)-SUMIF($C$8:$C156,$C157,BC$8:BC156)),0),0)</f>
        <v>0</v>
      </c>
      <c r="BD157" s="93">
        <f>IF((BD$7&gt;IFERROR(MAX(IFERROR(INDEX(Tbl_Project_List[Start Date],MATCH($A157,Tbl_Project_List[Project Name],0),1)-1,0),IFERROR(INDEX($K$9:$K$158,MATCH($E157,$G$9:$G$158,0),1),0),IFERROR(INDEX($K$9:$K$158,MATCH($F157,$G$9:$G$158,0),1),0)),0)), IFERROR(MIN($D157-SUM($O157:BC157), INDEX(Tbl_Resource_List[Hours Available per Day], MATCH($C157,Tbl_Resource_List[Resource Name],0),1)-SUMIF($C$8:$C156,$C157,BD$8:BD156)),0),0)</f>
        <v>0</v>
      </c>
      <c r="BE157" s="93">
        <f>IF((BE$7&gt;IFERROR(MAX(IFERROR(INDEX(Tbl_Project_List[Start Date],MATCH($A157,Tbl_Project_List[Project Name],0),1)-1,0),IFERROR(INDEX($K$9:$K$158,MATCH($E157,$G$9:$G$158,0),1),0),IFERROR(INDEX($K$9:$K$158,MATCH($F157,$G$9:$G$158,0),1),0)),0)), IFERROR(MIN($D157-SUM($O157:BD157), INDEX(Tbl_Resource_List[Hours Available per Day], MATCH($C157,Tbl_Resource_List[Resource Name],0),1)-SUMIF($C$8:$C156,$C157,BE$8:BE156)),0),0)</f>
        <v>0</v>
      </c>
      <c r="BF157" s="93">
        <f>IF((BF$7&gt;IFERROR(MAX(IFERROR(INDEX(Tbl_Project_List[Start Date],MATCH($A157,Tbl_Project_List[Project Name],0),1)-1,0),IFERROR(INDEX($K$9:$K$158,MATCH($E157,$G$9:$G$158,0),1),0),IFERROR(INDEX($K$9:$K$158,MATCH($F157,$G$9:$G$158,0),1),0)),0)), IFERROR(MIN($D157-SUM($O157:BE157), INDEX(Tbl_Resource_List[Hours Available per Day], MATCH($C157,Tbl_Resource_List[Resource Name],0),1)-SUMIF($C$8:$C156,$C157,BF$8:BF156)),0),0)</f>
        <v>0</v>
      </c>
      <c r="BG157" s="93">
        <f>IF((BG$7&gt;IFERROR(MAX(IFERROR(INDEX(Tbl_Project_List[Start Date],MATCH($A157,Tbl_Project_List[Project Name],0),1)-1,0),IFERROR(INDEX($K$9:$K$158,MATCH($E157,$G$9:$G$158,0),1),0),IFERROR(INDEX($K$9:$K$158,MATCH($F157,$G$9:$G$158,0),1),0)),0)), IFERROR(MIN($D157-SUM($O157:BF157), INDEX(Tbl_Resource_List[Hours Available per Day], MATCH($C157,Tbl_Resource_List[Resource Name],0),1)-SUMIF($C$8:$C156,$C157,BG$8:BG156)),0),0)</f>
        <v>0</v>
      </c>
      <c r="BH157" s="93">
        <f>IF((BH$7&gt;IFERROR(MAX(IFERROR(INDEX(Tbl_Project_List[Start Date],MATCH($A157,Tbl_Project_List[Project Name],0),1)-1,0),IFERROR(INDEX($K$9:$K$158,MATCH($E157,$G$9:$G$158,0),1),0),IFERROR(INDEX($K$9:$K$158,MATCH($F157,$G$9:$G$158,0),1),0)),0)), IFERROR(MIN($D157-SUM($O157:BG157), INDEX(Tbl_Resource_List[Hours Available per Day], MATCH($C157,Tbl_Resource_List[Resource Name],0),1)-SUMIF($C$8:$C156,$C157,BH$8:BH156)),0),0)</f>
        <v>0</v>
      </c>
      <c r="BI157" s="93">
        <f>IF((BI$7&gt;IFERROR(MAX(IFERROR(INDEX(Tbl_Project_List[Start Date],MATCH($A157,Tbl_Project_List[Project Name],0),1)-1,0),IFERROR(INDEX($K$9:$K$158,MATCH($E157,$G$9:$G$158,0),1),0),IFERROR(INDEX($K$9:$K$158,MATCH($F157,$G$9:$G$158,0),1),0)),0)), IFERROR(MIN($D157-SUM($O157:BH157), INDEX(Tbl_Resource_List[Hours Available per Day], MATCH($C157,Tbl_Resource_List[Resource Name],0),1)-SUMIF($C$8:$C156,$C157,BI$8:BI156)),0),0)</f>
        <v>0</v>
      </c>
      <c r="BJ157" s="93">
        <f>IF((BJ$7&gt;IFERROR(MAX(IFERROR(INDEX(Tbl_Project_List[Start Date],MATCH($A157,Tbl_Project_List[Project Name],0),1)-1,0),IFERROR(INDEX($K$9:$K$158,MATCH($E157,$G$9:$G$158,0),1),0),IFERROR(INDEX($K$9:$K$158,MATCH($F157,$G$9:$G$158,0),1),0)),0)), IFERROR(MIN($D157-SUM($O157:BI157), INDEX(Tbl_Resource_List[Hours Available per Day], MATCH($C157,Tbl_Resource_List[Resource Name],0),1)-SUMIF($C$8:$C156,$C157,BJ$8:BJ156)),0),0)</f>
        <v>0</v>
      </c>
      <c r="BK157" s="93">
        <f>IF((BK$7&gt;IFERROR(MAX(IFERROR(INDEX(Tbl_Project_List[Start Date],MATCH($A157,Tbl_Project_List[Project Name],0),1)-1,0),IFERROR(INDEX($K$9:$K$158,MATCH($E157,$G$9:$G$158,0),1),0),IFERROR(INDEX($K$9:$K$158,MATCH($F157,$G$9:$G$158,0),1),0)),0)), IFERROR(MIN($D157-SUM($O157:BJ157), INDEX(Tbl_Resource_List[Hours Available per Day], MATCH($C157,Tbl_Resource_List[Resource Name],0),1)-SUMIF($C$8:$C156,$C157,BK$8:BK156)),0),0)</f>
        <v>0</v>
      </c>
      <c r="BL157" s="93">
        <f>IF((BL$7&gt;IFERROR(MAX(IFERROR(INDEX(Tbl_Project_List[Start Date],MATCH($A157,Tbl_Project_List[Project Name],0),1)-1,0),IFERROR(INDEX($K$9:$K$158,MATCH($E157,$G$9:$G$158,0),1),0),IFERROR(INDEX($K$9:$K$158,MATCH($F157,$G$9:$G$158,0),1),0)),0)), IFERROR(MIN($D157-SUM($O157:BK157), INDEX(Tbl_Resource_List[Hours Available per Day], MATCH($C157,Tbl_Resource_List[Resource Name],0),1)-SUMIF($C$8:$C156,$C157,BL$8:BL156)),0),0)</f>
        <v>0</v>
      </c>
      <c r="BM157" s="93">
        <f>IF((BM$7&gt;IFERROR(MAX(IFERROR(INDEX(Tbl_Project_List[Start Date],MATCH($A157,Tbl_Project_List[Project Name],0),1)-1,0),IFERROR(INDEX($K$9:$K$158,MATCH($E157,$G$9:$G$158,0),1),0),IFERROR(INDEX($K$9:$K$158,MATCH($F157,$G$9:$G$158,0),1),0)),0)), IFERROR(MIN($D157-SUM($O157:BL157), INDEX(Tbl_Resource_List[Hours Available per Day], MATCH($C157,Tbl_Resource_List[Resource Name],0),1)-SUMIF($C$8:$C156,$C157,BM$8:BM156)),0),0)</f>
        <v>0</v>
      </c>
      <c r="BN157" s="93">
        <f>IF((BN$7&gt;IFERROR(MAX(IFERROR(INDEX(Tbl_Project_List[Start Date],MATCH($A157,Tbl_Project_List[Project Name],0),1)-1,0),IFERROR(INDEX($K$9:$K$158,MATCH($E157,$G$9:$G$158,0),1),0),IFERROR(INDEX($K$9:$K$158,MATCH($F157,$G$9:$G$158,0),1),0)),0)), IFERROR(MIN($D157-SUM($O157:BM157), INDEX(Tbl_Resource_List[Hours Available per Day], MATCH($C157,Tbl_Resource_List[Resource Name],0),1)-SUMIF($C$8:$C156,$C157,BN$8:BN156)),0),0)</f>
        <v>0</v>
      </c>
      <c r="BO157" s="93">
        <f>IF((BO$7&gt;IFERROR(MAX(IFERROR(INDEX(Tbl_Project_List[Start Date],MATCH($A157,Tbl_Project_List[Project Name],0),1)-1,0),IFERROR(INDEX($K$9:$K$158,MATCH($E157,$G$9:$G$158,0),1),0),IFERROR(INDEX($K$9:$K$158,MATCH($F157,$G$9:$G$158,0),1),0)),0)), IFERROR(MIN($D157-SUM($O157:BN157), INDEX(Tbl_Resource_List[Hours Available per Day], MATCH($C157,Tbl_Resource_List[Resource Name],0),1)-SUMIF($C$8:$C156,$C157,BO$8:BO156)),0),0)</f>
        <v>0</v>
      </c>
      <c r="BP157" s="93">
        <f>IF((BP$7&gt;IFERROR(MAX(IFERROR(INDEX(Tbl_Project_List[Start Date],MATCH($A157,Tbl_Project_List[Project Name],0),1)-1,0),IFERROR(INDEX($K$9:$K$158,MATCH($E157,$G$9:$G$158,0),1),0),IFERROR(INDEX($K$9:$K$158,MATCH($F157,$G$9:$G$158,0),1),0)),0)), IFERROR(MIN($D157-SUM($O157:BO157), INDEX(Tbl_Resource_List[Hours Available per Day], MATCH($C157,Tbl_Resource_List[Resource Name],0),1)-SUMIF($C$8:$C156,$C157,BP$8:BP156)),0),0)</f>
        <v>0</v>
      </c>
      <c r="BQ157" s="93">
        <f>IF((BQ$7&gt;IFERROR(MAX(IFERROR(INDEX(Tbl_Project_List[Start Date],MATCH($A157,Tbl_Project_List[Project Name],0),1)-1,0),IFERROR(INDEX($K$9:$K$158,MATCH($E157,$G$9:$G$158,0),1),0),IFERROR(INDEX($K$9:$K$158,MATCH($F157,$G$9:$G$158,0),1),0)),0)), IFERROR(MIN($D157-SUM($O157:BP157), INDEX(Tbl_Resource_List[Hours Available per Day], MATCH($C157,Tbl_Resource_List[Resource Name],0),1)-SUMIF($C$8:$C156,$C157,BQ$8:BQ156)),0),0)</f>
        <v>0</v>
      </c>
      <c r="BR157" s="93">
        <f>IF((BR$7&gt;IFERROR(MAX(IFERROR(INDEX(Tbl_Project_List[Start Date],MATCH($A157,Tbl_Project_List[Project Name],0),1)-1,0),IFERROR(INDEX($K$9:$K$158,MATCH($E157,$G$9:$G$158,0),1),0),IFERROR(INDEX($K$9:$K$158,MATCH($F157,$G$9:$G$158,0),1),0)),0)), IFERROR(MIN($D157-SUM($O157:BQ157), INDEX(Tbl_Resource_List[Hours Available per Day], MATCH($C157,Tbl_Resource_List[Resource Name],0),1)-SUMIF($C$8:$C156,$C157,BR$8:BR156)),0),0)</f>
        <v>0</v>
      </c>
      <c r="BS157" s="93">
        <f>IF((BS$7&gt;IFERROR(MAX(IFERROR(INDEX(Tbl_Project_List[Start Date],MATCH($A157,Tbl_Project_List[Project Name],0),1)-1,0),IFERROR(INDEX($K$9:$K$158,MATCH($E157,$G$9:$G$158,0),1),0),IFERROR(INDEX($K$9:$K$158,MATCH($F157,$G$9:$G$158,0),1),0)),0)), IFERROR(MIN($D157-SUM($O157:BR157), INDEX(Tbl_Resource_List[Hours Available per Day], MATCH($C157,Tbl_Resource_List[Resource Name],0),1)-SUMIF($C$8:$C156,$C157,BS$8:BS156)),0),0)</f>
        <v>0</v>
      </c>
      <c r="BT157" s="93">
        <f>IF((BT$7&gt;IFERROR(MAX(IFERROR(INDEX(Tbl_Project_List[Start Date],MATCH($A157,Tbl_Project_List[Project Name],0),1)-1,0),IFERROR(INDEX($K$9:$K$158,MATCH($E157,$G$9:$G$158,0),1),0),IFERROR(INDEX($K$9:$K$158,MATCH($F157,$G$9:$G$158,0),1),0)),0)), IFERROR(MIN($D157-SUM($O157:BS157), INDEX(Tbl_Resource_List[Hours Available per Day], MATCH($C157,Tbl_Resource_List[Resource Name],0),1)-SUMIF($C$8:$C156,$C157,BT$8:BT156)),0),0)</f>
        <v>0</v>
      </c>
      <c r="BU157" s="93">
        <f>IF((BU$7&gt;IFERROR(MAX(IFERROR(INDEX(Tbl_Project_List[Start Date],MATCH($A157,Tbl_Project_List[Project Name],0),1)-1,0),IFERROR(INDEX($K$9:$K$158,MATCH($E157,$G$9:$G$158,0),1),0),IFERROR(INDEX($K$9:$K$158,MATCH($F157,$G$9:$G$158,0),1),0)),0)), IFERROR(MIN($D157-SUM($O157:BT157), INDEX(Tbl_Resource_List[Hours Available per Day], MATCH($C157,Tbl_Resource_List[Resource Name],0),1)-SUMIF($C$8:$C156,$C157,BU$8:BU156)),0),0)</f>
        <v>0</v>
      </c>
      <c r="BV157" s="93">
        <f>IF((BV$7&gt;IFERROR(MAX(IFERROR(INDEX(Tbl_Project_List[Start Date],MATCH($A157,Tbl_Project_List[Project Name],0),1)-1,0),IFERROR(INDEX($K$9:$K$158,MATCH($E157,$G$9:$G$158,0),1),0),IFERROR(INDEX($K$9:$K$158,MATCH($F157,$G$9:$G$158,0),1),0)),0)), IFERROR(MIN($D157-SUM($O157:BU157), INDEX(Tbl_Resource_List[Hours Available per Day], MATCH($C157,Tbl_Resource_List[Resource Name],0),1)-SUMIF($C$8:$C156,$C157,BV$8:BV156)),0),0)</f>
        <v>0</v>
      </c>
      <c r="BW157" s="94">
        <f>IF((BW$7&gt;IFERROR(MAX(IFERROR(INDEX(Tbl_Project_List[Start Date],MATCH($A157,Tbl_Project_List[Project Name],0),1)-1,0),IFERROR(INDEX($K$9:$K$158,MATCH($E157,$G$9:$G$158,0),1),0),IFERROR(INDEX($K$9:$K$158,MATCH($F157,$G$9:$G$158,0),1),0)),0)), IFERROR(MIN($D157-SUM($O157:BV157), INDEX(Tbl_Resource_List[Hours Available per Day], MATCH($C157,Tbl_Resource_List[Resource Name],0),1)-SUMIF($C$8:$C156,$C157,BW$8:BW156)),0),0)</f>
        <v>0</v>
      </c>
      <c r="BX157" s="95"/>
      <c r="BY157" s="95"/>
      <c r="BZ157" s="95"/>
      <c r="CA157" s="95"/>
      <c r="CB157" s="95"/>
      <c r="CC157" s="95"/>
      <c r="CD157" s="95"/>
      <c r="CE157" s="95"/>
      <c r="CF157" s="95"/>
      <c r="CG157" s="95"/>
      <c r="CH157" s="95"/>
      <c r="CI157" s="95"/>
      <c r="CJ157" s="95"/>
      <c r="CK157" s="95"/>
      <c r="CL157" s="95"/>
      <c r="CM157" s="95"/>
      <c r="CN157" s="95"/>
      <c r="CO157" s="95"/>
      <c r="CP157" s="95"/>
      <c r="CQ157" s="95"/>
      <c r="CR157" s="95"/>
      <c r="CS157" s="95"/>
      <c r="CT157" s="95"/>
      <c r="CU157" s="95"/>
      <c r="CV157" s="95"/>
      <c r="CW157" s="95"/>
      <c r="CX157" s="95"/>
      <c r="CY157" s="95"/>
      <c r="CZ157" s="95"/>
      <c r="DA157" s="95"/>
    </row>
    <row r="158" spans="1:105" x14ac:dyDescent="0.25">
      <c r="A158" s="97" t="str">
        <f>IFERROR(IF(ROW(A157)-ROW($A$8)&gt;=COUNTA(Tbl_Task_List[Task Name]),"",INDEX(Tbl_Project_List[],MATCH(SMALL(Tbl_Project_List[[#Data],[Priority]],ROUND(SUMPRODUCT(1/COUNTIF($A$9:A157,$A$9:A157)),0)+((COUNTIF(Tbl_Task_List[[#Data],[Project Name]],A157)=COUNTIF($A$9:$A157,A157))*1)),Tbl_Project_List[[#Data],[Priority]],0),1)),"")</f>
        <v/>
      </c>
      <c r="B158" s="97" t="str">
        <f t="array" ref="B158">IFERROR(INDEX((Tbl_Task_List[[#Data],[Task Name]]), SMALL(IF(A158=(Tbl_Task_List[[#Data],[Project Name]]),ROW(Tbl_Task_List[[#Data],[Project Name]]),""),COUNTIF($A$9:$A158,A158))-ROW(Tbl_Task_List[[#Headers],[Task Name]]),1),"")</f>
        <v/>
      </c>
      <c r="C158" s="98" t="str">
        <f t="array" ref="C158">IFERROR(INDEX((Tbl_Task_List[[#Data],[Resource Name]]), SMALL(IF(A158=(Tbl_Task_List[[#Data],[Project Name]]),ROW(Tbl_Task_List[[#Data],[Project Name]]),""),COUNTIF($A$9:$A158,A158))-ROW(Tbl_Task_List[[#Headers],[Resource Name]]),1),"")</f>
        <v/>
      </c>
      <c r="D158" s="99" t="str">
        <f t="array" ref="D158">IFERROR(INDEX((Tbl_Task_List[[#Data],[Planned Duration (Hours)]]), SMALL(IF(A158=(Tbl_Task_List[[#Data],[Project Name]]),ROW(Tbl_Task_List[[#Data],[Project Name]]),""),COUNTIF($A$9:$A158,A158))-ROW(Tbl_Task_List[[#Headers],[Planned Duration (Hours)]]),1),"")</f>
        <v/>
      </c>
      <c r="E158" s="100" t="str">
        <f t="array" ref="E158">IFERROR(INDEX((Tbl_Task_List[[#Data],[Predecessor 1]]), SMALL(IF(A158=(Tbl_Task_List[[#Data],[Project Name]]),ROW(Tbl_Task_List[[#Data],[Project Name]]),""),COUNTIF($A$9:$A158,A158))-ROW(Tbl_Task_List[[#Headers],[Predecessor 1]]),1),"")</f>
        <v/>
      </c>
      <c r="F158" s="100" t="str">
        <f t="array" ref="F158">IFERROR(INDEX((Tbl_Task_List[[#Data],[Predecessor 2]]), SMALL(IF(A158=(Tbl_Task_List[[#Data],[Project Name]]),ROW(Tbl_Task_List[[#Data],[Project Name]]),""),COUNTIF($A$9:$A158,A158))-ROW(Tbl_Task_List[[#Headers],[Predecessor 2]]),1),"")</f>
        <v/>
      </c>
      <c r="G158" s="100" t="str">
        <f t="shared" si="13"/>
        <v xml:space="preserve"> </v>
      </c>
      <c r="H158" s="101" t="str">
        <f>IFERROR(MAX(INDEX(Tbl_Project_List[Start Date],MATCH($A158,Tbl_Project_List[Project Name],0),1), StartDate, IFERROR(WORKDAY(INDEX($K$9:$K$158,MATCH($E158,$G$9:$G$158,0),1),1,Holidays),0),IFERROR(WORKDAY( INDEX($K$9:$K$158,MATCH($F158,$G$9:$G$158,0),1),1,Holidays),0)),"")</f>
        <v/>
      </c>
      <c r="I158" s="102" t="str">
        <f t="shared" si="14"/>
        <v/>
      </c>
      <c r="J158" s="101" t="str">
        <f t="array" ref="J158">IF(ISNUMBER(D158),IFERROR(INDEX($A$7:$BW$7,1,SMALL(IF(P158:BW158&gt;0,COLUMN(P158:BW158),""),1)),WORKDAY($BW$7,2,Holidays)),"")</f>
        <v/>
      </c>
      <c r="K158" s="101" t="str">
        <f t="array" ref="K158">IF(ISNUMBER(D158),IF(SUM(P158:BW158)=D158,IFERROR(INDEX($A$7:$BW$7,1,LARGE(IF(P158:BW158&gt;0,COLUMN(P158:BW158),""),1)),""),WORKDAY($BW$7,1,Holidays)),"")</f>
        <v/>
      </c>
      <c r="L158" s="102" t="str">
        <f ca="1">IFERROR(COUNTIF(INDIRECT(ADDRESS(ROW($L158),MATCH($J158,$A$7:$BW$7,0),1,1,)):INDIRECT(ADDRESS(ROW($L158),MATCH(MIN($K158,$BW$7),$A$7:$BW$7,0),1,1,)),0),"")</f>
        <v/>
      </c>
      <c r="M158" s="102" t="str">
        <f t="shared" si="15"/>
        <v/>
      </c>
      <c r="N158" s="103" t="str">
        <f t="shared" si="16"/>
        <v/>
      </c>
      <c r="O158" s="104"/>
      <c r="P158" s="103">
        <f>IF((P$7&gt;IFERROR(MAX(IFERROR(INDEX(Tbl_Project_List[Start Date],MATCH($A158,Tbl_Project_List[Project Name],0),1)-1,0),IFERROR(INDEX($K$9:$K$158,MATCH($E158,$G$9:$G$158,0),1),0),IFERROR(INDEX($K$9:$K$158,MATCH($F158,$G$9:$G$158,0),1),0)),0)), IFERROR(MIN($D158-SUM($O158:O158), INDEX(Tbl_Resource_List[Hours Available per Day], MATCH($C158,Tbl_Resource_List[Resource Name],0),1)-SUMIF($C$8:$C157,$C158,P$8:P157)),0),0)</f>
        <v>0</v>
      </c>
      <c r="Q158" s="103">
        <f>IF((Q$7&gt;IFERROR(MAX(IFERROR(INDEX(Tbl_Project_List[Start Date],MATCH($A158,Tbl_Project_List[Project Name],0),1)-1,0),IFERROR(INDEX($K$9:$K$158,MATCH($E158,$G$9:$G$158,0),1),0),IFERROR(INDEX($K$9:$K$158,MATCH($F158,$G$9:$G$158,0),1),0)),0)), IFERROR(MIN($D158-SUM($O158:P158), INDEX(Tbl_Resource_List[Hours Available per Day], MATCH($C158,Tbl_Resource_List[Resource Name],0),1)-SUMIF($C$8:$C157,$C158,Q$8:Q157)),0),0)</f>
        <v>0</v>
      </c>
      <c r="R158" s="103">
        <f>IF((R$7&gt;IFERROR(MAX(IFERROR(INDEX(Tbl_Project_List[Start Date],MATCH($A158,Tbl_Project_List[Project Name],0),1)-1,0),IFERROR(INDEX($K$9:$K$158,MATCH($E158,$G$9:$G$158,0),1),0),IFERROR(INDEX($K$9:$K$158,MATCH($F158,$G$9:$G$158,0),1),0)),0)), IFERROR(MIN($D158-SUM($O158:Q158), INDEX(Tbl_Resource_List[Hours Available per Day], MATCH($C158,Tbl_Resource_List[Resource Name],0),1)-SUMIF($C$8:$C157,$C158,R$8:R157)),0),0)</f>
        <v>0</v>
      </c>
      <c r="S158" s="103">
        <f>IF((S$7&gt;IFERROR(MAX(IFERROR(INDEX(Tbl_Project_List[Start Date],MATCH($A158,Tbl_Project_List[Project Name],0),1)-1,0),IFERROR(INDEX($K$9:$K$158,MATCH($E158,$G$9:$G$158,0),1),0),IFERROR(INDEX($K$9:$K$158,MATCH($F158,$G$9:$G$158,0),1),0)),0)), IFERROR(MIN($D158-SUM($O158:R158), INDEX(Tbl_Resource_List[Hours Available per Day], MATCH($C158,Tbl_Resource_List[Resource Name],0),1)-SUMIF($C$8:$C157,$C158,S$8:S157)),0),0)</f>
        <v>0</v>
      </c>
      <c r="T158" s="103">
        <f>IF((T$7&gt;IFERROR(MAX(IFERROR(INDEX(Tbl_Project_List[Start Date],MATCH($A158,Tbl_Project_List[Project Name],0),1)-1,0),IFERROR(INDEX($K$9:$K$158,MATCH($E158,$G$9:$G$158,0),1),0),IFERROR(INDEX($K$9:$K$158,MATCH($F158,$G$9:$G$158,0),1),0)),0)), IFERROR(MIN($D158-SUM($O158:S158), INDEX(Tbl_Resource_List[Hours Available per Day], MATCH($C158,Tbl_Resource_List[Resource Name],0),1)-SUMIF($C$8:$C157,$C158,T$8:T157)),0),0)</f>
        <v>0</v>
      </c>
      <c r="U158" s="103">
        <f>IF((U$7&gt;IFERROR(MAX(IFERROR(INDEX(Tbl_Project_List[Start Date],MATCH($A158,Tbl_Project_List[Project Name],0),1)-1,0),IFERROR(INDEX($K$9:$K$158,MATCH($E158,$G$9:$G$158,0),1),0),IFERROR(INDEX($K$9:$K$158,MATCH($F158,$G$9:$G$158,0),1),0)),0)), IFERROR(MIN($D158-SUM($O158:T158), INDEX(Tbl_Resource_List[Hours Available per Day], MATCH($C158,Tbl_Resource_List[Resource Name],0),1)-SUMIF($C$8:$C157,$C158,U$8:U157)),0),0)</f>
        <v>0</v>
      </c>
      <c r="V158" s="103">
        <f>IF((V$7&gt;IFERROR(MAX(IFERROR(INDEX(Tbl_Project_List[Start Date],MATCH($A158,Tbl_Project_List[Project Name],0),1)-1,0),IFERROR(INDEX($K$9:$K$158,MATCH($E158,$G$9:$G$158,0),1),0),IFERROR(INDEX($K$9:$K$158,MATCH($F158,$G$9:$G$158,0),1),0)),0)), IFERROR(MIN($D158-SUM($O158:U158), INDEX(Tbl_Resource_List[Hours Available per Day], MATCH($C158,Tbl_Resource_List[Resource Name],0),1)-SUMIF($C$8:$C157,$C158,V$8:V157)),0),0)</f>
        <v>0</v>
      </c>
      <c r="W158" s="103">
        <f>IF((W$7&gt;IFERROR(MAX(IFERROR(INDEX(Tbl_Project_List[Start Date],MATCH($A158,Tbl_Project_List[Project Name],0),1)-1,0),IFERROR(INDEX($K$9:$K$158,MATCH($E158,$G$9:$G$158,0),1),0),IFERROR(INDEX($K$9:$K$158,MATCH($F158,$G$9:$G$158,0),1),0)),0)), IFERROR(MIN($D158-SUM($O158:V158), INDEX(Tbl_Resource_List[Hours Available per Day], MATCH($C158,Tbl_Resource_List[Resource Name],0),1)-SUMIF($C$8:$C157,$C158,W$8:W157)),0),0)</f>
        <v>0</v>
      </c>
      <c r="X158" s="103">
        <f>IF((X$7&gt;IFERROR(MAX(IFERROR(INDEX(Tbl_Project_List[Start Date],MATCH($A158,Tbl_Project_List[Project Name],0),1)-1,0),IFERROR(INDEX($K$9:$K$158,MATCH($E158,$G$9:$G$158,0),1),0),IFERROR(INDEX($K$9:$K$158,MATCH($F158,$G$9:$G$158,0),1),0)),0)), IFERROR(MIN($D158-SUM($O158:W158), INDEX(Tbl_Resource_List[Hours Available per Day], MATCH($C158,Tbl_Resource_List[Resource Name],0),1)-SUMIF($C$8:$C157,$C158,X$8:X157)),0),0)</f>
        <v>0</v>
      </c>
      <c r="Y158" s="103">
        <f>IF((Y$7&gt;IFERROR(MAX(IFERROR(INDEX(Tbl_Project_List[Start Date],MATCH($A158,Tbl_Project_List[Project Name],0),1)-1,0),IFERROR(INDEX($K$9:$K$158,MATCH($E158,$G$9:$G$158,0),1),0),IFERROR(INDEX($K$9:$K$158,MATCH($F158,$G$9:$G$158,0),1),0)),0)), IFERROR(MIN($D158-SUM($O158:X158), INDEX(Tbl_Resource_List[Hours Available per Day], MATCH($C158,Tbl_Resource_List[Resource Name],0),1)-SUMIF($C$8:$C157,$C158,Y$8:Y157)),0),0)</f>
        <v>0</v>
      </c>
      <c r="Z158" s="103">
        <f>IF((Z$7&gt;IFERROR(MAX(IFERROR(INDEX(Tbl_Project_List[Start Date],MATCH($A158,Tbl_Project_List[Project Name],0),1)-1,0),IFERROR(INDEX($K$9:$K$158,MATCH($E158,$G$9:$G$158,0),1),0),IFERROR(INDEX($K$9:$K$158,MATCH($F158,$G$9:$G$158,0),1),0)),0)), IFERROR(MIN($D158-SUM($O158:Y158), INDEX(Tbl_Resource_List[Hours Available per Day], MATCH($C158,Tbl_Resource_List[Resource Name],0),1)-SUMIF($C$8:$C157,$C158,Z$8:Z157)),0),0)</f>
        <v>0</v>
      </c>
      <c r="AA158" s="103">
        <f>IF((AA$7&gt;IFERROR(MAX(IFERROR(INDEX(Tbl_Project_List[Start Date],MATCH($A158,Tbl_Project_List[Project Name],0),1)-1,0),IFERROR(INDEX($K$9:$K$158,MATCH($E158,$G$9:$G$158,0),1),0),IFERROR(INDEX($K$9:$K$158,MATCH($F158,$G$9:$G$158,0),1),0)),0)), IFERROR(MIN($D158-SUM($O158:Z158), INDEX(Tbl_Resource_List[Hours Available per Day], MATCH($C158,Tbl_Resource_List[Resource Name],0),1)-SUMIF($C$8:$C157,$C158,AA$8:AA157)),0),0)</f>
        <v>0</v>
      </c>
      <c r="AB158" s="103">
        <f>IF((AB$7&gt;IFERROR(MAX(IFERROR(INDEX(Tbl_Project_List[Start Date],MATCH($A158,Tbl_Project_List[Project Name],0),1)-1,0),IFERROR(INDEX($K$9:$K$158,MATCH($E158,$G$9:$G$158,0),1),0),IFERROR(INDEX($K$9:$K$158,MATCH($F158,$G$9:$G$158,0),1),0)),0)), IFERROR(MIN($D158-SUM($O158:AA158), INDEX(Tbl_Resource_List[Hours Available per Day], MATCH($C158,Tbl_Resource_List[Resource Name],0),1)-SUMIF($C$8:$C157,$C158,AB$8:AB157)),0),0)</f>
        <v>0</v>
      </c>
      <c r="AC158" s="103">
        <f>IF((AC$7&gt;IFERROR(MAX(IFERROR(INDEX(Tbl_Project_List[Start Date],MATCH($A158,Tbl_Project_List[Project Name],0),1)-1,0),IFERROR(INDEX($K$9:$K$158,MATCH($E158,$G$9:$G$158,0),1),0),IFERROR(INDEX($K$9:$K$158,MATCH($F158,$G$9:$G$158,0),1),0)),0)), IFERROR(MIN($D158-SUM($O158:AB158), INDEX(Tbl_Resource_List[Hours Available per Day], MATCH($C158,Tbl_Resource_List[Resource Name],0),1)-SUMIF($C$8:$C157,$C158,AC$8:AC157)),0),0)</f>
        <v>0</v>
      </c>
      <c r="AD158" s="103">
        <f>IF((AD$7&gt;IFERROR(MAX(IFERROR(INDEX(Tbl_Project_List[Start Date],MATCH($A158,Tbl_Project_List[Project Name],0),1)-1,0),IFERROR(INDEX($K$9:$K$158,MATCH($E158,$G$9:$G$158,0),1),0),IFERROR(INDEX($K$9:$K$158,MATCH($F158,$G$9:$G$158,0),1),0)),0)), IFERROR(MIN($D158-SUM($O158:AC158), INDEX(Tbl_Resource_List[Hours Available per Day], MATCH($C158,Tbl_Resource_List[Resource Name],0),1)-SUMIF($C$8:$C157,$C158,AD$8:AD157)),0),0)</f>
        <v>0</v>
      </c>
      <c r="AE158" s="103">
        <f>IF((AE$7&gt;IFERROR(MAX(IFERROR(INDEX(Tbl_Project_List[Start Date],MATCH($A158,Tbl_Project_List[Project Name],0),1)-1,0),IFERROR(INDEX($K$9:$K$158,MATCH($E158,$G$9:$G$158,0),1),0),IFERROR(INDEX($K$9:$K$158,MATCH($F158,$G$9:$G$158,0),1),0)),0)), IFERROR(MIN($D158-SUM($O158:AD158), INDEX(Tbl_Resource_List[Hours Available per Day], MATCH($C158,Tbl_Resource_List[Resource Name],0),1)-SUMIF($C$8:$C157,$C158,AE$8:AE157)),0),0)</f>
        <v>0</v>
      </c>
      <c r="AF158" s="103">
        <f>IF((AF$7&gt;IFERROR(MAX(IFERROR(INDEX(Tbl_Project_List[Start Date],MATCH($A158,Tbl_Project_List[Project Name],0),1)-1,0),IFERROR(INDEX($K$9:$K$158,MATCH($E158,$G$9:$G$158,0),1),0),IFERROR(INDEX($K$9:$K$158,MATCH($F158,$G$9:$G$158,0),1),0)),0)), IFERROR(MIN($D158-SUM($O158:AE158), INDEX(Tbl_Resource_List[Hours Available per Day], MATCH($C158,Tbl_Resource_List[Resource Name],0),1)-SUMIF($C$8:$C157,$C158,AF$8:AF157)),0),0)</f>
        <v>0</v>
      </c>
      <c r="AG158" s="103">
        <f>IF((AG$7&gt;IFERROR(MAX(IFERROR(INDEX(Tbl_Project_List[Start Date],MATCH($A158,Tbl_Project_List[Project Name],0),1)-1,0),IFERROR(INDEX($K$9:$K$158,MATCH($E158,$G$9:$G$158,0),1),0),IFERROR(INDEX($K$9:$K$158,MATCH($F158,$G$9:$G$158,0),1),0)),0)), IFERROR(MIN($D158-SUM($O158:AF158), INDEX(Tbl_Resource_List[Hours Available per Day], MATCH($C158,Tbl_Resource_List[Resource Name],0),1)-SUMIF($C$8:$C157,$C158,AG$8:AG157)),0),0)</f>
        <v>0</v>
      </c>
      <c r="AH158" s="103">
        <f>IF((AH$7&gt;IFERROR(MAX(IFERROR(INDEX(Tbl_Project_List[Start Date],MATCH($A158,Tbl_Project_List[Project Name],0),1)-1,0),IFERROR(INDEX($K$9:$K$158,MATCH($E158,$G$9:$G$158,0),1),0),IFERROR(INDEX($K$9:$K$158,MATCH($F158,$G$9:$G$158,0),1),0)),0)), IFERROR(MIN($D158-SUM($O158:AG158), INDEX(Tbl_Resource_List[Hours Available per Day], MATCH($C158,Tbl_Resource_List[Resource Name],0),1)-SUMIF($C$8:$C157,$C158,AH$8:AH157)),0),0)</f>
        <v>0</v>
      </c>
      <c r="AI158" s="103">
        <f>IF((AI$7&gt;IFERROR(MAX(IFERROR(INDEX(Tbl_Project_List[Start Date],MATCH($A158,Tbl_Project_List[Project Name],0),1)-1,0),IFERROR(INDEX($K$9:$K$158,MATCH($E158,$G$9:$G$158,0),1),0),IFERROR(INDEX($K$9:$K$158,MATCH($F158,$G$9:$G$158,0),1),0)),0)), IFERROR(MIN($D158-SUM($O158:AH158), INDEX(Tbl_Resource_List[Hours Available per Day], MATCH($C158,Tbl_Resource_List[Resource Name],0),1)-SUMIF($C$8:$C157,$C158,AI$8:AI157)),0),0)</f>
        <v>0</v>
      </c>
      <c r="AJ158" s="103">
        <f>IF((AJ$7&gt;IFERROR(MAX(IFERROR(INDEX(Tbl_Project_List[Start Date],MATCH($A158,Tbl_Project_List[Project Name],0),1)-1,0),IFERROR(INDEX($K$9:$K$158,MATCH($E158,$G$9:$G$158,0),1),0),IFERROR(INDEX($K$9:$K$158,MATCH($F158,$G$9:$G$158,0),1),0)),0)), IFERROR(MIN($D158-SUM($O158:AI158), INDEX(Tbl_Resource_List[Hours Available per Day], MATCH($C158,Tbl_Resource_List[Resource Name],0),1)-SUMIF($C$8:$C157,$C158,AJ$8:AJ157)),0),0)</f>
        <v>0</v>
      </c>
      <c r="AK158" s="103">
        <f>IF((AK$7&gt;IFERROR(MAX(IFERROR(INDEX(Tbl_Project_List[Start Date],MATCH($A158,Tbl_Project_List[Project Name],0),1)-1,0),IFERROR(INDEX($K$9:$K$158,MATCH($E158,$G$9:$G$158,0),1),0),IFERROR(INDEX($K$9:$K$158,MATCH($F158,$G$9:$G$158,0),1),0)),0)), IFERROR(MIN($D158-SUM($O158:AJ158), INDEX(Tbl_Resource_List[Hours Available per Day], MATCH($C158,Tbl_Resource_List[Resource Name],0),1)-SUMIF($C$8:$C157,$C158,AK$8:AK157)),0),0)</f>
        <v>0</v>
      </c>
      <c r="AL158" s="103">
        <f>IF((AL$7&gt;IFERROR(MAX(IFERROR(INDEX(Tbl_Project_List[Start Date],MATCH($A158,Tbl_Project_List[Project Name],0),1)-1,0),IFERROR(INDEX($K$9:$K$158,MATCH($E158,$G$9:$G$158,0),1),0),IFERROR(INDEX($K$9:$K$158,MATCH($F158,$G$9:$G$158,0),1),0)),0)), IFERROR(MIN($D158-SUM($O158:AK158), INDEX(Tbl_Resource_List[Hours Available per Day], MATCH($C158,Tbl_Resource_List[Resource Name],0),1)-SUMIF($C$8:$C157,$C158,AL$8:AL157)),0),0)</f>
        <v>0</v>
      </c>
      <c r="AM158" s="103">
        <f>IF((AM$7&gt;IFERROR(MAX(IFERROR(INDEX(Tbl_Project_List[Start Date],MATCH($A158,Tbl_Project_List[Project Name],0),1)-1,0),IFERROR(INDEX($K$9:$K$158,MATCH($E158,$G$9:$G$158,0),1),0),IFERROR(INDEX($K$9:$K$158,MATCH($F158,$G$9:$G$158,0),1),0)),0)), IFERROR(MIN($D158-SUM($O158:AL158), INDEX(Tbl_Resource_List[Hours Available per Day], MATCH($C158,Tbl_Resource_List[Resource Name],0),1)-SUMIF($C$8:$C157,$C158,AM$8:AM157)),0),0)</f>
        <v>0</v>
      </c>
      <c r="AN158" s="103">
        <f>IF((AN$7&gt;IFERROR(MAX(IFERROR(INDEX(Tbl_Project_List[Start Date],MATCH($A158,Tbl_Project_List[Project Name],0),1)-1,0),IFERROR(INDEX($K$9:$K$158,MATCH($E158,$G$9:$G$158,0),1),0),IFERROR(INDEX($K$9:$K$158,MATCH($F158,$G$9:$G$158,0),1),0)),0)), IFERROR(MIN($D158-SUM($O158:AM158), INDEX(Tbl_Resource_List[Hours Available per Day], MATCH($C158,Tbl_Resource_List[Resource Name],0),1)-SUMIF($C$8:$C157,$C158,AN$8:AN157)),0),0)</f>
        <v>0</v>
      </c>
      <c r="AO158" s="103">
        <f>IF((AO$7&gt;IFERROR(MAX(IFERROR(INDEX(Tbl_Project_List[Start Date],MATCH($A158,Tbl_Project_List[Project Name],0),1)-1,0),IFERROR(INDEX($K$9:$K$158,MATCH($E158,$G$9:$G$158,0),1),0),IFERROR(INDEX($K$9:$K$158,MATCH($F158,$G$9:$G$158,0),1),0)),0)), IFERROR(MIN($D158-SUM($O158:AN158), INDEX(Tbl_Resource_List[Hours Available per Day], MATCH($C158,Tbl_Resource_List[Resource Name],0),1)-SUMIF($C$8:$C157,$C158,AO$8:AO157)),0),0)</f>
        <v>0</v>
      </c>
      <c r="AP158" s="103">
        <f>IF((AP$7&gt;IFERROR(MAX(IFERROR(INDEX(Tbl_Project_List[Start Date],MATCH($A158,Tbl_Project_List[Project Name],0),1)-1,0),IFERROR(INDEX($K$9:$K$158,MATCH($E158,$G$9:$G$158,0),1),0),IFERROR(INDEX($K$9:$K$158,MATCH($F158,$G$9:$G$158,0),1),0)),0)), IFERROR(MIN($D158-SUM($O158:AO158), INDEX(Tbl_Resource_List[Hours Available per Day], MATCH($C158,Tbl_Resource_List[Resource Name],0),1)-SUMIF($C$8:$C157,$C158,AP$8:AP157)),0),0)</f>
        <v>0</v>
      </c>
      <c r="AQ158" s="103">
        <f>IF((AQ$7&gt;IFERROR(MAX(IFERROR(INDEX(Tbl_Project_List[Start Date],MATCH($A158,Tbl_Project_List[Project Name],0),1)-1,0),IFERROR(INDEX($K$9:$K$158,MATCH($E158,$G$9:$G$158,0),1),0),IFERROR(INDEX($K$9:$K$158,MATCH($F158,$G$9:$G$158,0),1),0)),0)), IFERROR(MIN($D158-SUM($O158:AP158), INDEX(Tbl_Resource_List[Hours Available per Day], MATCH($C158,Tbl_Resource_List[Resource Name],0),1)-SUMIF($C$8:$C157,$C158,AQ$8:AQ157)),0),0)</f>
        <v>0</v>
      </c>
      <c r="AR158" s="103">
        <f>IF((AR$7&gt;IFERROR(MAX(IFERROR(INDEX(Tbl_Project_List[Start Date],MATCH($A158,Tbl_Project_List[Project Name],0),1)-1,0),IFERROR(INDEX($K$9:$K$158,MATCH($E158,$G$9:$G$158,0),1),0),IFERROR(INDEX($K$9:$K$158,MATCH($F158,$G$9:$G$158,0),1),0)),0)), IFERROR(MIN($D158-SUM($O158:AQ158), INDEX(Tbl_Resource_List[Hours Available per Day], MATCH($C158,Tbl_Resource_List[Resource Name],0),1)-SUMIF($C$8:$C157,$C158,AR$8:AR157)),0),0)</f>
        <v>0</v>
      </c>
      <c r="AS158" s="103">
        <f>IF((AS$7&gt;IFERROR(MAX(IFERROR(INDEX(Tbl_Project_List[Start Date],MATCH($A158,Tbl_Project_List[Project Name],0),1)-1,0),IFERROR(INDEX($K$9:$K$158,MATCH($E158,$G$9:$G$158,0),1),0),IFERROR(INDEX($K$9:$K$158,MATCH($F158,$G$9:$G$158,0),1),0)),0)), IFERROR(MIN($D158-SUM($O158:AR158), INDEX(Tbl_Resource_List[Hours Available per Day], MATCH($C158,Tbl_Resource_List[Resource Name],0),1)-SUMIF($C$8:$C157,$C158,AS$8:AS157)),0),0)</f>
        <v>0</v>
      </c>
      <c r="AT158" s="103">
        <f>IF((AT$7&gt;IFERROR(MAX(IFERROR(INDEX(Tbl_Project_List[Start Date],MATCH($A158,Tbl_Project_List[Project Name],0),1)-1,0),IFERROR(INDEX($K$9:$K$158,MATCH($E158,$G$9:$G$158,0),1),0),IFERROR(INDEX($K$9:$K$158,MATCH($F158,$G$9:$G$158,0),1),0)),0)), IFERROR(MIN($D158-SUM($O158:AS158), INDEX(Tbl_Resource_List[Hours Available per Day], MATCH($C158,Tbl_Resource_List[Resource Name],0),1)-SUMIF($C$8:$C157,$C158,AT$8:AT157)),0),0)</f>
        <v>0</v>
      </c>
      <c r="AU158" s="103">
        <f>IF((AU$7&gt;IFERROR(MAX(IFERROR(INDEX(Tbl_Project_List[Start Date],MATCH($A158,Tbl_Project_List[Project Name],0),1)-1,0),IFERROR(INDEX($K$9:$K$158,MATCH($E158,$G$9:$G$158,0),1),0),IFERROR(INDEX($K$9:$K$158,MATCH($F158,$G$9:$G$158,0),1),0)),0)), IFERROR(MIN($D158-SUM($O158:AT158), INDEX(Tbl_Resource_List[Hours Available per Day], MATCH($C158,Tbl_Resource_List[Resource Name],0),1)-SUMIF($C$8:$C157,$C158,AU$8:AU157)),0),0)</f>
        <v>0</v>
      </c>
      <c r="AV158" s="103">
        <f>IF((AV$7&gt;IFERROR(MAX(IFERROR(INDEX(Tbl_Project_List[Start Date],MATCH($A158,Tbl_Project_List[Project Name],0),1)-1,0),IFERROR(INDEX($K$9:$K$158,MATCH($E158,$G$9:$G$158,0),1),0),IFERROR(INDEX($K$9:$K$158,MATCH($F158,$G$9:$G$158,0),1),0)),0)), IFERROR(MIN($D158-SUM($O158:AU158), INDEX(Tbl_Resource_List[Hours Available per Day], MATCH($C158,Tbl_Resource_List[Resource Name],0),1)-SUMIF($C$8:$C157,$C158,AV$8:AV157)),0),0)</f>
        <v>0</v>
      </c>
      <c r="AW158" s="103">
        <f>IF((AW$7&gt;IFERROR(MAX(IFERROR(INDEX(Tbl_Project_List[Start Date],MATCH($A158,Tbl_Project_List[Project Name],0),1)-1,0),IFERROR(INDEX($K$9:$K$158,MATCH($E158,$G$9:$G$158,0),1),0),IFERROR(INDEX($K$9:$K$158,MATCH($F158,$G$9:$G$158,0),1),0)),0)), IFERROR(MIN($D158-SUM($O158:AV158), INDEX(Tbl_Resource_List[Hours Available per Day], MATCH($C158,Tbl_Resource_List[Resource Name],0),1)-SUMIF($C$8:$C157,$C158,AW$8:AW157)),0),0)</f>
        <v>0</v>
      </c>
      <c r="AX158" s="103">
        <f>IF((AX$7&gt;IFERROR(MAX(IFERROR(INDEX(Tbl_Project_List[Start Date],MATCH($A158,Tbl_Project_List[Project Name],0),1)-1,0),IFERROR(INDEX($K$9:$K$158,MATCH($E158,$G$9:$G$158,0),1),0),IFERROR(INDEX($K$9:$K$158,MATCH($F158,$G$9:$G$158,0),1),0)),0)), IFERROR(MIN($D158-SUM($O158:AW158), INDEX(Tbl_Resource_List[Hours Available per Day], MATCH($C158,Tbl_Resource_List[Resource Name],0),1)-SUMIF($C$8:$C157,$C158,AX$8:AX157)),0),0)</f>
        <v>0</v>
      </c>
      <c r="AY158" s="103">
        <f>IF((AY$7&gt;IFERROR(MAX(IFERROR(INDEX(Tbl_Project_List[Start Date],MATCH($A158,Tbl_Project_List[Project Name],0),1)-1,0),IFERROR(INDEX($K$9:$K$158,MATCH($E158,$G$9:$G$158,0),1),0),IFERROR(INDEX($K$9:$K$158,MATCH($F158,$G$9:$G$158,0),1),0)),0)), IFERROR(MIN($D158-SUM($O158:AX158), INDEX(Tbl_Resource_List[Hours Available per Day], MATCH($C158,Tbl_Resource_List[Resource Name],0),1)-SUMIF($C$8:$C157,$C158,AY$8:AY157)),0),0)</f>
        <v>0</v>
      </c>
      <c r="AZ158" s="103">
        <f>IF((AZ$7&gt;IFERROR(MAX(IFERROR(INDEX(Tbl_Project_List[Start Date],MATCH($A158,Tbl_Project_List[Project Name],0),1)-1,0),IFERROR(INDEX($K$9:$K$158,MATCH($E158,$G$9:$G$158,0),1),0),IFERROR(INDEX($K$9:$K$158,MATCH($F158,$G$9:$G$158,0),1),0)),0)), IFERROR(MIN($D158-SUM($O158:AY158), INDEX(Tbl_Resource_List[Hours Available per Day], MATCH($C158,Tbl_Resource_List[Resource Name],0),1)-SUMIF($C$8:$C157,$C158,AZ$8:AZ157)),0),0)</f>
        <v>0</v>
      </c>
      <c r="BA158" s="103">
        <f>IF((BA$7&gt;IFERROR(MAX(IFERROR(INDEX(Tbl_Project_List[Start Date],MATCH($A158,Tbl_Project_List[Project Name],0),1)-1,0),IFERROR(INDEX($K$9:$K$158,MATCH($E158,$G$9:$G$158,0),1),0),IFERROR(INDEX($K$9:$K$158,MATCH($F158,$G$9:$G$158,0),1),0)),0)), IFERROR(MIN($D158-SUM($O158:AZ158), INDEX(Tbl_Resource_List[Hours Available per Day], MATCH($C158,Tbl_Resource_List[Resource Name],0),1)-SUMIF($C$8:$C157,$C158,BA$8:BA157)),0),0)</f>
        <v>0</v>
      </c>
      <c r="BB158" s="103">
        <f>IF((BB$7&gt;IFERROR(MAX(IFERROR(INDEX(Tbl_Project_List[Start Date],MATCH($A158,Tbl_Project_List[Project Name],0),1)-1,0),IFERROR(INDEX($K$9:$K$158,MATCH($E158,$G$9:$G$158,0),1),0),IFERROR(INDEX($K$9:$K$158,MATCH($F158,$G$9:$G$158,0),1),0)),0)), IFERROR(MIN($D158-SUM($O158:BA158), INDEX(Tbl_Resource_List[Hours Available per Day], MATCH($C158,Tbl_Resource_List[Resource Name],0),1)-SUMIF($C$8:$C157,$C158,BB$8:BB157)),0),0)</f>
        <v>0</v>
      </c>
      <c r="BC158" s="103">
        <f>IF((BC$7&gt;IFERROR(MAX(IFERROR(INDEX(Tbl_Project_List[Start Date],MATCH($A158,Tbl_Project_List[Project Name],0),1)-1,0),IFERROR(INDEX($K$9:$K$158,MATCH($E158,$G$9:$G$158,0),1),0),IFERROR(INDEX($K$9:$K$158,MATCH($F158,$G$9:$G$158,0),1),0)),0)), IFERROR(MIN($D158-SUM($O158:BB158), INDEX(Tbl_Resource_List[Hours Available per Day], MATCH($C158,Tbl_Resource_List[Resource Name],0),1)-SUMIF($C$8:$C157,$C158,BC$8:BC157)),0),0)</f>
        <v>0</v>
      </c>
      <c r="BD158" s="103">
        <f>IF((BD$7&gt;IFERROR(MAX(IFERROR(INDEX(Tbl_Project_List[Start Date],MATCH($A158,Tbl_Project_List[Project Name],0),1)-1,0),IFERROR(INDEX($K$9:$K$158,MATCH($E158,$G$9:$G$158,0),1),0),IFERROR(INDEX($K$9:$K$158,MATCH($F158,$G$9:$G$158,0),1),0)),0)), IFERROR(MIN($D158-SUM($O158:BC158), INDEX(Tbl_Resource_List[Hours Available per Day], MATCH($C158,Tbl_Resource_List[Resource Name],0),1)-SUMIF($C$8:$C157,$C158,BD$8:BD157)),0),0)</f>
        <v>0</v>
      </c>
      <c r="BE158" s="103">
        <f>IF((BE$7&gt;IFERROR(MAX(IFERROR(INDEX(Tbl_Project_List[Start Date],MATCH($A158,Tbl_Project_List[Project Name],0),1)-1,0),IFERROR(INDEX($K$9:$K$158,MATCH($E158,$G$9:$G$158,0),1),0),IFERROR(INDEX($K$9:$K$158,MATCH($F158,$G$9:$G$158,0),1),0)),0)), IFERROR(MIN($D158-SUM($O158:BD158), INDEX(Tbl_Resource_List[Hours Available per Day], MATCH($C158,Tbl_Resource_List[Resource Name],0),1)-SUMIF($C$8:$C157,$C158,BE$8:BE157)),0),0)</f>
        <v>0</v>
      </c>
      <c r="BF158" s="103">
        <f>IF((BF$7&gt;IFERROR(MAX(IFERROR(INDEX(Tbl_Project_List[Start Date],MATCH($A158,Tbl_Project_List[Project Name],0),1)-1,0),IFERROR(INDEX($K$9:$K$158,MATCH($E158,$G$9:$G$158,0),1),0),IFERROR(INDEX($K$9:$K$158,MATCH($F158,$G$9:$G$158,0),1),0)),0)), IFERROR(MIN($D158-SUM($O158:BE158), INDEX(Tbl_Resource_List[Hours Available per Day], MATCH($C158,Tbl_Resource_List[Resource Name],0),1)-SUMIF($C$8:$C157,$C158,BF$8:BF157)),0),0)</f>
        <v>0</v>
      </c>
      <c r="BG158" s="103">
        <f>IF((BG$7&gt;IFERROR(MAX(IFERROR(INDEX(Tbl_Project_List[Start Date],MATCH($A158,Tbl_Project_List[Project Name],0),1)-1,0),IFERROR(INDEX($K$9:$K$158,MATCH($E158,$G$9:$G$158,0),1),0),IFERROR(INDEX($K$9:$K$158,MATCH($F158,$G$9:$G$158,0),1),0)),0)), IFERROR(MIN($D158-SUM($O158:BF158), INDEX(Tbl_Resource_List[Hours Available per Day], MATCH($C158,Tbl_Resource_List[Resource Name],0),1)-SUMIF($C$8:$C157,$C158,BG$8:BG157)),0),0)</f>
        <v>0</v>
      </c>
      <c r="BH158" s="103">
        <f>IF((BH$7&gt;IFERROR(MAX(IFERROR(INDEX(Tbl_Project_List[Start Date],MATCH($A158,Tbl_Project_List[Project Name],0),1)-1,0),IFERROR(INDEX($K$9:$K$158,MATCH($E158,$G$9:$G$158,0),1),0),IFERROR(INDEX($K$9:$K$158,MATCH($F158,$G$9:$G$158,0),1),0)),0)), IFERROR(MIN($D158-SUM($O158:BG158), INDEX(Tbl_Resource_List[Hours Available per Day], MATCH($C158,Tbl_Resource_List[Resource Name],0),1)-SUMIF($C$8:$C157,$C158,BH$8:BH157)),0),0)</f>
        <v>0</v>
      </c>
      <c r="BI158" s="103">
        <f>IF((BI$7&gt;IFERROR(MAX(IFERROR(INDEX(Tbl_Project_List[Start Date],MATCH($A158,Tbl_Project_List[Project Name],0),1)-1,0),IFERROR(INDEX($K$9:$K$158,MATCH($E158,$G$9:$G$158,0),1),0),IFERROR(INDEX($K$9:$K$158,MATCH($F158,$G$9:$G$158,0),1),0)),0)), IFERROR(MIN($D158-SUM($O158:BH158), INDEX(Tbl_Resource_List[Hours Available per Day], MATCH($C158,Tbl_Resource_List[Resource Name],0),1)-SUMIF($C$8:$C157,$C158,BI$8:BI157)),0),0)</f>
        <v>0</v>
      </c>
      <c r="BJ158" s="103">
        <f>IF((BJ$7&gt;IFERROR(MAX(IFERROR(INDEX(Tbl_Project_List[Start Date],MATCH($A158,Tbl_Project_List[Project Name],0),1)-1,0),IFERROR(INDEX($K$9:$K$158,MATCH($E158,$G$9:$G$158,0),1),0),IFERROR(INDEX($K$9:$K$158,MATCH($F158,$G$9:$G$158,0),1),0)),0)), IFERROR(MIN($D158-SUM($O158:BI158), INDEX(Tbl_Resource_List[Hours Available per Day], MATCH($C158,Tbl_Resource_List[Resource Name],0),1)-SUMIF($C$8:$C157,$C158,BJ$8:BJ157)),0),0)</f>
        <v>0</v>
      </c>
      <c r="BK158" s="103">
        <f>IF((BK$7&gt;IFERROR(MAX(IFERROR(INDEX(Tbl_Project_List[Start Date],MATCH($A158,Tbl_Project_List[Project Name],0),1)-1,0),IFERROR(INDEX($K$9:$K$158,MATCH($E158,$G$9:$G$158,0),1),0),IFERROR(INDEX($K$9:$K$158,MATCH($F158,$G$9:$G$158,0),1),0)),0)), IFERROR(MIN($D158-SUM($O158:BJ158), INDEX(Tbl_Resource_List[Hours Available per Day], MATCH($C158,Tbl_Resource_List[Resource Name],0),1)-SUMIF($C$8:$C157,$C158,BK$8:BK157)),0),0)</f>
        <v>0</v>
      </c>
      <c r="BL158" s="103">
        <f>IF((BL$7&gt;IFERROR(MAX(IFERROR(INDEX(Tbl_Project_List[Start Date],MATCH($A158,Tbl_Project_List[Project Name],0),1)-1,0),IFERROR(INDEX($K$9:$K$158,MATCH($E158,$G$9:$G$158,0),1),0),IFERROR(INDEX($K$9:$K$158,MATCH($F158,$G$9:$G$158,0),1),0)),0)), IFERROR(MIN($D158-SUM($O158:BK158), INDEX(Tbl_Resource_List[Hours Available per Day], MATCH($C158,Tbl_Resource_List[Resource Name],0),1)-SUMIF($C$8:$C157,$C158,BL$8:BL157)),0),0)</f>
        <v>0</v>
      </c>
      <c r="BM158" s="103">
        <f>IF((BM$7&gt;IFERROR(MAX(IFERROR(INDEX(Tbl_Project_List[Start Date],MATCH($A158,Tbl_Project_List[Project Name],0),1)-1,0),IFERROR(INDEX($K$9:$K$158,MATCH($E158,$G$9:$G$158,0),1),0),IFERROR(INDEX($K$9:$K$158,MATCH($F158,$G$9:$G$158,0),1),0)),0)), IFERROR(MIN($D158-SUM($O158:BL158), INDEX(Tbl_Resource_List[Hours Available per Day], MATCH($C158,Tbl_Resource_List[Resource Name],0),1)-SUMIF($C$8:$C157,$C158,BM$8:BM157)),0),0)</f>
        <v>0</v>
      </c>
      <c r="BN158" s="103">
        <f>IF((BN$7&gt;IFERROR(MAX(IFERROR(INDEX(Tbl_Project_List[Start Date],MATCH($A158,Tbl_Project_List[Project Name],0),1)-1,0),IFERROR(INDEX($K$9:$K$158,MATCH($E158,$G$9:$G$158,0),1),0),IFERROR(INDEX($K$9:$K$158,MATCH($F158,$G$9:$G$158,0),1),0)),0)), IFERROR(MIN($D158-SUM($O158:BM158), INDEX(Tbl_Resource_List[Hours Available per Day], MATCH($C158,Tbl_Resource_List[Resource Name],0),1)-SUMIF($C$8:$C157,$C158,BN$8:BN157)),0),0)</f>
        <v>0</v>
      </c>
      <c r="BO158" s="103">
        <f>IF((BO$7&gt;IFERROR(MAX(IFERROR(INDEX(Tbl_Project_List[Start Date],MATCH($A158,Tbl_Project_List[Project Name],0),1)-1,0),IFERROR(INDEX($K$9:$K$158,MATCH($E158,$G$9:$G$158,0),1),0),IFERROR(INDEX($K$9:$K$158,MATCH($F158,$G$9:$G$158,0),1),0)),0)), IFERROR(MIN($D158-SUM($O158:BN158), INDEX(Tbl_Resource_List[Hours Available per Day], MATCH($C158,Tbl_Resource_List[Resource Name],0),1)-SUMIF($C$8:$C157,$C158,BO$8:BO157)),0),0)</f>
        <v>0</v>
      </c>
      <c r="BP158" s="103">
        <f>IF((BP$7&gt;IFERROR(MAX(IFERROR(INDEX(Tbl_Project_List[Start Date],MATCH($A158,Tbl_Project_List[Project Name],0),1)-1,0),IFERROR(INDEX($K$9:$K$158,MATCH($E158,$G$9:$G$158,0),1),0),IFERROR(INDEX($K$9:$K$158,MATCH($F158,$G$9:$G$158,0),1),0)),0)), IFERROR(MIN($D158-SUM($O158:BO158), INDEX(Tbl_Resource_List[Hours Available per Day], MATCH($C158,Tbl_Resource_List[Resource Name],0),1)-SUMIF($C$8:$C157,$C158,BP$8:BP157)),0),0)</f>
        <v>0</v>
      </c>
      <c r="BQ158" s="103">
        <f>IF((BQ$7&gt;IFERROR(MAX(IFERROR(INDEX(Tbl_Project_List[Start Date],MATCH($A158,Tbl_Project_List[Project Name],0),1)-1,0),IFERROR(INDEX($K$9:$K$158,MATCH($E158,$G$9:$G$158,0),1),0),IFERROR(INDEX($K$9:$K$158,MATCH($F158,$G$9:$G$158,0),1),0)),0)), IFERROR(MIN($D158-SUM($O158:BP158), INDEX(Tbl_Resource_List[Hours Available per Day], MATCH($C158,Tbl_Resource_List[Resource Name],0),1)-SUMIF($C$8:$C157,$C158,BQ$8:BQ157)),0),0)</f>
        <v>0</v>
      </c>
      <c r="BR158" s="103">
        <f>IF((BR$7&gt;IFERROR(MAX(IFERROR(INDEX(Tbl_Project_List[Start Date],MATCH($A158,Tbl_Project_List[Project Name],0),1)-1,0),IFERROR(INDEX($K$9:$K$158,MATCH($E158,$G$9:$G$158,0),1),0),IFERROR(INDEX($K$9:$K$158,MATCH($F158,$G$9:$G$158,0),1),0)),0)), IFERROR(MIN($D158-SUM($O158:BQ158), INDEX(Tbl_Resource_List[Hours Available per Day], MATCH($C158,Tbl_Resource_List[Resource Name],0),1)-SUMIF($C$8:$C157,$C158,BR$8:BR157)),0),0)</f>
        <v>0</v>
      </c>
      <c r="BS158" s="103">
        <f>IF((BS$7&gt;IFERROR(MAX(IFERROR(INDEX(Tbl_Project_List[Start Date],MATCH($A158,Tbl_Project_List[Project Name],0),1)-1,0),IFERROR(INDEX($K$9:$K$158,MATCH($E158,$G$9:$G$158,0),1),0),IFERROR(INDEX($K$9:$K$158,MATCH($F158,$G$9:$G$158,0),1),0)),0)), IFERROR(MIN($D158-SUM($O158:BR158), INDEX(Tbl_Resource_List[Hours Available per Day], MATCH($C158,Tbl_Resource_List[Resource Name],0),1)-SUMIF($C$8:$C157,$C158,BS$8:BS157)),0),0)</f>
        <v>0</v>
      </c>
      <c r="BT158" s="103">
        <f>IF((BT$7&gt;IFERROR(MAX(IFERROR(INDEX(Tbl_Project_List[Start Date],MATCH($A158,Tbl_Project_List[Project Name],0),1)-1,0),IFERROR(INDEX($K$9:$K$158,MATCH($E158,$G$9:$G$158,0),1),0),IFERROR(INDEX($K$9:$K$158,MATCH($F158,$G$9:$G$158,0),1),0)),0)), IFERROR(MIN($D158-SUM($O158:BS158), INDEX(Tbl_Resource_List[Hours Available per Day], MATCH($C158,Tbl_Resource_List[Resource Name],0),1)-SUMIF($C$8:$C157,$C158,BT$8:BT157)),0),0)</f>
        <v>0</v>
      </c>
      <c r="BU158" s="103">
        <f>IF((BU$7&gt;IFERROR(MAX(IFERROR(INDEX(Tbl_Project_List[Start Date],MATCH($A158,Tbl_Project_List[Project Name],0),1)-1,0),IFERROR(INDEX($K$9:$K$158,MATCH($E158,$G$9:$G$158,0),1),0),IFERROR(INDEX($K$9:$K$158,MATCH($F158,$G$9:$G$158,0),1),0)),0)), IFERROR(MIN($D158-SUM($O158:BT158), INDEX(Tbl_Resource_List[Hours Available per Day], MATCH($C158,Tbl_Resource_List[Resource Name],0),1)-SUMIF($C$8:$C157,$C158,BU$8:BU157)),0),0)</f>
        <v>0</v>
      </c>
      <c r="BV158" s="103">
        <f>IF((BV$7&gt;IFERROR(MAX(IFERROR(INDEX(Tbl_Project_List[Start Date],MATCH($A158,Tbl_Project_List[Project Name],0),1)-1,0),IFERROR(INDEX($K$9:$K$158,MATCH($E158,$G$9:$G$158,0),1),0),IFERROR(INDEX($K$9:$K$158,MATCH($F158,$G$9:$G$158,0),1),0)),0)), IFERROR(MIN($D158-SUM($O158:BU158), INDEX(Tbl_Resource_List[Hours Available per Day], MATCH($C158,Tbl_Resource_List[Resource Name],0),1)-SUMIF($C$8:$C157,$C158,BV$8:BV157)),0),0)</f>
        <v>0</v>
      </c>
      <c r="BW158" s="105">
        <f>IF((BW$7&gt;IFERROR(MAX(IFERROR(INDEX(Tbl_Project_List[Start Date],MATCH($A158,Tbl_Project_List[Project Name],0),1)-1,0),IFERROR(INDEX($K$9:$K$158,MATCH($E158,$G$9:$G$158,0),1),0),IFERROR(INDEX($K$9:$K$158,MATCH($F158,$G$9:$G$158,0),1),0)),0)), IFERROR(MIN($D158-SUM($O158:BV158), INDEX(Tbl_Resource_List[Hours Available per Day], MATCH($C158,Tbl_Resource_List[Resource Name],0),1)-SUMIF($C$8:$C157,$C158,BW$8:BW157)),0),0)</f>
        <v>0</v>
      </c>
      <c r="BX158" s="95"/>
      <c r="BY158" s="95"/>
      <c r="BZ158" s="95"/>
      <c r="CA158" s="95"/>
      <c r="CB158" s="95"/>
      <c r="CC158" s="95"/>
      <c r="CD158" s="95"/>
      <c r="CE158" s="95"/>
      <c r="CF158" s="95"/>
      <c r="CG158" s="95"/>
      <c r="CH158" s="95"/>
      <c r="CI158" s="95"/>
      <c r="CJ158" s="95"/>
      <c r="CK158" s="95"/>
      <c r="CL158" s="95"/>
      <c r="CM158" s="95"/>
      <c r="CN158" s="95"/>
      <c r="CO158" s="95"/>
      <c r="CP158" s="95"/>
      <c r="CQ158" s="95"/>
      <c r="CR158" s="95"/>
      <c r="CS158" s="95"/>
      <c r="CT158" s="95"/>
      <c r="CU158" s="95"/>
      <c r="CV158" s="95"/>
      <c r="CW158" s="95"/>
      <c r="CX158" s="95"/>
      <c r="CY158" s="95"/>
      <c r="CZ158" s="95"/>
      <c r="DA158" s="95"/>
    </row>
    <row r="159" spans="1:105" x14ac:dyDescent="0.25"/>
    <row r="160" spans="1:105" x14ac:dyDescent="0.25"/>
    <row r="161" x14ac:dyDescent="0.25"/>
  </sheetData>
  <sheetProtection password="EB86" sheet="1" objects="1" scenarios="1" formatCells="0" formatColumns="0" formatRows="0"/>
  <conditionalFormatting sqref="P9:DA158">
    <cfRule type="containsBlanks" dxfId="8" priority="4">
      <formula>LEN(TRIM(P9))=0</formula>
    </cfRule>
    <cfRule type="cellIs" dxfId="7" priority="5" operator="equal">
      <formula>0</formula>
    </cfRule>
    <cfRule type="cellIs" dxfId="6" priority="6" operator="greaterThan">
      <formula>0</formula>
    </cfRule>
  </conditionalFormatting>
  <conditionalFormatting sqref="A9:A158">
    <cfRule type="expression" dxfId="5" priority="3">
      <formula>A9=A8</formula>
    </cfRule>
  </conditionalFormatting>
  <conditionalFormatting sqref="B9:B158">
    <cfRule type="expression" dxfId="4" priority="1">
      <formula>A9=A8</formula>
    </cfRule>
  </conditionalFormatting>
  <conditionalFormatting sqref="A9:C158">
    <cfRule type="containsBlanks" dxfId="3" priority="2">
      <formula>LEN(TRIM(A9))=0</formula>
    </cfRule>
  </conditionalFormatting>
  <pageMargins left="0.41" right="0.28000000000000003" top="0.75" bottom="0.75" header="0.3" footer="0.3"/>
  <pageSetup scale="34" fitToHeight="0" orientation="landscape" r:id="rId1"/>
  <headerFooter>
    <oddFooter>&amp;Lindzara Project Planner (Basic)&amp;Cwww.indzara.com&amp;RTemplate from indzara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CDD61"/>
    <pageSetUpPr fitToPage="1"/>
  </sheetPr>
  <dimension ref="A5:CO39"/>
  <sheetViews>
    <sheetView showGridLines="0" showRowColHeaders="0" zoomScale="90" zoomScaleNormal="90" zoomScaleSheetLayoutView="85" workbookViewId="0">
      <selection activeCell="E26" sqref="E26"/>
    </sheetView>
  </sheetViews>
  <sheetFormatPr defaultColWidth="0" defaultRowHeight="15" x14ac:dyDescent="0.25"/>
  <cols>
    <col min="1" max="1" width="25.7109375" style="107" customWidth="1"/>
    <col min="2" max="2" width="12" style="107" hidden="1" customWidth="1"/>
    <col min="3" max="3" width="12.85546875" style="107" hidden="1" customWidth="1"/>
    <col min="4" max="63" width="4.85546875" style="107" customWidth="1"/>
    <col min="64" max="64" width="2.140625" style="107" customWidth="1"/>
    <col min="65" max="66" width="9.140625" style="107" customWidth="1"/>
    <col min="67" max="93" width="0" style="107" hidden="1" customWidth="1"/>
    <col min="94" max="16384" width="9.140625" style="107" hidden="1"/>
  </cols>
  <sheetData>
    <row r="5" spans="1:93" x14ac:dyDescent="0.25">
      <c r="A5" s="106" t="s">
        <v>56</v>
      </c>
      <c r="D5" s="108">
        <f>D6</f>
        <v>42331</v>
      </c>
      <c r="E5" s="108" t="str">
        <f>IF(MONTH(D6)=MONTH(E6),"",E6)</f>
        <v/>
      </c>
      <c r="F5" s="108" t="str">
        <f t="shared" ref="F5:BK5" si="0">IF(MONTH(E6)=MONTH(F6),"",F6)</f>
        <v/>
      </c>
      <c r="G5" s="108" t="str">
        <f t="shared" si="0"/>
        <v/>
      </c>
      <c r="H5" s="108" t="str">
        <f t="shared" si="0"/>
        <v/>
      </c>
      <c r="I5" s="108" t="str">
        <f t="shared" si="0"/>
        <v/>
      </c>
      <c r="J5" s="108">
        <f t="shared" si="0"/>
        <v>42339</v>
      </c>
      <c r="K5" s="108" t="str">
        <f t="shared" si="0"/>
        <v/>
      </c>
      <c r="L5" s="108" t="str">
        <f t="shared" si="0"/>
        <v/>
      </c>
      <c r="M5" s="108" t="str">
        <f t="shared" si="0"/>
        <v/>
      </c>
      <c r="N5" s="108" t="str">
        <f t="shared" si="0"/>
        <v/>
      </c>
      <c r="O5" s="108" t="str">
        <f t="shared" si="0"/>
        <v/>
      </c>
      <c r="P5" s="108" t="str">
        <f t="shared" si="0"/>
        <v/>
      </c>
      <c r="Q5" s="108" t="str">
        <f t="shared" si="0"/>
        <v/>
      </c>
      <c r="R5" s="108" t="str">
        <f t="shared" si="0"/>
        <v/>
      </c>
      <c r="S5" s="108" t="str">
        <f t="shared" si="0"/>
        <v/>
      </c>
      <c r="T5" s="108" t="str">
        <f t="shared" si="0"/>
        <v/>
      </c>
      <c r="U5" s="108" t="str">
        <f t="shared" si="0"/>
        <v/>
      </c>
      <c r="V5" s="108" t="str">
        <f t="shared" si="0"/>
        <v/>
      </c>
      <c r="W5" s="108" t="str">
        <f t="shared" si="0"/>
        <v/>
      </c>
      <c r="X5" s="108" t="str">
        <f t="shared" si="0"/>
        <v/>
      </c>
      <c r="Y5" s="108" t="str">
        <f t="shared" si="0"/>
        <v/>
      </c>
      <c r="Z5" s="108" t="str">
        <f t="shared" si="0"/>
        <v/>
      </c>
      <c r="AA5" s="108" t="str">
        <f t="shared" si="0"/>
        <v/>
      </c>
      <c r="AB5" s="108" t="str">
        <f t="shared" si="0"/>
        <v/>
      </c>
      <c r="AC5" s="108" t="str">
        <f t="shared" si="0"/>
        <v/>
      </c>
      <c r="AD5" s="108" t="str">
        <f t="shared" si="0"/>
        <v/>
      </c>
      <c r="AE5" s="108" t="str">
        <f t="shared" si="0"/>
        <v/>
      </c>
      <c r="AF5" s="108" t="str">
        <f t="shared" si="0"/>
        <v/>
      </c>
      <c r="AG5" s="108">
        <f t="shared" si="0"/>
        <v>42370</v>
      </c>
      <c r="AH5" s="108" t="str">
        <f t="shared" si="0"/>
        <v/>
      </c>
      <c r="AI5" s="108" t="str">
        <f t="shared" si="0"/>
        <v/>
      </c>
      <c r="AJ5" s="108" t="str">
        <f t="shared" si="0"/>
        <v/>
      </c>
      <c r="AK5" s="108" t="str">
        <f t="shared" si="0"/>
        <v/>
      </c>
      <c r="AL5" s="108" t="str">
        <f t="shared" si="0"/>
        <v/>
      </c>
      <c r="AM5" s="108" t="str">
        <f t="shared" si="0"/>
        <v/>
      </c>
      <c r="AN5" s="108" t="str">
        <f t="shared" si="0"/>
        <v/>
      </c>
      <c r="AO5" s="108" t="str">
        <f t="shared" si="0"/>
        <v/>
      </c>
      <c r="AP5" s="108" t="str">
        <f t="shared" si="0"/>
        <v/>
      </c>
      <c r="AQ5" s="108" t="str">
        <f t="shared" si="0"/>
        <v/>
      </c>
      <c r="AR5" s="108" t="str">
        <f t="shared" si="0"/>
        <v/>
      </c>
      <c r="AS5" s="108" t="str">
        <f t="shared" si="0"/>
        <v/>
      </c>
      <c r="AT5" s="108" t="str">
        <f t="shared" si="0"/>
        <v/>
      </c>
      <c r="AU5" s="108" t="str">
        <f t="shared" si="0"/>
        <v/>
      </c>
      <c r="AV5" s="108" t="str">
        <f t="shared" si="0"/>
        <v/>
      </c>
      <c r="AW5" s="108" t="str">
        <f t="shared" si="0"/>
        <v/>
      </c>
      <c r="AX5" s="108" t="str">
        <f t="shared" si="0"/>
        <v/>
      </c>
      <c r="AY5" s="108" t="str">
        <f t="shared" si="0"/>
        <v/>
      </c>
      <c r="AZ5" s="108" t="str">
        <f t="shared" si="0"/>
        <v/>
      </c>
      <c r="BA5" s="108" t="str">
        <f t="shared" si="0"/>
        <v/>
      </c>
      <c r="BB5" s="108">
        <f t="shared" si="0"/>
        <v>42401</v>
      </c>
      <c r="BC5" s="108" t="str">
        <f t="shared" si="0"/>
        <v/>
      </c>
      <c r="BD5" s="108" t="str">
        <f t="shared" si="0"/>
        <v/>
      </c>
      <c r="BE5" s="108" t="str">
        <f t="shared" si="0"/>
        <v/>
      </c>
      <c r="BF5" s="108" t="str">
        <f t="shared" si="0"/>
        <v/>
      </c>
      <c r="BG5" s="108" t="str">
        <f t="shared" si="0"/>
        <v/>
      </c>
      <c r="BH5" s="108" t="str">
        <f t="shared" si="0"/>
        <v/>
      </c>
      <c r="BI5" s="108" t="str">
        <f t="shared" si="0"/>
        <v/>
      </c>
      <c r="BJ5" s="108" t="str">
        <f t="shared" si="0"/>
        <v/>
      </c>
      <c r="BK5" s="108" t="str">
        <f t="shared" si="0"/>
        <v/>
      </c>
    </row>
    <row r="6" spans="1:93" ht="41.25" customHeight="1" x14ac:dyDescent="0.25">
      <c r="A6" s="109" t="s">
        <v>7</v>
      </c>
      <c r="B6" s="110" t="s">
        <v>58</v>
      </c>
      <c r="C6" s="110" t="s">
        <v>57</v>
      </c>
      <c r="D6" s="111">
        <f>Project_Schedule!P7</f>
        <v>42331</v>
      </c>
      <c r="E6" s="111">
        <f>Project_Schedule!Q7</f>
        <v>42332</v>
      </c>
      <c r="F6" s="111">
        <f>Project_Schedule!R7</f>
        <v>42333</v>
      </c>
      <c r="G6" s="111">
        <f>Project_Schedule!S7</f>
        <v>42334</v>
      </c>
      <c r="H6" s="111">
        <f>Project_Schedule!T7</f>
        <v>42335</v>
      </c>
      <c r="I6" s="111">
        <f>Project_Schedule!U7</f>
        <v>42338</v>
      </c>
      <c r="J6" s="111">
        <f>Project_Schedule!V7</f>
        <v>42339</v>
      </c>
      <c r="K6" s="111">
        <f>Project_Schedule!W7</f>
        <v>42340</v>
      </c>
      <c r="L6" s="111">
        <f>Project_Schedule!X7</f>
        <v>42341</v>
      </c>
      <c r="M6" s="111">
        <f>Project_Schedule!Y7</f>
        <v>42342</v>
      </c>
      <c r="N6" s="111">
        <f>Project_Schedule!Z7</f>
        <v>42345</v>
      </c>
      <c r="O6" s="111">
        <f>Project_Schedule!AA7</f>
        <v>42346</v>
      </c>
      <c r="P6" s="111">
        <f>Project_Schedule!AB7</f>
        <v>42347</v>
      </c>
      <c r="Q6" s="111">
        <f>Project_Schedule!AC7</f>
        <v>42348</v>
      </c>
      <c r="R6" s="111">
        <f>Project_Schedule!AD7</f>
        <v>42349</v>
      </c>
      <c r="S6" s="111">
        <f>Project_Schedule!AE7</f>
        <v>42352</v>
      </c>
      <c r="T6" s="111">
        <f>Project_Schedule!AF7</f>
        <v>42353</v>
      </c>
      <c r="U6" s="111">
        <f>Project_Schedule!AG7</f>
        <v>42354</v>
      </c>
      <c r="V6" s="111">
        <f>Project_Schedule!AH7</f>
        <v>42355</v>
      </c>
      <c r="W6" s="111">
        <f>Project_Schedule!AI7</f>
        <v>42356</v>
      </c>
      <c r="X6" s="111">
        <f>Project_Schedule!AJ7</f>
        <v>42359</v>
      </c>
      <c r="Y6" s="111">
        <f>Project_Schedule!AK7</f>
        <v>42360</v>
      </c>
      <c r="Z6" s="111">
        <f>Project_Schedule!AL7</f>
        <v>42361</v>
      </c>
      <c r="AA6" s="111">
        <f>Project_Schedule!AM7</f>
        <v>42362</v>
      </c>
      <c r="AB6" s="111">
        <f>Project_Schedule!AN7</f>
        <v>42363</v>
      </c>
      <c r="AC6" s="111">
        <f>Project_Schedule!AO7</f>
        <v>42366</v>
      </c>
      <c r="AD6" s="111">
        <f>Project_Schedule!AP7</f>
        <v>42367</v>
      </c>
      <c r="AE6" s="111">
        <f>Project_Schedule!AQ7</f>
        <v>42368</v>
      </c>
      <c r="AF6" s="111">
        <f>Project_Schedule!AR7</f>
        <v>42369</v>
      </c>
      <c r="AG6" s="111">
        <f>Project_Schedule!AS7</f>
        <v>42370</v>
      </c>
      <c r="AH6" s="111">
        <f>Project_Schedule!AT7</f>
        <v>42373</v>
      </c>
      <c r="AI6" s="111">
        <f>Project_Schedule!AU7</f>
        <v>42374</v>
      </c>
      <c r="AJ6" s="111">
        <f>Project_Schedule!AV7</f>
        <v>42375</v>
      </c>
      <c r="AK6" s="111">
        <f>Project_Schedule!AW7</f>
        <v>42376</v>
      </c>
      <c r="AL6" s="111">
        <f>Project_Schedule!AX7</f>
        <v>42377</v>
      </c>
      <c r="AM6" s="111">
        <f>Project_Schedule!AY7</f>
        <v>42380</v>
      </c>
      <c r="AN6" s="111">
        <f>Project_Schedule!AZ7</f>
        <v>42381</v>
      </c>
      <c r="AO6" s="111">
        <f>Project_Schedule!BA7</f>
        <v>42382</v>
      </c>
      <c r="AP6" s="111">
        <f>Project_Schedule!BB7</f>
        <v>42383</v>
      </c>
      <c r="AQ6" s="111">
        <f>Project_Schedule!BC7</f>
        <v>42384</v>
      </c>
      <c r="AR6" s="111">
        <f>Project_Schedule!BD7</f>
        <v>42387</v>
      </c>
      <c r="AS6" s="111">
        <f>Project_Schedule!BE7</f>
        <v>42388</v>
      </c>
      <c r="AT6" s="111">
        <f>Project_Schedule!BF7</f>
        <v>42389</v>
      </c>
      <c r="AU6" s="111">
        <f>Project_Schedule!BG7</f>
        <v>42390</v>
      </c>
      <c r="AV6" s="111">
        <f>Project_Schedule!BH7</f>
        <v>42391</v>
      </c>
      <c r="AW6" s="111">
        <f>Project_Schedule!BI7</f>
        <v>42394</v>
      </c>
      <c r="AX6" s="111">
        <f>Project_Schedule!BJ7</f>
        <v>42395</v>
      </c>
      <c r="AY6" s="111">
        <f>Project_Schedule!BK7</f>
        <v>42396</v>
      </c>
      <c r="AZ6" s="111">
        <f>Project_Schedule!BL7</f>
        <v>42397</v>
      </c>
      <c r="BA6" s="111">
        <f>Project_Schedule!BM7</f>
        <v>42398</v>
      </c>
      <c r="BB6" s="111">
        <f>Project_Schedule!BN7</f>
        <v>42401</v>
      </c>
      <c r="BC6" s="111">
        <f>Project_Schedule!BO7</f>
        <v>42402</v>
      </c>
      <c r="BD6" s="111">
        <f>Project_Schedule!BP7</f>
        <v>42403</v>
      </c>
      <c r="BE6" s="111">
        <f>Project_Schedule!BQ7</f>
        <v>42404</v>
      </c>
      <c r="BF6" s="111">
        <f>Project_Schedule!BR7</f>
        <v>42405</v>
      </c>
      <c r="BG6" s="111">
        <f>Project_Schedule!BS7</f>
        <v>42408</v>
      </c>
      <c r="BH6" s="111">
        <f>Project_Schedule!BT7</f>
        <v>42409</v>
      </c>
      <c r="BI6" s="111">
        <f>Project_Schedule!BU7</f>
        <v>42410</v>
      </c>
      <c r="BJ6" s="111">
        <f>Project_Schedule!BV7</f>
        <v>42411</v>
      </c>
      <c r="BK6" s="111">
        <f>Project_Schedule!BW7</f>
        <v>42412</v>
      </c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</row>
    <row r="7" spans="1:93" x14ac:dyDescent="0.25">
      <c r="A7" s="113" t="str">
        <f>IFERROR(INDEX(Tbl_Resource_List[],ROW($A7)-ROW($A$6),1),"")</f>
        <v>Sayeem</v>
      </c>
      <c r="B7" s="114">
        <f>COUNTIF(D7:BK7,"&gt;"&amp;VLOOKUP(A7,Tbl_Resource_List[],2,FALSE))</f>
        <v>0</v>
      </c>
      <c r="C7" s="114">
        <f>COUNTIF(D7:BK7,"&lt;"&amp;VLOOKUP(A7,Tbl_Resource_List[],2,FALSE))</f>
        <v>57</v>
      </c>
      <c r="D7" s="114">
        <f>SUMIF(Project_Schedule!$C$9:$C$158,Resource_Schedule!$A7,Project_Schedule!P$9:P$158)</f>
        <v>8</v>
      </c>
      <c r="E7" s="114">
        <f>SUMIF(Project_Schedule!$C$9:$C$158,Resource_Schedule!$A7,Project_Schedule!Q$9:Q$158)</f>
        <v>8</v>
      </c>
      <c r="F7" s="114">
        <f>SUMIF(Project_Schedule!$C$9:$C$158,Resource_Schedule!$A7,Project_Schedule!R$9:R$158)</f>
        <v>8</v>
      </c>
      <c r="G7" s="114">
        <f>SUMIF(Project_Schedule!$C$9:$C$158,Resource_Schedule!$A7,Project_Schedule!S$9:S$158)</f>
        <v>1</v>
      </c>
      <c r="H7" s="114">
        <f>SUMIF(Project_Schedule!$C$9:$C$158,Resource_Schedule!$A7,Project_Schedule!T$9:T$158)</f>
        <v>0</v>
      </c>
      <c r="I7" s="114">
        <f>SUMIF(Project_Schedule!$C$9:$C$158,Resource_Schedule!$A7,Project_Schedule!U$9:U$158)</f>
        <v>0</v>
      </c>
      <c r="J7" s="114">
        <f>SUMIF(Project_Schedule!$C$9:$C$158,Resource_Schedule!$A7,Project_Schedule!V$9:V$158)</f>
        <v>0</v>
      </c>
      <c r="K7" s="114">
        <f>SUMIF(Project_Schedule!$C$9:$C$158,Resource_Schedule!$A7,Project_Schedule!W$9:W$158)</f>
        <v>0</v>
      </c>
      <c r="L7" s="114">
        <f>SUMIF(Project_Schedule!$C$9:$C$158,Resource_Schedule!$A7,Project_Schedule!X$9:X$158)</f>
        <v>0</v>
      </c>
      <c r="M7" s="114">
        <f>SUMIF(Project_Schedule!$C$9:$C$158,Resource_Schedule!$A7,Project_Schedule!Y$9:Y$158)</f>
        <v>0</v>
      </c>
      <c r="N7" s="114">
        <f>SUMIF(Project_Schedule!$C$9:$C$158,Resource_Schedule!$A7,Project_Schedule!Z$9:Z$158)</f>
        <v>0</v>
      </c>
      <c r="O7" s="114">
        <f>SUMIF(Project_Schedule!$C$9:$C$158,Resource_Schedule!$A7,Project_Schedule!AA$9:AA$158)</f>
        <v>0</v>
      </c>
      <c r="P7" s="114">
        <f>SUMIF(Project_Schedule!$C$9:$C$158,Resource_Schedule!$A7,Project_Schedule!AB$9:AB$158)</f>
        <v>0</v>
      </c>
      <c r="Q7" s="114">
        <f>SUMIF(Project_Schedule!$C$9:$C$158,Resource_Schedule!$A7,Project_Schedule!AC$9:AC$158)</f>
        <v>0</v>
      </c>
      <c r="R7" s="114">
        <f>SUMIF(Project_Schedule!$C$9:$C$158,Resource_Schedule!$A7,Project_Schedule!AD$9:AD$158)</f>
        <v>0</v>
      </c>
      <c r="S7" s="114">
        <f>SUMIF(Project_Schedule!$C$9:$C$158,Resource_Schedule!$A7,Project_Schedule!AE$9:AE$158)</f>
        <v>0</v>
      </c>
      <c r="T7" s="114">
        <f>SUMIF(Project_Schedule!$C$9:$C$158,Resource_Schedule!$A7,Project_Schedule!AF$9:AF$158)</f>
        <v>0</v>
      </c>
      <c r="U7" s="114">
        <f>SUMIF(Project_Schedule!$C$9:$C$158,Resource_Schedule!$A7,Project_Schedule!AG$9:AG$158)</f>
        <v>0</v>
      </c>
      <c r="V7" s="114">
        <f>SUMIF(Project_Schedule!$C$9:$C$158,Resource_Schedule!$A7,Project_Schedule!AH$9:AH$158)</f>
        <v>0</v>
      </c>
      <c r="W7" s="114">
        <f>SUMIF(Project_Schedule!$C$9:$C$158,Resource_Schedule!$A7,Project_Schedule!AI$9:AI$158)</f>
        <v>0</v>
      </c>
      <c r="X7" s="114">
        <f>SUMIF(Project_Schedule!$C$9:$C$158,Resource_Schedule!$A7,Project_Schedule!AJ$9:AJ$158)</f>
        <v>0</v>
      </c>
      <c r="Y7" s="114">
        <f>SUMIF(Project_Schedule!$C$9:$C$158,Resource_Schedule!$A7,Project_Schedule!AK$9:AK$158)</f>
        <v>0</v>
      </c>
      <c r="Z7" s="114">
        <f>SUMIF(Project_Schedule!$C$9:$C$158,Resource_Schedule!$A7,Project_Schedule!AL$9:AL$158)</f>
        <v>0</v>
      </c>
      <c r="AA7" s="114">
        <f>SUMIF(Project_Schedule!$C$9:$C$158,Resource_Schedule!$A7,Project_Schedule!AM$9:AM$158)</f>
        <v>0</v>
      </c>
      <c r="AB7" s="114">
        <f>SUMIF(Project_Schedule!$C$9:$C$158,Resource_Schedule!$A7,Project_Schedule!AN$9:AN$158)</f>
        <v>0</v>
      </c>
      <c r="AC7" s="114">
        <f>SUMIF(Project_Schedule!$C$9:$C$158,Resource_Schedule!$A7,Project_Schedule!AO$9:AO$158)</f>
        <v>0</v>
      </c>
      <c r="AD7" s="114">
        <f>SUMIF(Project_Schedule!$C$9:$C$158,Resource_Schedule!$A7,Project_Schedule!AP$9:AP$158)</f>
        <v>0</v>
      </c>
      <c r="AE7" s="114">
        <f>SUMIF(Project_Schedule!$C$9:$C$158,Resource_Schedule!$A7,Project_Schedule!AQ$9:AQ$158)</f>
        <v>0</v>
      </c>
      <c r="AF7" s="114">
        <f>SUMIF(Project_Schedule!$C$9:$C$158,Resource_Schedule!$A7,Project_Schedule!AR$9:AR$158)</f>
        <v>0</v>
      </c>
      <c r="AG7" s="114">
        <f>SUMIF(Project_Schedule!$C$9:$C$158,Resource_Schedule!$A7,Project_Schedule!AS$9:AS$158)</f>
        <v>0</v>
      </c>
      <c r="AH7" s="114">
        <f>SUMIF(Project_Schedule!$C$9:$C$158,Resource_Schedule!$A7,Project_Schedule!AT$9:AT$158)</f>
        <v>0</v>
      </c>
      <c r="AI7" s="114">
        <f>SUMIF(Project_Schedule!$C$9:$C$158,Resource_Schedule!$A7,Project_Schedule!AU$9:AU$158)</f>
        <v>0</v>
      </c>
      <c r="AJ7" s="114">
        <f>SUMIF(Project_Schedule!$C$9:$C$158,Resource_Schedule!$A7,Project_Schedule!AV$9:AV$158)</f>
        <v>0</v>
      </c>
      <c r="AK7" s="114">
        <f>SUMIF(Project_Schedule!$C$9:$C$158,Resource_Schedule!$A7,Project_Schedule!AW$9:AW$158)</f>
        <v>0</v>
      </c>
      <c r="AL7" s="114">
        <f>SUMIF(Project_Schedule!$C$9:$C$158,Resource_Schedule!$A7,Project_Schedule!AX$9:AX$158)</f>
        <v>0</v>
      </c>
      <c r="AM7" s="114">
        <f>SUMIF(Project_Schedule!$C$9:$C$158,Resource_Schedule!$A7,Project_Schedule!AY$9:AY$158)</f>
        <v>0</v>
      </c>
      <c r="AN7" s="114">
        <f>SUMIF(Project_Schedule!$C$9:$C$158,Resource_Schedule!$A7,Project_Schedule!AZ$9:AZ$158)</f>
        <v>0</v>
      </c>
      <c r="AO7" s="114">
        <f>SUMIF(Project_Schedule!$C$9:$C$158,Resource_Schedule!$A7,Project_Schedule!BA$9:BA$158)</f>
        <v>0</v>
      </c>
      <c r="AP7" s="114">
        <f>SUMIF(Project_Schedule!$C$9:$C$158,Resource_Schedule!$A7,Project_Schedule!BB$9:BB$158)</f>
        <v>0</v>
      </c>
      <c r="AQ7" s="114">
        <f>SUMIF(Project_Schedule!$C$9:$C$158,Resource_Schedule!$A7,Project_Schedule!BC$9:BC$158)</f>
        <v>0</v>
      </c>
      <c r="AR7" s="114">
        <f>SUMIF(Project_Schedule!$C$9:$C$158,Resource_Schedule!$A7,Project_Schedule!BD$9:BD$158)</f>
        <v>0</v>
      </c>
      <c r="AS7" s="114">
        <f>SUMIF(Project_Schedule!$C$9:$C$158,Resource_Schedule!$A7,Project_Schedule!BE$9:BE$158)</f>
        <v>0</v>
      </c>
      <c r="AT7" s="114">
        <f>SUMIF(Project_Schedule!$C$9:$C$158,Resource_Schedule!$A7,Project_Schedule!BF$9:BF$158)</f>
        <v>0</v>
      </c>
      <c r="AU7" s="114">
        <f>SUMIF(Project_Schedule!$C$9:$C$158,Resource_Schedule!$A7,Project_Schedule!BG$9:BG$158)</f>
        <v>0</v>
      </c>
      <c r="AV7" s="114">
        <f>SUMIF(Project_Schedule!$C$9:$C$158,Resource_Schedule!$A7,Project_Schedule!BH$9:BH$158)</f>
        <v>0</v>
      </c>
      <c r="AW7" s="114">
        <f>SUMIF(Project_Schedule!$C$9:$C$158,Resource_Schedule!$A7,Project_Schedule!BI$9:BI$158)</f>
        <v>0</v>
      </c>
      <c r="AX7" s="114">
        <f>SUMIF(Project_Schedule!$C$9:$C$158,Resource_Schedule!$A7,Project_Schedule!BJ$9:BJ$158)</f>
        <v>0</v>
      </c>
      <c r="AY7" s="114">
        <f>SUMIF(Project_Schedule!$C$9:$C$158,Resource_Schedule!$A7,Project_Schedule!BK$9:BK$158)</f>
        <v>0</v>
      </c>
      <c r="AZ7" s="114">
        <f>SUMIF(Project_Schedule!$C$9:$C$158,Resource_Schedule!$A7,Project_Schedule!BL$9:BL$158)</f>
        <v>0</v>
      </c>
      <c r="BA7" s="114">
        <f>SUMIF(Project_Schedule!$C$9:$C$158,Resource_Schedule!$A7,Project_Schedule!BM$9:BM$158)</f>
        <v>0</v>
      </c>
      <c r="BB7" s="114">
        <f>SUMIF(Project_Schedule!$C$9:$C$158,Resource_Schedule!$A7,Project_Schedule!BN$9:BN$158)</f>
        <v>0</v>
      </c>
      <c r="BC7" s="114">
        <f>SUMIF(Project_Schedule!$C$9:$C$158,Resource_Schedule!$A7,Project_Schedule!BO$9:BO$158)</f>
        <v>0</v>
      </c>
      <c r="BD7" s="114">
        <f>SUMIF(Project_Schedule!$C$9:$C$158,Resource_Schedule!$A7,Project_Schedule!BP$9:BP$158)</f>
        <v>0</v>
      </c>
      <c r="BE7" s="114">
        <f>SUMIF(Project_Schedule!$C$9:$C$158,Resource_Schedule!$A7,Project_Schedule!BQ$9:BQ$158)</f>
        <v>0</v>
      </c>
      <c r="BF7" s="114">
        <f>SUMIF(Project_Schedule!$C$9:$C$158,Resource_Schedule!$A7,Project_Schedule!BR$9:BR$158)</f>
        <v>0</v>
      </c>
      <c r="BG7" s="114">
        <f>SUMIF(Project_Schedule!$C$9:$C$158,Resource_Schedule!$A7,Project_Schedule!BS$9:BS$158)</f>
        <v>0</v>
      </c>
      <c r="BH7" s="114">
        <f>SUMIF(Project_Schedule!$C$9:$C$158,Resource_Schedule!$A7,Project_Schedule!BT$9:BT$158)</f>
        <v>0</v>
      </c>
      <c r="BI7" s="114">
        <f>SUMIF(Project_Schedule!$C$9:$C$158,Resource_Schedule!$A7,Project_Schedule!BU$9:BU$158)</f>
        <v>0</v>
      </c>
      <c r="BJ7" s="114">
        <f>SUMIF(Project_Schedule!$C$9:$C$158,Resource_Schedule!$A7,Project_Schedule!BV$9:BV$158)</f>
        <v>0</v>
      </c>
      <c r="BK7" s="115">
        <f>SUMIF(Project_Schedule!$C$9:$C$158,Resource_Schedule!$A7,Project_Schedule!BW$9:BW$158)</f>
        <v>0</v>
      </c>
    </row>
    <row r="8" spans="1:93" x14ac:dyDescent="0.25">
      <c r="A8" s="116" t="str">
        <f>IFERROR(INDEX(Tbl_Resource_List[],ROW($A8)-ROW($A$6),1),"")</f>
        <v>Fadhirul</v>
      </c>
      <c r="B8" s="117">
        <f>COUNTIF(D8:BK8,"&gt;"&amp;VLOOKUP(A8,Tbl_Resource_List[],2,FALSE))</f>
        <v>0</v>
      </c>
      <c r="C8" s="117">
        <f>COUNTIF(D8:BK8,"&lt;"&amp;VLOOKUP(A8,Tbl_Resource_List[],2,FALSE))</f>
        <v>57</v>
      </c>
      <c r="D8" s="117">
        <f>SUMIF(Project_Schedule!$C$9:$C$158,Resource_Schedule!$A8,Project_Schedule!P$9:P$158)</f>
        <v>8</v>
      </c>
      <c r="E8" s="117">
        <f>SUMIF(Project_Schedule!$C$9:$C$158,Resource_Schedule!$A8,Project_Schedule!Q$9:Q$158)</f>
        <v>8</v>
      </c>
      <c r="F8" s="117">
        <f>SUMIF(Project_Schedule!$C$9:$C$158,Resource_Schedule!$A8,Project_Schedule!R$9:R$158)</f>
        <v>8</v>
      </c>
      <c r="G8" s="117">
        <f>SUMIF(Project_Schedule!$C$9:$C$158,Resource_Schedule!$A8,Project_Schedule!S$9:S$158)</f>
        <v>2</v>
      </c>
      <c r="H8" s="117">
        <f>SUMIF(Project_Schedule!$C$9:$C$158,Resource_Schedule!$A8,Project_Schedule!T$9:T$158)</f>
        <v>0</v>
      </c>
      <c r="I8" s="117">
        <f>SUMIF(Project_Schedule!$C$9:$C$158,Resource_Schedule!$A8,Project_Schedule!U$9:U$158)</f>
        <v>0</v>
      </c>
      <c r="J8" s="117">
        <f>SUMIF(Project_Schedule!$C$9:$C$158,Resource_Schedule!$A8,Project_Schedule!V$9:V$158)</f>
        <v>0</v>
      </c>
      <c r="K8" s="117">
        <f>SUMIF(Project_Schedule!$C$9:$C$158,Resource_Schedule!$A8,Project_Schedule!W$9:W$158)</f>
        <v>0</v>
      </c>
      <c r="L8" s="117">
        <f>SUMIF(Project_Schedule!$C$9:$C$158,Resource_Schedule!$A8,Project_Schedule!X$9:X$158)</f>
        <v>0</v>
      </c>
      <c r="M8" s="117">
        <f>SUMIF(Project_Schedule!$C$9:$C$158,Resource_Schedule!$A8,Project_Schedule!Y$9:Y$158)</f>
        <v>0</v>
      </c>
      <c r="N8" s="117">
        <f>SUMIF(Project_Schedule!$C$9:$C$158,Resource_Schedule!$A8,Project_Schedule!Z$9:Z$158)</f>
        <v>0</v>
      </c>
      <c r="O8" s="117">
        <f>SUMIF(Project_Schedule!$C$9:$C$158,Resource_Schedule!$A8,Project_Schedule!AA$9:AA$158)</f>
        <v>0</v>
      </c>
      <c r="P8" s="117">
        <f>SUMIF(Project_Schedule!$C$9:$C$158,Resource_Schedule!$A8,Project_Schedule!AB$9:AB$158)</f>
        <v>0</v>
      </c>
      <c r="Q8" s="117">
        <f>SUMIF(Project_Schedule!$C$9:$C$158,Resource_Schedule!$A8,Project_Schedule!AC$9:AC$158)</f>
        <v>0</v>
      </c>
      <c r="R8" s="117">
        <f>SUMIF(Project_Schedule!$C$9:$C$158,Resource_Schedule!$A8,Project_Schedule!AD$9:AD$158)</f>
        <v>0</v>
      </c>
      <c r="S8" s="117">
        <f>SUMIF(Project_Schedule!$C$9:$C$158,Resource_Schedule!$A8,Project_Schedule!AE$9:AE$158)</f>
        <v>0</v>
      </c>
      <c r="T8" s="117">
        <f>SUMIF(Project_Schedule!$C$9:$C$158,Resource_Schedule!$A8,Project_Schedule!AF$9:AF$158)</f>
        <v>0</v>
      </c>
      <c r="U8" s="117">
        <f>SUMIF(Project_Schedule!$C$9:$C$158,Resource_Schedule!$A8,Project_Schedule!AG$9:AG$158)</f>
        <v>0</v>
      </c>
      <c r="V8" s="117">
        <f>SUMIF(Project_Schedule!$C$9:$C$158,Resource_Schedule!$A8,Project_Schedule!AH$9:AH$158)</f>
        <v>0</v>
      </c>
      <c r="W8" s="117">
        <f>SUMIF(Project_Schedule!$C$9:$C$158,Resource_Schedule!$A8,Project_Schedule!AI$9:AI$158)</f>
        <v>0</v>
      </c>
      <c r="X8" s="117">
        <f>SUMIF(Project_Schedule!$C$9:$C$158,Resource_Schedule!$A8,Project_Schedule!AJ$9:AJ$158)</f>
        <v>0</v>
      </c>
      <c r="Y8" s="117">
        <f>SUMIF(Project_Schedule!$C$9:$C$158,Resource_Schedule!$A8,Project_Schedule!AK$9:AK$158)</f>
        <v>0</v>
      </c>
      <c r="Z8" s="117">
        <f>SUMIF(Project_Schedule!$C$9:$C$158,Resource_Schedule!$A8,Project_Schedule!AL$9:AL$158)</f>
        <v>0</v>
      </c>
      <c r="AA8" s="117">
        <f>SUMIF(Project_Schedule!$C$9:$C$158,Resource_Schedule!$A8,Project_Schedule!AM$9:AM$158)</f>
        <v>0</v>
      </c>
      <c r="AB8" s="117">
        <f>SUMIF(Project_Schedule!$C$9:$C$158,Resource_Schedule!$A8,Project_Schedule!AN$9:AN$158)</f>
        <v>0</v>
      </c>
      <c r="AC8" s="117">
        <f>SUMIF(Project_Schedule!$C$9:$C$158,Resource_Schedule!$A8,Project_Schedule!AO$9:AO$158)</f>
        <v>0</v>
      </c>
      <c r="AD8" s="117">
        <f>SUMIF(Project_Schedule!$C$9:$C$158,Resource_Schedule!$A8,Project_Schedule!AP$9:AP$158)</f>
        <v>0</v>
      </c>
      <c r="AE8" s="117">
        <f>SUMIF(Project_Schedule!$C$9:$C$158,Resource_Schedule!$A8,Project_Schedule!AQ$9:AQ$158)</f>
        <v>0</v>
      </c>
      <c r="AF8" s="117">
        <f>SUMIF(Project_Schedule!$C$9:$C$158,Resource_Schedule!$A8,Project_Schedule!AR$9:AR$158)</f>
        <v>0</v>
      </c>
      <c r="AG8" s="117">
        <f>SUMIF(Project_Schedule!$C$9:$C$158,Resource_Schedule!$A8,Project_Schedule!AS$9:AS$158)</f>
        <v>0</v>
      </c>
      <c r="AH8" s="117">
        <f>SUMIF(Project_Schedule!$C$9:$C$158,Resource_Schedule!$A8,Project_Schedule!AT$9:AT$158)</f>
        <v>0</v>
      </c>
      <c r="AI8" s="117">
        <f>SUMIF(Project_Schedule!$C$9:$C$158,Resource_Schedule!$A8,Project_Schedule!AU$9:AU$158)</f>
        <v>0</v>
      </c>
      <c r="AJ8" s="117">
        <f>SUMIF(Project_Schedule!$C$9:$C$158,Resource_Schedule!$A8,Project_Schedule!AV$9:AV$158)</f>
        <v>0</v>
      </c>
      <c r="AK8" s="117">
        <f>SUMIF(Project_Schedule!$C$9:$C$158,Resource_Schedule!$A8,Project_Schedule!AW$9:AW$158)</f>
        <v>0</v>
      </c>
      <c r="AL8" s="117">
        <f>SUMIF(Project_Schedule!$C$9:$C$158,Resource_Schedule!$A8,Project_Schedule!AX$9:AX$158)</f>
        <v>0</v>
      </c>
      <c r="AM8" s="117">
        <f>SUMIF(Project_Schedule!$C$9:$C$158,Resource_Schedule!$A8,Project_Schedule!AY$9:AY$158)</f>
        <v>0</v>
      </c>
      <c r="AN8" s="117">
        <f>SUMIF(Project_Schedule!$C$9:$C$158,Resource_Schedule!$A8,Project_Schedule!AZ$9:AZ$158)</f>
        <v>0</v>
      </c>
      <c r="AO8" s="117">
        <f>SUMIF(Project_Schedule!$C$9:$C$158,Resource_Schedule!$A8,Project_Schedule!BA$9:BA$158)</f>
        <v>0</v>
      </c>
      <c r="AP8" s="117">
        <f>SUMIF(Project_Schedule!$C$9:$C$158,Resource_Schedule!$A8,Project_Schedule!BB$9:BB$158)</f>
        <v>0</v>
      </c>
      <c r="AQ8" s="117">
        <f>SUMIF(Project_Schedule!$C$9:$C$158,Resource_Schedule!$A8,Project_Schedule!BC$9:BC$158)</f>
        <v>0</v>
      </c>
      <c r="AR8" s="117">
        <f>SUMIF(Project_Schedule!$C$9:$C$158,Resource_Schedule!$A8,Project_Schedule!BD$9:BD$158)</f>
        <v>0</v>
      </c>
      <c r="AS8" s="117">
        <f>SUMIF(Project_Schedule!$C$9:$C$158,Resource_Schedule!$A8,Project_Schedule!BE$9:BE$158)</f>
        <v>0</v>
      </c>
      <c r="AT8" s="117">
        <f>SUMIF(Project_Schedule!$C$9:$C$158,Resource_Schedule!$A8,Project_Schedule!BF$9:BF$158)</f>
        <v>0</v>
      </c>
      <c r="AU8" s="117">
        <f>SUMIF(Project_Schedule!$C$9:$C$158,Resource_Schedule!$A8,Project_Schedule!BG$9:BG$158)</f>
        <v>0</v>
      </c>
      <c r="AV8" s="117">
        <f>SUMIF(Project_Schedule!$C$9:$C$158,Resource_Schedule!$A8,Project_Schedule!BH$9:BH$158)</f>
        <v>0</v>
      </c>
      <c r="AW8" s="117">
        <f>SUMIF(Project_Schedule!$C$9:$C$158,Resource_Schedule!$A8,Project_Schedule!BI$9:BI$158)</f>
        <v>0</v>
      </c>
      <c r="AX8" s="117">
        <f>SUMIF(Project_Schedule!$C$9:$C$158,Resource_Schedule!$A8,Project_Schedule!BJ$9:BJ$158)</f>
        <v>0</v>
      </c>
      <c r="AY8" s="117">
        <f>SUMIF(Project_Schedule!$C$9:$C$158,Resource_Schedule!$A8,Project_Schedule!BK$9:BK$158)</f>
        <v>0</v>
      </c>
      <c r="AZ8" s="117">
        <f>SUMIF(Project_Schedule!$C$9:$C$158,Resource_Schedule!$A8,Project_Schedule!BL$9:BL$158)</f>
        <v>0</v>
      </c>
      <c r="BA8" s="117">
        <f>SUMIF(Project_Schedule!$C$9:$C$158,Resource_Schedule!$A8,Project_Schedule!BM$9:BM$158)</f>
        <v>0</v>
      </c>
      <c r="BB8" s="117">
        <f>SUMIF(Project_Schedule!$C$9:$C$158,Resource_Schedule!$A8,Project_Schedule!BN$9:BN$158)</f>
        <v>0</v>
      </c>
      <c r="BC8" s="117">
        <f>SUMIF(Project_Schedule!$C$9:$C$158,Resource_Schedule!$A8,Project_Schedule!BO$9:BO$158)</f>
        <v>0</v>
      </c>
      <c r="BD8" s="117">
        <f>SUMIF(Project_Schedule!$C$9:$C$158,Resource_Schedule!$A8,Project_Schedule!BP$9:BP$158)</f>
        <v>0</v>
      </c>
      <c r="BE8" s="117">
        <f>SUMIF(Project_Schedule!$C$9:$C$158,Resource_Schedule!$A8,Project_Schedule!BQ$9:BQ$158)</f>
        <v>0</v>
      </c>
      <c r="BF8" s="117">
        <f>SUMIF(Project_Schedule!$C$9:$C$158,Resource_Schedule!$A8,Project_Schedule!BR$9:BR$158)</f>
        <v>0</v>
      </c>
      <c r="BG8" s="117">
        <f>SUMIF(Project_Schedule!$C$9:$C$158,Resource_Schedule!$A8,Project_Schedule!BS$9:BS$158)</f>
        <v>0</v>
      </c>
      <c r="BH8" s="117">
        <f>SUMIF(Project_Schedule!$C$9:$C$158,Resource_Schedule!$A8,Project_Schedule!BT$9:BT$158)</f>
        <v>0</v>
      </c>
      <c r="BI8" s="117">
        <f>SUMIF(Project_Schedule!$C$9:$C$158,Resource_Schedule!$A8,Project_Schedule!BU$9:BU$158)</f>
        <v>0</v>
      </c>
      <c r="BJ8" s="117">
        <f>SUMIF(Project_Schedule!$C$9:$C$158,Resource_Schedule!$A8,Project_Schedule!BV$9:BV$158)</f>
        <v>0</v>
      </c>
      <c r="BK8" s="118">
        <f>SUMIF(Project_Schedule!$C$9:$C$158,Resource_Schedule!$A8,Project_Schedule!BW$9:BW$158)</f>
        <v>0</v>
      </c>
    </row>
    <row r="9" spans="1:93" x14ac:dyDescent="0.25">
      <c r="A9" s="116" t="str">
        <f>IFERROR(INDEX(Tbl_Resource_List[],ROW($A9)-ROW($A$6),1),"")</f>
        <v>Farid</v>
      </c>
      <c r="B9" s="117">
        <f>COUNTIF(D9:BK9,"&gt;"&amp;VLOOKUP(A9,Tbl_Resource_List[],2,FALSE))</f>
        <v>0</v>
      </c>
      <c r="C9" s="117">
        <f>COUNTIF(D9:BK9,"&lt;"&amp;VLOOKUP(A9,Tbl_Resource_List[],2,FALSE))</f>
        <v>59</v>
      </c>
      <c r="D9" s="117">
        <f>SUMIF(Project_Schedule!$C$9:$C$158,Resource_Schedule!$A9,Project_Schedule!P$9:P$158)</f>
        <v>0</v>
      </c>
      <c r="E9" s="117">
        <f>SUMIF(Project_Schedule!$C$9:$C$158,Resource_Schedule!$A9,Project_Schedule!Q$9:Q$158)</f>
        <v>8</v>
      </c>
      <c r="F9" s="117">
        <f>SUMIF(Project_Schedule!$C$9:$C$158,Resource_Schedule!$A9,Project_Schedule!R$9:R$158)</f>
        <v>4</v>
      </c>
      <c r="G9" s="117">
        <f>SUMIF(Project_Schedule!$C$9:$C$158,Resource_Schedule!$A9,Project_Schedule!S$9:S$158)</f>
        <v>0</v>
      </c>
      <c r="H9" s="117">
        <f>SUMIF(Project_Schedule!$C$9:$C$158,Resource_Schedule!$A9,Project_Schedule!T$9:T$158)</f>
        <v>0</v>
      </c>
      <c r="I9" s="117">
        <f>SUMIF(Project_Schedule!$C$9:$C$158,Resource_Schedule!$A9,Project_Schedule!U$9:U$158)</f>
        <v>0</v>
      </c>
      <c r="J9" s="117">
        <f>SUMIF(Project_Schedule!$C$9:$C$158,Resource_Schedule!$A9,Project_Schedule!V$9:V$158)</f>
        <v>0</v>
      </c>
      <c r="K9" s="117">
        <f>SUMIF(Project_Schedule!$C$9:$C$158,Resource_Schedule!$A9,Project_Schedule!W$9:W$158)</f>
        <v>0</v>
      </c>
      <c r="L9" s="117">
        <f>SUMIF(Project_Schedule!$C$9:$C$158,Resource_Schedule!$A9,Project_Schedule!X$9:X$158)</f>
        <v>0</v>
      </c>
      <c r="M9" s="117">
        <f>SUMIF(Project_Schedule!$C$9:$C$158,Resource_Schedule!$A9,Project_Schedule!Y$9:Y$158)</f>
        <v>0</v>
      </c>
      <c r="N9" s="117">
        <f>SUMIF(Project_Schedule!$C$9:$C$158,Resource_Schedule!$A9,Project_Schedule!Z$9:Z$158)</f>
        <v>0</v>
      </c>
      <c r="O9" s="117">
        <f>SUMIF(Project_Schedule!$C$9:$C$158,Resource_Schedule!$A9,Project_Schedule!AA$9:AA$158)</f>
        <v>0</v>
      </c>
      <c r="P9" s="117">
        <f>SUMIF(Project_Schedule!$C$9:$C$158,Resource_Schedule!$A9,Project_Schedule!AB$9:AB$158)</f>
        <v>0</v>
      </c>
      <c r="Q9" s="117">
        <f>SUMIF(Project_Schedule!$C$9:$C$158,Resource_Schedule!$A9,Project_Schedule!AC$9:AC$158)</f>
        <v>0</v>
      </c>
      <c r="R9" s="117">
        <f>SUMIF(Project_Schedule!$C$9:$C$158,Resource_Schedule!$A9,Project_Schedule!AD$9:AD$158)</f>
        <v>0</v>
      </c>
      <c r="S9" s="117">
        <f>SUMIF(Project_Schedule!$C$9:$C$158,Resource_Schedule!$A9,Project_Schedule!AE$9:AE$158)</f>
        <v>0</v>
      </c>
      <c r="T9" s="117">
        <f>SUMIF(Project_Schedule!$C$9:$C$158,Resource_Schedule!$A9,Project_Schedule!AF$9:AF$158)</f>
        <v>0</v>
      </c>
      <c r="U9" s="117">
        <f>SUMIF(Project_Schedule!$C$9:$C$158,Resource_Schedule!$A9,Project_Schedule!AG$9:AG$158)</f>
        <v>0</v>
      </c>
      <c r="V9" s="117">
        <f>SUMIF(Project_Schedule!$C$9:$C$158,Resource_Schedule!$A9,Project_Schedule!AH$9:AH$158)</f>
        <v>0</v>
      </c>
      <c r="W9" s="117">
        <f>SUMIF(Project_Schedule!$C$9:$C$158,Resource_Schedule!$A9,Project_Schedule!AI$9:AI$158)</f>
        <v>0</v>
      </c>
      <c r="X9" s="117">
        <f>SUMIF(Project_Schedule!$C$9:$C$158,Resource_Schedule!$A9,Project_Schedule!AJ$9:AJ$158)</f>
        <v>0</v>
      </c>
      <c r="Y9" s="117">
        <f>SUMIF(Project_Schedule!$C$9:$C$158,Resource_Schedule!$A9,Project_Schedule!AK$9:AK$158)</f>
        <v>0</v>
      </c>
      <c r="Z9" s="117">
        <f>SUMIF(Project_Schedule!$C$9:$C$158,Resource_Schedule!$A9,Project_Schedule!AL$9:AL$158)</f>
        <v>0</v>
      </c>
      <c r="AA9" s="117">
        <f>SUMIF(Project_Schedule!$C$9:$C$158,Resource_Schedule!$A9,Project_Schedule!AM$9:AM$158)</f>
        <v>0</v>
      </c>
      <c r="AB9" s="117">
        <f>SUMIF(Project_Schedule!$C$9:$C$158,Resource_Schedule!$A9,Project_Schedule!AN$9:AN$158)</f>
        <v>0</v>
      </c>
      <c r="AC9" s="117">
        <f>SUMIF(Project_Schedule!$C$9:$C$158,Resource_Schedule!$A9,Project_Schedule!AO$9:AO$158)</f>
        <v>0</v>
      </c>
      <c r="AD9" s="117">
        <f>SUMIF(Project_Schedule!$C$9:$C$158,Resource_Schedule!$A9,Project_Schedule!AP$9:AP$158)</f>
        <v>0</v>
      </c>
      <c r="AE9" s="117">
        <f>SUMIF(Project_Schedule!$C$9:$C$158,Resource_Schedule!$A9,Project_Schedule!AQ$9:AQ$158)</f>
        <v>0</v>
      </c>
      <c r="AF9" s="117">
        <f>SUMIF(Project_Schedule!$C$9:$C$158,Resource_Schedule!$A9,Project_Schedule!AR$9:AR$158)</f>
        <v>0</v>
      </c>
      <c r="AG9" s="117">
        <f>SUMIF(Project_Schedule!$C$9:$C$158,Resource_Schedule!$A9,Project_Schedule!AS$9:AS$158)</f>
        <v>0</v>
      </c>
      <c r="AH9" s="117">
        <f>SUMIF(Project_Schedule!$C$9:$C$158,Resource_Schedule!$A9,Project_Schedule!AT$9:AT$158)</f>
        <v>0</v>
      </c>
      <c r="AI9" s="117">
        <f>SUMIF(Project_Schedule!$C$9:$C$158,Resource_Schedule!$A9,Project_Schedule!AU$9:AU$158)</f>
        <v>0</v>
      </c>
      <c r="AJ9" s="117">
        <f>SUMIF(Project_Schedule!$C$9:$C$158,Resource_Schedule!$A9,Project_Schedule!AV$9:AV$158)</f>
        <v>0</v>
      </c>
      <c r="AK9" s="117">
        <f>SUMIF(Project_Schedule!$C$9:$C$158,Resource_Schedule!$A9,Project_Schedule!AW$9:AW$158)</f>
        <v>0</v>
      </c>
      <c r="AL9" s="117">
        <f>SUMIF(Project_Schedule!$C$9:$C$158,Resource_Schedule!$A9,Project_Schedule!AX$9:AX$158)</f>
        <v>0</v>
      </c>
      <c r="AM9" s="117">
        <f>SUMIF(Project_Schedule!$C$9:$C$158,Resource_Schedule!$A9,Project_Schedule!AY$9:AY$158)</f>
        <v>0</v>
      </c>
      <c r="AN9" s="117">
        <f>SUMIF(Project_Schedule!$C$9:$C$158,Resource_Schedule!$A9,Project_Schedule!AZ$9:AZ$158)</f>
        <v>0</v>
      </c>
      <c r="AO9" s="117">
        <f>SUMIF(Project_Schedule!$C$9:$C$158,Resource_Schedule!$A9,Project_Schedule!BA$9:BA$158)</f>
        <v>0</v>
      </c>
      <c r="AP9" s="117">
        <f>SUMIF(Project_Schedule!$C$9:$C$158,Resource_Schedule!$A9,Project_Schedule!BB$9:BB$158)</f>
        <v>0</v>
      </c>
      <c r="AQ9" s="117">
        <f>SUMIF(Project_Schedule!$C$9:$C$158,Resource_Schedule!$A9,Project_Schedule!BC$9:BC$158)</f>
        <v>0</v>
      </c>
      <c r="AR9" s="117">
        <f>SUMIF(Project_Schedule!$C$9:$C$158,Resource_Schedule!$A9,Project_Schedule!BD$9:BD$158)</f>
        <v>0</v>
      </c>
      <c r="AS9" s="117">
        <f>SUMIF(Project_Schedule!$C$9:$C$158,Resource_Schedule!$A9,Project_Schedule!BE$9:BE$158)</f>
        <v>0</v>
      </c>
      <c r="AT9" s="117">
        <f>SUMIF(Project_Schedule!$C$9:$C$158,Resource_Schedule!$A9,Project_Schedule!BF$9:BF$158)</f>
        <v>0</v>
      </c>
      <c r="AU9" s="117">
        <f>SUMIF(Project_Schedule!$C$9:$C$158,Resource_Schedule!$A9,Project_Schedule!BG$9:BG$158)</f>
        <v>0</v>
      </c>
      <c r="AV9" s="117">
        <f>SUMIF(Project_Schedule!$C$9:$C$158,Resource_Schedule!$A9,Project_Schedule!BH$9:BH$158)</f>
        <v>0</v>
      </c>
      <c r="AW9" s="117">
        <f>SUMIF(Project_Schedule!$C$9:$C$158,Resource_Schedule!$A9,Project_Schedule!BI$9:BI$158)</f>
        <v>0</v>
      </c>
      <c r="AX9" s="117">
        <f>SUMIF(Project_Schedule!$C$9:$C$158,Resource_Schedule!$A9,Project_Schedule!BJ$9:BJ$158)</f>
        <v>0</v>
      </c>
      <c r="AY9" s="117">
        <f>SUMIF(Project_Schedule!$C$9:$C$158,Resource_Schedule!$A9,Project_Schedule!BK$9:BK$158)</f>
        <v>0</v>
      </c>
      <c r="AZ9" s="117">
        <f>SUMIF(Project_Schedule!$C$9:$C$158,Resource_Schedule!$A9,Project_Schedule!BL$9:BL$158)</f>
        <v>0</v>
      </c>
      <c r="BA9" s="117">
        <f>SUMIF(Project_Schedule!$C$9:$C$158,Resource_Schedule!$A9,Project_Schedule!BM$9:BM$158)</f>
        <v>0</v>
      </c>
      <c r="BB9" s="117">
        <f>SUMIF(Project_Schedule!$C$9:$C$158,Resource_Schedule!$A9,Project_Schedule!BN$9:BN$158)</f>
        <v>0</v>
      </c>
      <c r="BC9" s="117">
        <f>SUMIF(Project_Schedule!$C$9:$C$158,Resource_Schedule!$A9,Project_Schedule!BO$9:BO$158)</f>
        <v>0</v>
      </c>
      <c r="BD9" s="117">
        <f>SUMIF(Project_Schedule!$C$9:$C$158,Resource_Schedule!$A9,Project_Schedule!BP$9:BP$158)</f>
        <v>0</v>
      </c>
      <c r="BE9" s="117">
        <f>SUMIF(Project_Schedule!$C$9:$C$158,Resource_Schedule!$A9,Project_Schedule!BQ$9:BQ$158)</f>
        <v>0</v>
      </c>
      <c r="BF9" s="117">
        <f>SUMIF(Project_Schedule!$C$9:$C$158,Resource_Schedule!$A9,Project_Schedule!BR$9:BR$158)</f>
        <v>0</v>
      </c>
      <c r="BG9" s="117">
        <f>SUMIF(Project_Schedule!$C$9:$C$158,Resource_Schedule!$A9,Project_Schedule!BS$9:BS$158)</f>
        <v>0</v>
      </c>
      <c r="BH9" s="117">
        <f>SUMIF(Project_Schedule!$C$9:$C$158,Resource_Schedule!$A9,Project_Schedule!BT$9:BT$158)</f>
        <v>0</v>
      </c>
      <c r="BI9" s="117">
        <f>SUMIF(Project_Schedule!$C$9:$C$158,Resource_Schedule!$A9,Project_Schedule!BU$9:BU$158)</f>
        <v>0</v>
      </c>
      <c r="BJ9" s="117">
        <f>SUMIF(Project_Schedule!$C$9:$C$158,Resource_Schedule!$A9,Project_Schedule!BV$9:BV$158)</f>
        <v>0</v>
      </c>
      <c r="BK9" s="118">
        <f>SUMIF(Project_Schedule!$C$9:$C$158,Resource_Schedule!$A9,Project_Schedule!BW$9:BW$158)</f>
        <v>0</v>
      </c>
    </row>
    <row r="10" spans="1:93" x14ac:dyDescent="0.25">
      <c r="A10" s="116" t="str">
        <f>IFERROR(INDEX(Tbl_Resource_List[],ROW($A10)-ROW($A$6),1),"")</f>
        <v>Issa</v>
      </c>
      <c r="B10" s="117">
        <f>COUNTIF(D10:BK10,"&gt;"&amp;VLOOKUP(A10,Tbl_Resource_List[],2,FALSE))</f>
        <v>0</v>
      </c>
      <c r="C10" s="117">
        <f>COUNTIF(D10:BK10,"&lt;"&amp;VLOOKUP(A10,Tbl_Resource_List[],2,FALSE))</f>
        <v>59</v>
      </c>
      <c r="D10" s="117">
        <f>SUMIF(Project_Schedule!$C$9:$C$158,Resource_Schedule!$A10,Project_Schedule!P$9:P$158)</f>
        <v>8</v>
      </c>
      <c r="E10" s="117">
        <f>SUMIF(Project_Schedule!$C$9:$C$158,Resource_Schedule!$A10,Project_Schedule!Q$9:Q$158)</f>
        <v>1</v>
      </c>
      <c r="F10" s="117">
        <f>SUMIF(Project_Schedule!$C$9:$C$158,Resource_Schedule!$A10,Project_Schedule!R$9:R$158)</f>
        <v>0</v>
      </c>
      <c r="G10" s="117">
        <f>SUMIF(Project_Schedule!$C$9:$C$158,Resource_Schedule!$A10,Project_Schedule!S$9:S$158)</f>
        <v>0</v>
      </c>
      <c r="H10" s="117">
        <f>SUMIF(Project_Schedule!$C$9:$C$158,Resource_Schedule!$A10,Project_Schedule!T$9:T$158)</f>
        <v>0</v>
      </c>
      <c r="I10" s="117">
        <f>SUMIF(Project_Schedule!$C$9:$C$158,Resource_Schedule!$A10,Project_Schedule!U$9:U$158)</f>
        <v>0</v>
      </c>
      <c r="J10" s="117">
        <f>SUMIF(Project_Schedule!$C$9:$C$158,Resource_Schedule!$A10,Project_Schedule!V$9:V$158)</f>
        <v>0</v>
      </c>
      <c r="K10" s="117">
        <f>SUMIF(Project_Schedule!$C$9:$C$158,Resource_Schedule!$A10,Project_Schedule!W$9:W$158)</f>
        <v>0</v>
      </c>
      <c r="L10" s="117">
        <f>SUMIF(Project_Schedule!$C$9:$C$158,Resource_Schedule!$A10,Project_Schedule!X$9:X$158)</f>
        <v>0</v>
      </c>
      <c r="M10" s="117">
        <f>SUMIF(Project_Schedule!$C$9:$C$158,Resource_Schedule!$A10,Project_Schedule!Y$9:Y$158)</f>
        <v>0</v>
      </c>
      <c r="N10" s="117">
        <f>SUMIF(Project_Schedule!$C$9:$C$158,Resource_Schedule!$A10,Project_Schedule!Z$9:Z$158)</f>
        <v>0</v>
      </c>
      <c r="O10" s="117">
        <f>SUMIF(Project_Schedule!$C$9:$C$158,Resource_Schedule!$A10,Project_Schedule!AA$9:AA$158)</f>
        <v>0</v>
      </c>
      <c r="P10" s="117">
        <f>SUMIF(Project_Schedule!$C$9:$C$158,Resource_Schedule!$A10,Project_Schedule!AB$9:AB$158)</f>
        <v>0</v>
      </c>
      <c r="Q10" s="117">
        <f>SUMIF(Project_Schedule!$C$9:$C$158,Resource_Schedule!$A10,Project_Schedule!AC$9:AC$158)</f>
        <v>0</v>
      </c>
      <c r="R10" s="117">
        <f>SUMIF(Project_Schedule!$C$9:$C$158,Resource_Schedule!$A10,Project_Schedule!AD$9:AD$158)</f>
        <v>0</v>
      </c>
      <c r="S10" s="117">
        <f>SUMIF(Project_Schedule!$C$9:$C$158,Resource_Schedule!$A10,Project_Schedule!AE$9:AE$158)</f>
        <v>0</v>
      </c>
      <c r="T10" s="117">
        <f>SUMIF(Project_Schedule!$C$9:$C$158,Resource_Schedule!$A10,Project_Schedule!AF$9:AF$158)</f>
        <v>0</v>
      </c>
      <c r="U10" s="117">
        <f>SUMIF(Project_Schedule!$C$9:$C$158,Resource_Schedule!$A10,Project_Schedule!AG$9:AG$158)</f>
        <v>0</v>
      </c>
      <c r="V10" s="117">
        <f>SUMIF(Project_Schedule!$C$9:$C$158,Resource_Schedule!$A10,Project_Schedule!AH$9:AH$158)</f>
        <v>0</v>
      </c>
      <c r="W10" s="117">
        <f>SUMIF(Project_Schedule!$C$9:$C$158,Resource_Schedule!$A10,Project_Schedule!AI$9:AI$158)</f>
        <v>0</v>
      </c>
      <c r="X10" s="117">
        <f>SUMIF(Project_Schedule!$C$9:$C$158,Resource_Schedule!$A10,Project_Schedule!AJ$9:AJ$158)</f>
        <v>0</v>
      </c>
      <c r="Y10" s="117">
        <f>SUMIF(Project_Schedule!$C$9:$C$158,Resource_Schedule!$A10,Project_Schedule!AK$9:AK$158)</f>
        <v>0</v>
      </c>
      <c r="Z10" s="117">
        <f>SUMIF(Project_Schedule!$C$9:$C$158,Resource_Schedule!$A10,Project_Schedule!AL$9:AL$158)</f>
        <v>0</v>
      </c>
      <c r="AA10" s="117">
        <f>SUMIF(Project_Schedule!$C$9:$C$158,Resource_Schedule!$A10,Project_Schedule!AM$9:AM$158)</f>
        <v>0</v>
      </c>
      <c r="AB10" s="117">
        <f>SUMIF(Project_Schedule!$C$9:$C$158,Resource_Schedule!$A10,Project_Schedule!AN$9:AN$158)</f>
        <v>0</v>
      </c>
      <c r="AC10" s="117">
        <f>SUMIF(Project_Schedule!$C$9:$C$158,Resource_Schedule!$A10,Project_Schedule!AO$9:AO$158)</f>
        <v>0</v>
      </c>
      <c r="AD10" s="117">
        <f>SUMIF(Project_Schedule!$C$9:$C$158,Resource_Schedule!$A10,Project_Schedule!AP$9:AP$158)</f>
        <v>0</v>
      </c>
      <c r="AE10" s="117">
        <f>SUMIF(Project_Schedule!$C$9:$C$158,Resource_Schedule!$A10,Project_Schedule!AQ$9:AQ$158)</f>
        <v>0</v>
      </c>
      <c r="AF10" s="117">
        <f>SUMIF(Project_Schedule!$C$9:$C$158,Resource_Schedule!$A10,Project_Schedule!AR$9:AR$158)</f>
        <v>0</v>
      </c>
      <c r="AG10" s="117">
        <f>SUMIF(Project_Schedule!$C$9:$C$158,Resource_Schedule!$A10,Project_Schedule!AS$9:AS$158)</f>
        <v>0</v>
      </c>
      <c r="AH10" s="117">
        <f>SUMIF(Project_Schedule!$C$9:$C$158,Resource_Schedule!$A10,Project_Schedule!AT$9:AT$158)</f>
        <v>0</v>
      </c>
      <c r="AI10" s="117">
        <f>SUMIF(Project_Schedule!$C$9:$C$158,Resource_Schedule!$A10,Project_Schedule!AU$9:AU$158)</f>
        <v>0</v>
      </c>
      <c r="AJ10" s="117">
        <f>SUMIF(Project_Schedule!$C$9:$C$158,Resource_Schedule!$A10,Project_Schedule!AV$9:AV$158)</f>
        <v>0</v>
      </c>
      <c r="AK10" s="117">
        <f>SUMIF(Project_Schedule!$C$9:$C$158,Resource_Schedule!$A10,Project_Schedule!AW$9:AW$158)</f>
        <v>0</v>
      </c>
      <c r="AL10" s="117">
        <f>SUMIF(Project_Schedule!$C$9:$C$158,Resource_Schedule!$A10,Project_Schedule!AX$9:AX$158)</f>
        <v>0</v>
      </c>
      <c r="AM10" s="117">
        <f>SUMIF(Project_Schedule!$C$9:$C$158,Resource_Schedule!$A10,Project_Schedule!AY$9:AY$158)</f>
        <v>0</v>
      </c>
      <c r="AN10" s="117">
        <f>SUMIF(Project_Schedule!$C$9:$C$158,Resource_Schedule!$A10,Project_Schedule!AZ$9:AZ$158)</f>
        <v>0</v>
      </c>
      <c r="AO10" s="117">
        <f>SUMIF(Project_Schedule!$C$9:$C$158,Resource_Schedule!$A10,Project_Schedule!BA$9:BA$158)</f>
        <v>0</v>
      </c>
      <c r="AP10" s="117">
        <f>SUMIF(Project_Schedule!$C$9:$C$158,Resource_Schedule!$A10,Project_Schedule!BB$9:BB$158)</f>
        <v>0</v>
      </c>
      <c r="AQ10" s="117">
        <f>SUMIF(Project_Schedule!$C$9:$C$158,Resource_Schedule!$A10,Project_Schedule!BC$9:BC$158)</f>
        <v>0</v>
      </c>
      <c r="AR10" s="117">
        <f>SUMIF(Project_Schedule!$C$9:$C$158,Resource_Schedule!$A10,Project_Schedule!BD$9:BD$158)</f>
        <v>0</v>
      </c>
      <c r="AS10" s="117">
        <f>SUMIF(Project_Schedule!$C$9:$C$158,Resource_Schedule!$A10,Project_Schedule!BE$9:BE$158)</f>
        <v>0</v>
      </c>
      <c r="AT10" s="117">
        <f>SUMIF(Project_Schedule!$C$9:$C$158,Resource_Schedule!$A10,Project_Schedule!BF$9:BF$158)</f>
        <v>0</v>
      </c>
      <c r="AU10" s="117">
        <f>SUMIF(Project_Schedule!$C$9:$C$158,Resource_Schedule!$A10,Project_Schedule!BG$9:BG$158)</f>
        <v>0</v>
      </c>
      <c r="AV10" s="117">
        <f>SUMIF(Project_Schedule!$C$9:$C$158,Resource_Schedule!$A10,Project_Schedule!BH$9:BH$158)</f>
        <v>0</v>
      </c>
      <c r="AW10" s="117">
        <f>SUMIF(Project_Schedule!$C$9:$C$158,Resource_Schedule!$A10,Project_Schedule!BI$9:BI$158)</f>
        <v>0</v>
      </c>
      <c r="AX10" s="117">
        <f>SUMIF(Project_Schedule!$C$9:$C$158,Resource_Schedule!$A10,Project_Schedule!BJ$9:BJ$158)</f>
        <v>0</v>
      </c>
      <c r="AY10" s="117">
        <f>SUMIF(Project_Schedule!$C$9:$C$158,Resource_Schedule!$A10,Project_Schedule!BK$9:BK$158)</f>
        <v>0</v>
      </c>
      <c r="AZ10" s="117">
        <f>SUMIF(Project_Schedule!$C$9:$C$158,Resource_Schedule!$A10,Project_Schedule!BL$9:BL$158)</f>
        <v>0</v>
      </c>
      <c r="BA10" s="117">
        <f>SUMIF(Project_Schedule!$C$9:$C$158,Resource_Schedule!$A10,Project_Schedule!BM$9:BM$158)</f>
        <v>0</v>
      </c>
      <c r="BB10" s="117">
        <f>SUMIF(Project_Schedule!$C$9:$C$158,Resource_Schedule!$A10,Project_Schedule!BN$9:BN$158)</f>
        <v>0</v>
      </c>
      <c r="BC10" s="117">
        <f>SUMIF(Project_Schedule!$C$9:$C$158,Resource_Schedule!$A10,Project_Schedule!BO$9:BO$158)</f>
        <v>0</v>
      </c>
      <c r="BD10" s="117">
        <f>SUMIF(Project_Schedule!$C$9:$C$158,Resource_Schedule!$A10,Project_Schedule!BP$9:BP$158)</f>
        <v>0</v>
      </c>
      <c r="BE10" s="117">
        <f>SUMIF(Project_Schedule!$C$9:$C$158,Resource_Schedule!$A10,Project_Schedule!BQ$9:BQ$158)</f>
        <v>0</v>
      </c>
      <c r="BF10" s="117">
        <f>SUMIF(Project_Schedule!$C$9:$C$158,Resource_Schedule!$A10,Project_Schedule!BR$9:BR$158)</f>
        <v>0</v>
      </c>
      <c r="BG10" s="117">
        <f>SUMIF(Project_Schedule!$C$9:$C$158,Resource_Schedule!$A10,Project_Schedule!BS$9:BS$158)</f>
        <v>0</v>
      </c>
      <c r="BH10" s="117">
        <f>SUMIF(Project_Schedule!$C$9:$C$158,Resource_Schedule!$A10,Project_Schedule!BT$9:BT$158)</f>
        <v>0</v>
      </c>
      <c r="BI10" s="117">
        <f>SUMIF(Project_Schedule!$C$9:$C$158,Resource_Schedule!$A10,Project_Schedule!BU$9:BU$158)</f>
        <v>0</v>
      </c>
      <c r="BJ10" s="117">
        <f>SUMIF(Project_Schedule!$C$9:$C$158,Resource_Schedule!$A10,Project_Schedule!BV$9:BV$158)</f>
        <v>0</v>
      </c>
      <c r="BK10" s="118">
        <f>SUMIF(Project_Schedule!$C$9:$C$158,Resource_Schedule!$A10,Project_Schedule!BW$9:BW$158)</f>
        <v>0</v>
      </c>
    </row>
    <row r="11" spans="1:93" x14ac:dyDescent="0.25">
      <c r="A11" s="116" t="str">
        <f>IFERROR(INDEX(Tbl_Resource_List[],ROW($A11)-ROW($A$6),1),"")</f>
        <v>Syed</v>
      </c>
      <c r="B11" s="117">
        <f>COUNTIF(D11:BK11,"&gt;"&amp;VLOOKUP(A11,Tbl_Resource_List[],2,FALSE))</f>
        <v>0</v>
      </c>
      <c r="C11" s="117">
        <f>COUNTIF(D11:BK11,"&lt;"&amp;VLOOKUP(A11,Tbl_Resource_List[],2,FALSE))</f>
        <v>59</v>
      </c>
      <c r="D11" s="117">
        <f>SUMIF(Project_Schedule!$C$9:$C$158,Resource_Schedule!$A11,Project_Schedule!P$9:P$158)</f>
        <v>6</v>
      </c>
      <c r="E11" s="117">
        <f>SUMIF(Project_Schedule!$C$9:$C$158,Resource_Schedule!$A11,Project_Schedule!Q$9:Q$158)</f>
        <v>8</v>
      </c>
      <c r="F11" s="117">
        <f>SUMIF(Project_Schedule!$C$9:$C$158,Resource_Schedule!$A11,Project_Schedule!R$9:R$158)</f>
        <v>4</v>
      </c>
      <c r="G11" s="117">
        <f>SUMIF(Project_Schedule!$C$9:$C$158,Resource_Schedule!$A11,Project_Schedule!S$9:S$158)</f>
        <v>0</v>
      </c>
      <c r="H11" s="117">
        <f>SUMIF(Project_Schedule!$C$9:$C$158,Resource_Schedule!$A11,Project_Schedule!T$9:T$158)</f>
        <v>0</v>
      </c>
      <c r="I11" s="117">
        <f>SUMIF(Project_Schedule!$C$9:$C$158,Resource_Schedule!$A11,Project_Schedule!U$9:U$158)</f>
        <v>0</v>
      </c>
      <c r="J11" s="117">
        <f>SUMIF(Project_Schedule!$C$9:$C$158,Resource_Schedule!$A11,Project_Schedule!V$9:V$158)</f>
        <v>0</v>
      </c>
      <c r="K11" s="117">
        <f>SUMIF(Project_Schedule!$C$9:$C$158,Resource_Schedule!$A11,Project_Schedule!W$9:W$158)</f>
        <v>0</v>
      </c>
      <c r="L11" s="117">
        <f>SUMIF(Project_Schedule!$C$9:$C$158,Resource_Schedule!$A11,Project_Schedule!X$9:X$158)</f>
        <v>0</v>
      </c>
      <c r="M11" s="117">
        <f>SUMIF(Project_Schedule!$C$9:$C$158,Resource_Schedule!$A11,Project_Schedule!Y$9:Y$158)</f>
        <v>0</v>
      </c>
      <c r="N11" s="117">
        <f>SUMIF(Project_Schedule!$C$9:$C$158,Resource_Schedule!$A11,Project_Schedule!Z$9:Z$158)</f>
        <v>0</v>
      </c>
      <c r="O11" s="117">
        <f>SUMIF(Project_Schedule!$C$9:$C$158,Resource_Schedule!$A11,Project_Schedule!AA$9:AA$158)</f>
        <v>0</v>
      </c>
      <c r="P11" s="117">
        <f>SUMIF(Project_Schedule!$C$9:$C$158,Resource_Schedule!$A11,Project_Schedule!AB$9:AB$158)</f>
        <v>0</v>
      </c>
      <c r="Q11" s="117">
        <f>SUMIF(Project_Schedule!$C$9:$C$158,Resource_Schedule!$A11,Project_Schedule!AC$9:AC$158)</f>
        <v>0</v>
      </c>
      <c r="R11" s="117">
        <f>SUMIF(Project_Schedule!$C$9:$C$158,Resource_Schedule!$A11,Project_Schedule!AD$9:AD$158)</f>
        <v>0</v>
      </c>
      <c r="S11" s="117">
        <f>SUMIF(Project_Schedule!$C$9:$C$158,Resource_Schedule!$A11,Project_Schedule!AE$9:AE$158)</f>
        <v>0</v>
      </c>
      <c r="T11" s="117">
        <f>SUMIF(Project_Schedule!$C$9:$C$158,Resource_Schedule!$A11,Project_Schedule!AF$9:AF$158)</f>
        <v>0</v>
      </c>
      <c r="U11" s="117">
        <f>SUMIF(Project_Schedule!$C$9:$C$158,Resource_Schedule!$A11,Project_Schedule!AG$9:AG$158)</f>
        <v>0</v>
      </c>
      <c r="V11" s="117">
        <f>SUMIF(Project_Schedule!$C$9:$C$158,Resource_Schedule!$A11,Project_Schedule!AH$9:AH$158)</f>
        <v>0</v>
      </c>
      <c r="W11" s="117">
        <f>SUMIF(Project_Schedule!$C$9:$C$158,Resource_Schedule!$A11,Project_Schedule!AI$9:AI$158)</f>
        <v>0</v>
      </c>
      <c r="X11" s="117">
        <f>SUMIF(Project_Schedule!$C$9:$C$158,Resource_Schedule!$A11,Project_Schedule!AJ$9:AJ$158)</f>
        <v>0</v>
      </c>
      <c r="Y11" s="117">
        <f>SUMIF(Project_Schedule!$C$9:$C$158,Resource_Schedule!$A11,Project_Schedule!AK$9:AK$158)</f>
        <v>0</v>
      </c>
      <c r="Z11" s="117">
        <f>SUMIF(Project_Schedule!$C$9:$C$158,Resource_Schedule!$A11,Project_Schedule!AL$9:AL$158)</f>
        <v>0</v>
      </c>
      <c r="AA11" s="117">
        <f>SUMIF(Project_Schedule!$C$9:$C$158,Resource_Schedule!$A11,Project_Schedule!AM$9:AM$158)</f>
        <v>0</v>
      </c>
      <c r="AB11" s="117">
        <f>SUMIF(Project_Schedule!$C$9:$C$158,Resource_Schedule!$A11,Project_Schedule!AN$9:AN$158)</f>
        <v>0</v>
      </c>
      <c r="AC11" s="117">
        <f>SUMIF(Project_Schedule!$C$9:$C$158,Resource_Schedule!$A11,Project_Schedule!AO$9:AO$158)</f>
        <v>0</v>
      </c>
      <c r="AD11" s="117">
        <f>SUMIF(Project_Schedule!$C$9:$C$158,Resource_Schedule!$A11,Project_Schedule!AP$9:AP$158)</f>
        <v>0</v>
      </c>
      <c r="AE11" s="117">
        <f>SUMIF(Project_Schedule!$C$9:$C$158,Resource_Schedule!$A11,Project_Schedule!AQ$9:AQ$158)</f>
        <v>0</v>
      </c>
      <c r="AF11" s="117">
        <f>SUMIF(Project_Schedule!$C$9:$C$158,Resource_Schedule!$A11,Project_Schedule!AR$9:AR$158)</f>
        <v>0</v>
      </c>
      <c r="AG11" s="117">
        <f>SUMIF(Project_Schedule!$C$9:$C$158,Resource_Schedule!$A11,Project_Schedule!AS$9:AS$158)</f>
        <v>0</v>
      </c>
      <c r="AH11" s="117">
        <f>SUMIF(Project_Schedule!$C$9:$C$158,Resource_Schedule!$A11,Project_Schedule!AT$9:AT$158)</f>
        <v>0</v>
      </c>
      <c r="AI11" s="117">
        <f>SUMIF(Project_Schedule!$C$9:$C$158,Resource_Schedule!$A11,Project_Schedule!AU$9:AU$158)</f>
        <v>0</v>
      </c>
      <c r="AJ11" s="117">
        <f>SUMIF(Project_Schedule!$C$9:$C$158,Resource_Schedule!$A11,Project_Schedule!AV$9:AV$158)</f>
        <v>0</v>
      </c>
      <c r="AK11" s="117">
        <f>SUMIF(Project_Schedule!$C$9:$C$158,Resource_Schedule!$A11,Project_Schedule!AW$9:AW$158)</f>
        <v>0</v>
      </c>
      <c r="AL11" s="117">
        <f>SUMIF(Project_Schedule!$C$9:$C$158,Resource_Schedule!$A11,Project_Schedule!AX$9:AX$158)</f>
        <v>0</v>
      </c>
      <c r="AM11" s="117">
        <f>SUMIF(Project_Schedule!$C$9:$C$158,Resource_Schedule!$A11,Project_Schedule!AY$9:AY$158)</f>
        <v>0</v>
      </c>
      <c r="AN11" s="117">
        <f>SUMIF(Project_Schedule!$C$9:$C$158,Resource_Schedule!$A11,Project_Schedule!AZ$9:AZ$158)</f>
        <v>0</v>
      </c>
      <c r="AO11" s="117">
        <f>SUMIF(Project_Schedule!$C$9:$C$158,Resource_Schedule!$A11,Project_Schedule!BA$9:BA$158)</f>
        <v>0</v>
      </c>
      <c r="AP11" s="117">
        <f>SUMIF(Project_Schedule!$C$9:$C$158,Resource_Schedule!$A11,Project_Schedule!BB$9:BB$158)</f>
        <v>0</v>
      </c>
      <c r="AQ11" s="117">
        <f>SUMIF(Project_Schedule!$C$9:$C$158,Resource_Schedule!$A11,Project_Schedule!BC$9:BC$158)</f>
        <v>0</v>
      </c>
      <c r="AR11" s="117">
        <f>SUMIF(Project_Schedule!$C$9:$C$158,Resource_Schedule!$A11,Project_Schedule!BD$9:BD$158)</f>
        <v>0</v>
      </c>
      <c r="AS11" s="117">
        <f>SUMIF(Project_Schedule!$C$9:$C$158,Resource_Schedule!$A11,Project_Schedule!BE$9:BE$158)</f>
        <v>0</v>
      </c>
      <c r="AT11" s="117">
        <f>SUMIF(Project_Schedule!$C$9:$C$158,Resource_Schedule!$A11,Project_Schedule!BF$9:BF$158)</f>
        <v>0</v>
      </c>
      <c r="AU11" s="117">
        <f>SUMIF(Project_Schedule!$C$9:$C$158,Resource_Schedule!$A11,Project_Schedule!BG$9:BG$158)</f>
        <v>0</v>
      </c>
      <c r="AV11" s="117">
        <f>SUMIF(Project_Schedule!$C$9:$C$158,Resource_Schedule!$A11,Project_Schedule!BH$9:BH$158)</f>
        <v>0</v>
      </c>
      <c r="AW11" s="117">
        <f>SUMIF(Project_Schedule!$C$9:$C$158,Resource_Schedule!$A11,Project_Schedule!BI$9:BI$158)</f>
        <v>0</v>
      </c>
      <c r="AX11" s="117">
        <f>SUMIF(Project_Schedule!$C$9:$C$158,Resource_Schedule!$A11,Project_Schedule!BJ$9:BJ$158)</f>
        <v>0</v>
      </c>
      <c r="AY11" s="117">
        <f>SUMIF(Project_Schedule!$C$9:$C$158,Resource_Schedule!$A11,Project_Schedule!BK$9:BK$158)</f>
        <v>0</v>
      </c>
      <c r="AZ11" s="117">
        <f>SUMIF(Project_Schedule!$C$9:$C$158,Resource_Schedule!$A11,Project_Schedule!BL$9:BL$158)</f>
        <v>0</v>
      </c>
      <c r="BA11" s="117">
        <f>SUMIF(Project_Schedule!$C$9:$C$158,Resource_Schedule!$A11,Project_Schedule!BM$9:BM$158)</f>
        <v>0</v>
      </c>
      <c r="BB11" s="117">
        <f>SUMIF(Project_Schedule!$C$9:$C$158,Resource_Schedule!$A11,Project_Schedule!BN$9:BN$158)</f>
        <v>0</v>
      </c>
      <c r="BC11" s="117">
        <f>SUMIF(Project_Schedule!$C$9:$C$158,Resource_Schedule!$A11,Project_Schedule!BO$9:BO$158)</f>
        <v>0</v>
      </c>
      <c r="BD11" s="117">
        <f>SUMIF(Project_Schedule!$C$9:$C$158,Resource_Schedule!$A11,Project_Schedule!BP$9:BP$158)</f>
        <v>0</v>
      </c>
      <c r="BE11" s="117">
        <f>SUMIF(Project_Schedule!$C$9:$C$158,Resource_Schedule!$A11,Project_Schedule!BQ$9:BQ$158)</f>
        <v>0</v>
      </c>
      <c r="BF11" s="117">
        <f>SUMIF(Project_Schedule!$C$9:$C$158,Resource_Schedule!$A11,Project_Schedule!BR$9:BR$158)</f>
        <v>0</v>
      </c>
      <c r="BG11" s="117">
        <f>SUMIF(Project_Schedule!$C$9:$C$158,Resource_Schedule!$A11,Project_Schedule!BS$9:BS$158)</f>
        <v>0</v>
      </c>
      <c r="BH11" s="117">
        <f>SUMIF(Project_Schedule!$C$9:$C$158,Resource_Schedule!$A11,Project_Schedule!BT$9:BT$158)</f>
        <v>0</v>
      </c>
      <c r="BI11" s="117">
        <f>SUMIF(Project_Schedule!$C$9:$C$158,Resource_Schedule!$A11,Project_Schedule!BU$9:BU$158)</f>
        <v>0</v>
      </c>
      <c r="BJ11" s="117">
        <f>SUMIF(Project_Schedule!$C$9:$C$158,Resource_Schedule!$A11,Project_Schedule!BV$9:BV$158)</f>
        <v>0</v>
      </c>
      <c r="BK11" s="118">
        <f>SUMIF(Project_Schedule!$C$9:$C$158,Resource_Schedule!$A11,Project_Schedule!BW$9:BW$158)</f>
        <v>0</v>
      </c>
    </row>
    <row r="12" spans="1:93" x14ac:dyDescent="0.25">
      <c r="A12" s="116" t="str">
        <f>IFERROR(INDEX(Tbl_Resource_List[],ROW($A12)-ROW($A$6),1),"")</f>
        <v>Akmal</v>
      </c>
      <c r="B12" s="117">
        <f>COUNTIF(D12:BK12,"&gt;"&amp;VLOOKUP(A12,Tbl_Resource_List[],2,FALSE))</f>
        <v>0</v>
      </c>
      <c r="C12" s="117">
        <f>COUNTIF(D12:BK12,"&lt;"&amp;VLOOKUP(A12,Tbl_Resource_List[],2,FALSE))</f>
        <v>60</v>
      </c>
      <c r="D12" s="117">
        <f>SUMIF(Project_Schedule!$C$9:$C$158,Resource_Schedule!$A12,Project_Schedule!P$9:P$158)</f>
        <v>0</v>
      </c>
      <c r="E12" s="117">
        <f>SUMIF(Project_Schedule!$C$9:$C$158,Resource_Schedule!$A12,Project_Schedule!Q$9:Q$158)</f>
        <v>3</v>
      </c>
      <c r="F12" s="117">
        <f>SUMIF(Project_Schedule!$C$9:$C$158,Resource_Schedule!$A12,Project_Schedule!R$9:R$158)</f>
        <v>0</v>
      </c>
      <c r="G12" s="117">
        <f>SUMIF(Project_Schedule!$C$9:$C$158,Resource_Schedule!$A12,Project_Schedule!S$9:S$158)</f>
        <v>0</v>
      </c>
      <c r="H12" s="117">
        <f>SUMIF(Project_Schedule!$C$9:$C$158,Resource_Schedule!$A12,Project_Schedule!T$9:T$158)</f>
        <v>0</v>
      </c>
      <c r="I12" s="117">
        <f>SUMIF(Project_Schedule!$C$9:$C$158,Resource_Schedule!$A12,Project_Schedule!U$9:U$158)</f>
        <v>0</v>
      </c>
      <c r="J12" s="117">
        <f>SUMIF(Project_Schedule!$C$9:$C$158,Resource_Schedule!$A12,Project_Schedule!V$9:V$158)</f>
        <v>0</v>
      </c>
      <c r="K12" s="117">
        <f>SUMIF(Project_Schedule!$C$9:$C$158,Resource_Schedule!$A12,Project_Schedule!W$9:W$158)</f>
        <v>0</v>
      </c>
      <c r="L12" s="117">
        <f>SUMIF(Project_Schedule!$C$9:$C$158,Resource_Schedule!$A12,Project_Schedule!X$9:X$158)</f>
        <v>0</v>
      </c>
      <c r="M12" s="117">
        <f>SUMIF(Project_Schedule!$C$9:$C$158,Resource_Schedule!$A12,Project_Schedule!Y$9:Y$158)</f>
        <v>0</v>
      </c>
      <c r="N12" s="117">
        <f>SUMIF(Project_Schedule!$C$9:$C$158,Resource_Schedule!$A12,Project_Schedule!Z$9:Z$158)</f>
        <v>0</v>
      </c>
      <c r="O12" s="117">
        <f>SUMIF(Project_Schedule!$C$9:$C$158,Resource_Schedule!$A12,Project_Schedule!AA$9:AA$158)</f>
        <v>0</v>
      </c>
      <c r="P12" s="117">
        <f>SUMIF(Project_Schedule!$C$9:$C$158,Resource_Schedule!$A12,Project_Schedule!AB$9:AB$158)</f>
        <v>0</v>
      </c>
      <c r="Q12" s="117">
        <f>SUMIF(Project_Schedule!$C$9:$C$158,Resource_Schedule!$A12,Project_Schedule!AC$9:AC$158)</f>
        <v>0</v>
      </c>
      <c r="R12" s="117">
        <f>SUMIF(Project_Schedule!$C$9:$C$158,Resource_Schedule!$A12,Project_Schedule!AD$9:AD$158)</f>
        <v>0</v>
      </c>
      <c r="S12" s="117">
        <f>SUMIF(Project_Schedule!$C$9:$C$158,Resource_Schedule!$A12,Project_Schedule!AE$9:AE$158)</f>
        <v>0</v>
      </c>
      <c r="T12" s="117">
        <f>SUMIF(Project_Schedule!$C$9:$C$158,Resource_Schedule!$A12,Project_Schedule!AF$9:AF$158)</f>
        <v>0</v>
      </c>
      <c r="U12" s="117">
        <f>SUMIF(Project_Schedule!$C$9:$C$158,Resource_Schedule!$A12,Project_Schedule!AG$9:AG$158)</f>
        <v>0</v>
      </c>
      <c r="V12" s="117">
        <f>SUMIF(Project_Schedule!$C$9:$C$158,Resource_Schedule!$A12,Project_Schedule!AH$9:AH$158)</f>
        <v>0</v>
      </c>
      <c r="W12" s="117">
        <f>SUMIF(Project_Schedule!$C$9:$C$158,Resource_Schedule!$A12,Project_Schedule!AI$9:AI$158)</f>
        <v>0</v>
      </c>
      <c r="X12" s="117">
        <f>SUMIF(Project_Schedule!$C$9:$C$158,Resource_Schedule!$A12,Project_Schedule!AJ$9:AJ$158)</f>
        <v>0</v>
      </c>
      <c r="Y12" s="117">
        <f>SUMIF(Project_Schedule!$C$9:$C$158,Resource_Schedule!$A12,Project_Schedule!AK$9:AK$158)</f>
        <v>0</v>
      </c>
      <c r="Z12" s="117">
        <f>SUMIF(Project_Schedule!$C$9:$C$158,Resource_Schedule!$A12,Project_Schedule!AL$9:AL$158)</f>
        <v>0</v>
      </c>
      <c r="AA12" s="117">
        <f>SUMIF(Project_Schedule!$C$9:$C$158,Resource_Schedule!$A12,Project_Schedule!AM$9:AM$158)</f>
        <v>0</v>
      </c>
      <c r="AB12" s="117">
        <f>SUMIF(Project_Schedule!$C$9:$C$158,Resource_Schedule!$A12,Project_Schedule!AN$9:AN$158)</f>
        <v>0</v>
      </c>
      <c r="AC12" s="117">
        <f>SUMIF(Project_Schedule!$C$9:$C$158,Resource_Schedule!$A12,Project_Schedule!AO$9:AO$158)</f>
        <v>0</v>
      </c>
      <c r="AD12" s="117">
        <f>SUMIF(Project_Schedule!$C$9:$C$158,Resource_Schedule!$A12,Project_Schedule!AP$9:AP$158)</f>
        <v>0</v>
      </c>
      <c r="AE12" s="117">
        <f>SUMIF(Project_Schedule!$C$9:$C$158,Resource_Schedule!$A12,Project_Schedule!AQ$9:AQ$158)</f>
        <v>0</v>
      </c>
      <c r="AF12" s="117">
        <f>SUMIF(Project_Schedule!$C$9:$C$158,Resource_Schedule!$A12,Project_Schedule!AR$9:AR$158)</f>
        <v>0</v>
      </c>
      <c r="AG12" s="117">
        <f>SUMIF(Project_Schedule!$C$9:$C$158,Resource_Schedule!$A12,Project_Schedule!AS$9:AS$158)</f>
        <v>0</v>
      </c>
      <c r="AH12" s="117">
        <f>SUMIF(Project_Schedule!$C$9:$C$158,Resource_Schedule!$A12,Project_Schedule!AT$9:AT$158)</f>
        <v>0</v>
      </c>
      <c r="AI12" s="117">
        <f>SUMIF(Project_Schedule!$C$9:$C$158,Resource_Schedule!$A12,Project_Schedule!AU$9:AU$158)</f>
        <v>0</v>
      </c>
      <c r="AJ12" s="117">
        <f>SUMIF(Project_Schedule!$C$9:$C$158,Resource_Schedule!$A12,Project_Schedule!AV$9:AV$158)</f>
        <v>0</v>
      </c>
      <c r="AK12" s="117">
        <f>SUMIF(Project_Schedule!$C$9:$C$158,Resource_Schedule!$A12,Project_Schedule!AW$9:AW$158)</f>
        <v>0</v>
      </c>
      <c r="AL12" s="117">
        <f>SUMIF(Project_Schedule!$C$9:$C$158,Resource_Schedule!$A12,Project_Schedule!AX$9:AX$158)</f>
        <v>0</v>
      </c>
      <c r="AM12" s="117">
        <f>SUMIF(Project_Schedule!$C$9:$C$158,Resource_Schedule!$A12,Project_Schedule!AY$9:AY$158)</f>
        <v>0</v>
      </c>
      <c r="AN12" s="117">
        <f>SUMIF(Project_Schedule!$C$9:$C$158,Resource_Schedule!$A12,Project_Schedule!AZ$9:AZ$158)</f>
        <v>0</v>
      </c>
      <c r="AO12" s="117">
        <f>SUMIF(Project_Schedule!$C$9:$C$158,Resource_Schedule!$A12,Project_Schedule!BA$9:BA$158)</f>
        <v>0</v>
      </c>
      <c r="AP12" s="117">
        <f>SUMIF(Project_Schedule!$C$9:$C$158,Resource_Schedule!$A12,Project_Schedule!BB$9:BB$158)</f>
        <v>0</v>
      </c>
      <c r="AQ12" s="117">
        <f>SUMIF(Project_Schedule!$C$9:$C$158,Resource_Schedule!$A12,Project_Schedule!BC$9:BC$158)</f>
        <v>0</v>
      </c>
      <c r="AR12" s="117">
        <f>SUMIF(Project_Schedule!$C$9:$C$158,Resource_Schedule!$A12,Project_Schedule!BD$9:BD$158)</f>
        <v>0</v>
      </c>
      <c r="AS12" s="117">
        <f>SUMIF(Project_Schedule!$C$9:$C$158,Resource_Schedule!$A12,Project_Schedule!BE$9:BE$158)</f>
        <v>0</v>
      </c>
      <c r="AT12" s="117">
        <f>SUMIF(Project_Schedule!$C$9:$C$158,Resource_Schedule!$A12,Project_Schedule!BF$9:BF$158)</f>
        <v>0</v>
      </c>
      <c r="AU12" s="117">
        <f>SUMIF(Project_Schedule!$C$9:$C$158,Resource_Schedule!$A12,Project_Schedule!BG$9:BG$158)</f>
        <v>0</v>
      </c>
      <c r="AV12" s="117">
        <f>SUMIF(Project_Schedule!$C$9:$C$158,Resource_Schedule!$A12,Project_Schedule!BH$9:BH$158)</f>
        <v>0</v>
      </c>
      <c r="AW12" s="117">
        <f>SUMIF(Project_Schedule!$C$9:$C$158,Resource_Schedule!$A12,Project_Schedule!BI$9:BI$158)</f>
        <v>0</v>
      </c>
      <c r="AX12" s="117">
        <f>SUMIF(Project_Schedule!$C$9:$C$158,Resource_Schedule!$A12,Project_Schedule!BJ$9:BJ$158)</f>
        <v>0</v>
      </c>
      <c r="AY12" s="117">
        <f>SUMIF(Project_Schedule!$C$9:$C$158,Resource_Schedule!$A12,Project_Schedule!BK$9:BK$158)</f>
        <v>0</v>
      </c>
      <c r="AZ12" s="117">
        <f>SUMIF(Project_Schedule!$C$9:$C$158,Resource_Schedule!$A12,Project_Schedule!BL$9:BL$158)</f>
        <v>0</v>
      </c>
      <c r="BA12" s="117">
        <f>SUMIF(Project_Schedule!$C$9:$C$158,Resource_Schedule!$A12,Project_Schedule!BM$9:BM$158)</f>
        <v>0</v>
      </c>
      <c r="BB12" s="117">
        <f>SUMIF(Project_Schedule!$C$9:$C$158,Resource_Schedule!$A12,Project_Schedule!BN$9:BN$158)</f>
        <v>0</v>
      </c>
      <c r="BC12" s="117">
        <f>SUMIF(Project_Schedule!$C$9:$C$158,Resource_Schedule!$A12,Project_Schedule!BO$9:BO$158)</f>
        <v>0</v>
      </c>
      <c r="BD12" s="117">
        <f>SUMIF(Project_Schedule!$C$9:$C$158,Resource_Schedule!$A12,Project_Schedule!BP$9:BP$158)</f>
        <v>0</v>
      </c>
      <c r="BE12" s="117">
        <f>SUMIF(Project_Schedule!$C$9:$C$158,Resource_Schedule!$A12,Project_Schedule!BQ$9:BQ$158)</f>
        <v>0</v>
      </c>
      <c r="BF12" s="117">
        <f>SUMIF(Project_Schedule!$C$9:$C$158,Resource_Schedule!$A12,Project_Schedule!BR$9:BR$158)</f>
        <v>0</v>
      </c>
      <c r="BG12" s="117">
        <f>SUMIF(Project_Schedule!$C$9:$C$158,Resource_Schedule!$A12,Project_Schedule!BS$9:BS$158)</f>
        <v>0</v>
      </c>
      <c r="BH12" s="117">
        <f>SUMIF(Project_Schedule!$C$9:$C$158,Resource_Schedule!$A12,Project_Schedule!BT$9:BT$158)</f>
        <v>0</v>
      </c>
      <c r="BI12" s="117">
        <f>SUMIF(Project_Schedule!$C$9:$C$158,Resource_Schedule!$A12,Project_Schedule!BU$9:BU$158)</f>
        <v>0</v>
      </c>
      <c r="BJ12" s="117">
        <f>SUMIF(Project_Schedule!$C$9:$C$158,Resource_Schedule!$A12,Project_Schedule!BV$9:BV$158)</f>
        <v>0</v>
      </c>
      <c r="BK12" s="118">
        <f>SUMIF(Project_Schedule!$C$9:$C$158,Resource_Schedule!$A12,Project_Schedule!BW$9:BW$158)</f>
        <v>0</v>
      </c>
    </row>
    <row r="13" spans="1:93" x14ac:dyDescent="0.25">
      <c r="A13" s="116" t="str">
        <f>IFERROR(INDEX(Tbl_Resource_List[],ROW($A13)-ROW($A$6),1),"")</f>
        <v/>
      </c>
      <c r="B13" s="117">
        <f>COUNTIF(D13:BK13,"&gt;"&amp;VLOOKUP(A13,Tbl_Resource_List[],2,FALSE))</f>
        <v>0</v>
      </c>
      <c r="C13" s="117">
        <f>COUNTIF(D13:BK13,"&lt;"&amp;VLOOKUP(A13,Tbl_Resource_List[],2,FALSE))</f>
        <v>0</v>
      </c>
      <c r="D13" s="117">
        <f>SUMIF(Project_Schedule!$C$9:$C$158,Resource_Schedule!$A13,Project_Schedule!P$9:P$158)</f>
        <v>0</v>
      </c>
      <c r="E13" s="117">
        <f>SUMIF(Project_Schedule!$C$9:$C$158,Resource_Schedule!$A13,Project_Schedule!Q$9:Q$158)</f>
        <v>0</v>
      </c>
      <c r="F13" s="117">
        <f>SUMIF(Project_Schedule!$C$9:$C$158,Resource_Schedule!$A13,Project_Schedule!R$9:R$158)</f>
        <v>0</v>
      </c>
      <c r="G13" s="117">
        <f>SUMIF(Project_Schedule!$C$9:$C$158,Resource_Schedule!$A13,Project_Schedule!S$9:S$158)</f>
        <v>0</v>
      </c>
      <c r="H13" s="117">
        <f>SUMIF(Project_Schedule!$C$9:$C$158,Resource_Schedule!$A13,Project_Schedule!T$9:T$158)</f>
        <v>0</v>
      </c>
      <c r="I13" s="117">
        <f>SUMIF(Project_Schedule!$C$9:$C$158,Resource_Schedule!$A13,Project_Schedule!U$9:U$158)</f>
        <v>0</v>
      </c>
      <c r="J13" s="117">
        <f>SUMIF(Project_Schedule!$C$9:$C$158,Resource_Schedule!$A13,Project_Schedule!V$9:V$158)</f>
        <v>0</v>
      </c>
      <c r="K13" s="117">
        <f>SUMIF(Project_Schedule!$C$9:$C$158,Resource_Schedule!$A13,Project_Schedule!W$9:W$158)</f>
        <v>0</v>
      </c>
      <c r="L13" s="117">
        <f>SUMIF(Project_Schedule!$C$9:$C$158,Resource_Schedule!$A13,Project_Schedule!X$9:X$158)</f>
        <v>0</v>
      </c>
      <c r="M13" s="117">
        <f>SUMIF(Project_Schedule!$C$9:$C$158,Resource_Schedule!$A13,Project_Schedule!Y$9:Y$158)</f>
        <v>0</v>
      </c>
      <c r="N13" s="117">
        <f>SUMIF(Project_Schedule!$C$9:$C$158,Resource_Schedule!$A13,Project_Schedule!Z$9:Z$158)</f>
        <v>0</v>
      </c>
      <c r="O13" s="117">
        <f>SUMIF(Project_Schedule!$C$9:$C$158,Resource_Schedule!$A13,Project_Schedule!AA$9:AA$158)</f>
        <v>0</v>
      </c>
      <c r="P13" s="117">
        <f>SUMIF(Project_Schedule!$C$9:$C$158,Resource_Schedule!$A13,Project_Schedule!AB$9:AB$158)</f>
        <v>0</v>
      </c>
      <c r="Q13" s="117">
        <f>SUMIF(Project_Schedule!$C$9:$C$158,Resource_Schedule!$A13,Project_Schedule!AC$9:AC$158)</f>
        <v>0</v>
      </c>
      <c r="R13" s="117">
        <f>SUMIF(Project_Schedule!$C$9:$C$158,Resource_Schedule!$A13,Project_Schedule!AD$9:AD$158)</f>
        <v>0</v>
      </c>
      <c r="S13" s="117">
        <f>SUMIF(Project_Schedule!$C$9:$C$158,Resource_Schedule!$A13,Project_Schedule!AE$9:AE$158)</f>
        <v>0</v>
      </c>
      <c r="T13" s="117">
        <f>SUMIF(Project_Schedule!$C$9:$C$158,Resource_Schedule!$A13,Project_Schedule!AF$9:AF$158)</f>
        <v>0</v>
      </c>
      <c r="U13" s="117">
        <f>SUMIF(Project_Schedule!$C$9:$C$158,Resource_Schedule!$A13,Project_Schedule!AG$9:AG$158)</f>
        <v>0</v>
      </c>
      <c r="V13" s="117">
        <f>SUMIF(Project_Schedule!$C$9:$C$158,Resource_Schedule!$A13,Project_Schedule!AH$9:AH$158)</f>
        <v>0</v>
      </c>
      <c r="W13" s="117">
        <f>SUMIF(Project_Schedule!$C$9:$C$158,Resource_Schedule!$A13,Project_Schedule!AI$9:AI$158)</f>
        <v>0</v>
      </c>
      <c r="X13" s="117">
        <f>SUMIF(Project_Schedule!$C$9:$C$158,Resource_Schedule!$A13,Project_Schedule!AJ$9:AJ$158)</f>
        <v>0</v>
      </c>
      <c r="Y13" s="117">
        <f>SUMIF(Project_Schedule!$C$9:$C$158,Resource_Schedule!$A13,Project_Schedule!AK$9:AK$158)</f>
        <v>0</v>
      </c>
      <c r="Z13" s="117">
        <f>SUMIF(Project_Schedule!$C$9:$C$158,Resource_Schedule!$A13,Project_Schedule!AL$9:AL$158)</f>
        <v>0</v>
      </c>
      <c r="AA13" s="117">
        <f>SUMIF(Project_Schedule!$C$9:$C$158,Resource_Schedule!$A13,Project_Schedule!AM$9:AM$158)</f>
        <v>0</v>
      </c>
      <c r="AB13" s="117">
        <f>SUMIF(Project_Schedule!$C$9:$C$158,Resource_Schedule!$A13,Project_Schedule!AN$9:AN$158)</f>
        <v>0</v>
      </c>
      <c r="AC13" s="117">
        <f>SUMIF(Project_Schedule!$C$9:$C$158,Resource_Schedule!$A13,Project_Schedule!AO$9:AO$158)</f>
        <v>0</v>
      </c>
      <c r="AD13" s="117">
        <f>SUMIF(Project_Schedule!$C$9:$C$158,Resource_Schedule!$A13,Project_Schedule!AP$9:AP$158)</f>
        <v>0</v>
      </c>
      <c r="AE13" s="117">
        <f>SUMIF(Project_Schedule!$C$9:$C$158,Resource_Schedule!$A13,Project_Schedule!AQ$9:AQ$158)</f>
        <v>0</v>
      </c>
      <c r="AF13" s="117">
        <f>SUMIF(Project_Schedule!$C$9:$C$158,Resource_Schedule!$A13,Project_Schedule!AR$9:AR$158)</f>
        <v>0</v>
      </c>
      <c r="AG13" s="117">
        <f>SUMIF(Project_Schedule!$C$9:$C$158,Resource_Schedule!$A13,Project_Schedule!AS$9:AS$158)</f>
        <v>0</v>
      </c>
      <c r="AH13" s="117">
        <f>SUMIF(Project_Schedule!$C$9:$C$158,Resource_Schedule!$A13,Project_Schedule!AT$9:AT$158)</f>
        <v>0</v>
      </c>
      <c r="AI13" s="117">
        <f>SUMIF(Project_Schedule!$C$9:$C$158,Resource_Schedule!$A13,Project_Schedule!AU$9:AU$158)</f>
        <v>0</v>
      </c>
      <c r="AJ13" s="117">
        <f>SUMIF(Project_Schedule!$C$9:$C$158,Resource_Schedule!$A13,Project_Schedule!AV$9:AV$158)</f>
        <v>0</v>
      </c>
      <c r="AK13" s="117">
        <f>SUMIF(Project_Schedule!$C$9:$C$158,Resource_Schedule!$A13,Project_Schedule!AW$9:AW$158)</f>
        <v>0</v>
      </c>
      <c r="AL13" s="117">
        <f>SUMIF(Project_Schedule!$C$9:$C$158,Resource_Schedule!$A13,Project_Schedule!AX$9:AX$158)</f>
        <v>0</v>
      </c>
      <c r="AM13" s="117">
        <f>SUMIF(Project_Schedule!$C$9:$C$158,Resource_Schedule!$A13,Project_Schedule!AY$9:AY$158)</f>
        <v>0</v>
      </c>
      <c r="AN13" s="117">
        <f>SUMIF(Project_Schedule!$C$9:$C$158,Resource_Schedule!$A13,Project_Schedule!AZ$9:AZ$158)</f>
        <v>0</v>
      </c>
      <c r="AO13" s="117">
        <f>SUMIF(Project_Schedule!$C$9:$C$158,Resource_Schedule!$A13,Project_Schedule!BA$9:BA$158)</f>
        <v>0</v>
      </c>
      <c r="AP13" s="117">
        <f>SUMIF(Project_Schedule!$C$9:$C$158,Resource_Schedule!$A13,Project_Schedule!BB$9:BB$158)</f>
        <v>0</v>
      </c>
      <c r="AQ13" s="117">
        <f>SUMIF(Project_Schedule!$C$9:$C$158,Resource_Schedule!$A13,Project_Schedule!BC$9:BC$158)</f>
        <v>0</v>
      </c>
      <c r="AR13" s="117">
        <f>SUMIF(Project_Schedule!$C$9:$C$158,Resource_Schedule!$A13,Project_Schedule!BD$9:BD$158)</f>
        <v>0</v>
      </c>
      <c r="AS13" s="117">
        <f>SUMIF(Project_Schedule!$C$9:$C$158,Resource_Schedule!$A13,Project_Schedule!BE$9:BE$158)</f>
        <v>0</v>
      </c>
      <c r="AT13" s="117">
        <f>SUMIF(Project_Schedule!$C$9:$C$158,Resource_Schedule!$A13,Project_Schedule!BF$9:BF$158)</f>
        <v>0</v>
      </c>
      <c r="AU13" s="117">
        <f>SUMIF(Project_Schedule!$C$9:$C$158,Resource_Schedule!$A13,Project_Schedule!BG$9:BG$158)</f>
        <v>0</v>
      </c>
      <c r="AV13" s="117">
        <f>SUMIF(Project_Schedule!$C$9:$C$158,Resource_Schedule!$A13,Project_Schedule!BH$9:BH$158)</f>
        <v>0</v>
      </c>
      <c r="AW13" s="117">
        <f>SUMIF(Project_Schedule!$C$9:$C$158,Resource_Schedule!$A13,Project_Schedule!BI$9:BI$158)</f>
        <v>0</v>
      </c>
      <c r="AX13" s="117">
        <f>SUMIF(Project_Schedule!$C$9:$C$158,Resource_Schedule!$A13,Project_Schedule!BJ$9:BJ$158)</f>
        <v>0</v>
      </c>
      <c r="AY13" s="117">
        <f>SUMIF(Project_Schedule!$C$9:$C$158,Resource_Schedule!$A13,Project_Schedule!BK$9:BK$158)</f>
        <v>0</v>
      </c>
      <c r="AZ13" s="117">
        <f>SUMIF(Project_Schedule!$C$9:$C$158,Resource_Schedule!$A13,Project_Schedule!BL$9:BL$158)</f>
        <v>0</v>
      </c>
      <c r="BA13" s="117">
        <f>SUMIF(Project_Schedule!$C$9:$C$158,Resource_Schedule!$A13,Project_Schedule!BM$9:BM$158)</f>
        <v>0</v>
      </c>
      <c r="BB13" s="117">
        <f>SUMIF(Project_Schedule!$C$9:$C$158,Resource_Schedule!$A13,Project_Schedule!BN$9:BN$158)</f>
        <v>0</v>
      </c>
      <c r="BC13" s="117">
        <f>SUMIF(Project_Schedule!$C$9:$C$158,Resource_Schedule!$A13,Project_Schedule!BO$9:BO$158)</f>
        <v>0</v>
      </c>
      <c r="BD13" s="117">
        <f>SUMIF(Project_Schedule!$C$9:$C$158,Resource_Schedule!$A13,Project_Schedule!BP$9:BP$158)</f>
        <v>0</v>
      </c>
      <c r="BE13" s="117">
        <f>SUMIF(Project_Schedule!$C$9:$C$158,Resource_Schedule!$A13,Project_Schedule!BQ$9:BQ$158)</f>
        <v>0</v>
      </c>
      <c r="BF13" s="117">
        <f>SUMIF(Project_Schedule!$C$9:$C$158,Resource_Schedule!$A13,Project_Schedule!BR$9:BR$158)</f>
        <v>0</v>
      </c>
      <c r="BG13" s="117">
        <f>SUMIF(Project_Schedule!$C$9:$C$158,Resource_Schedule!$A13,Project_Schedule!BS$9:BS$158)</f>
        <v>0</v>
      </c>
      <c r="BH13" s="117">
        <f>SUMIF(Project_Schedule!$C$9:$C$158,Resource_Schedule!$A13,Project_Schedule!BT$9:BT$158)</f>
        <v>0</v>
      </c>
      <c r="BI13" s="117">
        <f>SUMIF(Project_Schedule!$C$9:$C$158,Resource_Schedule!$A13,Project_Schedule!BU$9:BU$158)</f>
        <v>0</v>
      </c>
      <c r="BJ13" s="117">
        <f>SUMIF(Project_Schedule!$C$9:$C$158,Resource_Schedule!$A13,Project_Schedule!BV$9:BV$158)</f>
        <v>0</v>
      </c>
      <c r="BK13" s="118">
        <f>SUMIF(Project_Schedule!$C$9:$C$158,Resource_Schedule!$A13,Project_Schedule!BW$9:BW$158)</f>
        <v>0</v>
      </c>
    </row>
    <row r="14" spans="1:93" x14ac:dyDescent="0.25">
      <c r="A14" s="116" t="str">
        <f>IFERROR(INDEX(Tbl_Resource_List[],ROW($A14)-ROW($A$6),1),"")</f>
        <v/>
      </c>
      <c r="B14" s="117">
        <f>COUNTIF(D14:BK14,"&gt;"&amp;VLOOKUP(A14,Tbl_Resource_List[],2,FALSE))</f>
        <v>0</v>
      </c>
      <c r="C14" s="117">
        <f>COUNTIF(D14:BK14,"&lt;"&amp;VLOOKUP(A14,Tbl_Resource_List[],2,FALSE))</f>
        <v>0</v>
      </c>
      <c r="D14" s="117">
        <f>SUMIF(Project_Schedule!$C$9:$C$158,Resource_Schedule!$A14,Project_Schedule!P$9:P$158)</f>
        <v>0</v>
      </c>
      <c r="E14" s="117">
        <f>SUMIF(Project_Schedule!$C$9:$C$158,Resource_Schedule!$A14,Project_Schedule!Q$9:Q$158)</f>
        <v>0</v>
      </c>
      <c r="F14" s="117">
        <f>SUMIF(Project_Schedule!$C$9:$C$158,Resource_Schedule!$A14,Project_Schedule!R$9:R$158)</f>
        <v>0</v>
      </c>
      <c r="G14" s="117">
        <f>SUMIF(Project_Schedule!$C$9:$C$158,Resource_Schedule!$A14,Project_Schedule!S$9:S$158)</f>
        <v>0</v>
      </c>
      <c r="H14" s="117">
        <f>SUMIF(Project_Schedule!$C$9:$C$158,Resource_Schedule!$A14,Project_Schedule!T$9:T$158)</f>
        <v>0</v>
      </c>
      <c r="I14" s="117">
        <f>SUMIF(Project_Schedule!$C$9:$C$158,Resource_Schedule!$A14,Project_Schedule!U$9:U$158)</f>
        <v>0</v>
      </c>
      <c r="J14" s="117">
        <f>SUMIF(Project_Schedule!$C$9:$C$158,Resource_Schedule!$A14,Project_Schedule!V$9:V$158)</f>
        <v>0</v>
      </c>
      <c r="K14" s="117">
        <f>SUMIF(Project_Schedule!$C$9:$C$158,Resource_Schedule!$A14,Project_Schedule!W$9:W$158)</f>
        <v>0</v>
      </c>
      <c r="L14" s="117">
        <f>SUMIF(Project_Schedule!$C$9:$C$158,Resource_Schedule!$A14,Project_Schedule!X$9:X$158)</f>
        <v>0</v>
      </c>
      <c r="M14" s="117">
        <f>SUMIF(Project_Schedule!$C$9:$C$158,Resource_Schedule!$A14,Project_Schedule!Y$9:Y$158)</f>
        <v>0</v>
      </c>
      <c r="N14" s="117">
        <f>SUMIF(Project_Schedule!$C$9:$C$158,Resource_Schedule!$A14,Project_Schedule!Z$9:Z$158)</f>
        <v>0</v>
      </c>
      <c r="O14" s="117">
        <f>SUMIF(Project_Schedule!$C$9:$C$158,Resource_Schedule!$A14,Project_Schedule!AA$9:AA$158)</f>
        <v>0</v>
      </c>
      <c r="P14" s="117">
        <f>SUMIF(Project_Schedule!$C$9:$C$158,Resource_Schedule!$A14,Project_Schedule!AB$9:AB$158)</f>
        <v>0</v>
      </c>
      <c r="Q14" s="117">
        <f>SUMIF(Project_Schedule!$C$9:$C$158,Resource_Schedule!$A14,Project_Schedule!AC$9:AC$158)</f>
        <v>0</v>
      </c>
      <c r="R14" s="117">
        <f>SUMIF(Project_Schedule!$C$9:$C$158,Resource_Schedule!$A14,Project_Schedule!AD$9:AD$158)</f>
        <v>0</v>
      </c>
      <c r="S14" s="117">
        <f>SUMIF(Project_Schedule!$C$9:$C$158,Resource_Schedule!$A14,Project_Schedule!AE$9:AE$158)</f>
        <v>0</v>
      </c>
      <c r="T14" s="117">
        <f>SUMIF(Project_Schedule!$C$9:$C$158,Resource_Schedule!$A14,Project_Schedule!AF$9:AF$158)</f>
        <v>0</v>
      </c>
      <c r="U14" s="117">
        <f>SUMIF(Project_Schedule!$C$9:$C$158,Resource_Schedule!$A14,Project_Schedule!AG$9:AG$158)</f>
        <v>0</v>
      </c>
      <c r="V14" s="117">
        <f>SUMIF(Project_Schedule!$C$9:$C$158,Resource_Schedule!$A14,Project_Schedule!AH$9:AH$158)</f>
        <v>0</v>
      </c>
      <c r="W14" s="117">
        <f>SUMIF(Project_Schedule!$C$9:$C$158,Resource_Schedule!$A14,Project_Schedule!AI$9:AI$158)</f>
        <v>0</v>
      </c>
      <c r="X14" s="117">
        <f>SUMIF(Project_Schedule!$C$9:$C$158,Resource_Schedule!$A14,Project_Schedule!AJ$9:AJ$158)</f>
        <v>0</v>
      </c>
      <c r="Y14" s="117">
        <f>SUMIF(Project_Schedule!$C$9:$C$158,Resource_Schedule!$A14,Project_Schedule!AK$9:AK$158)</f>
        <v>0</v>
      </c>
      <c r="Z14" s="117">
        <f>SUMIF(Project_Schedule!$C$9:$C$158,Resource_Schedule!$A14,Project_Schedule!AL$9:AL$158)</f>
        <v>0</v>
      </c>
      <c r="AA14" s="117">
        <f>SUMIF(Project_Schedule!$C$9:$C$158,Resource_Schedule!$A14,Project_Schedule!AM$9:AM$158)</f>
        <v>0</v>
      </c>
      <c r="AB14" s="117">
        <f>SUMIF(Project_Schedule!$C$9:$C$158,Resource_Schedule!$A14,Project_Schedule!AN$9:AN$158)</f>
        <v>0</v>
      </c>
      <c r="AC14" s="117">
        <f>SUMIF(Project_Schedule!$C$9:$C$158,Resource_Schedule!$A14,Project_Schedule!AO$9:AO$158)</f>
        <v>0</v>
      </c>
      <c r="AD14" s="117">
        <f>SUMIF(Project_Schedule!$C$9:$C$158,Resource_Schedule!$A14,Project_Schedule!AP$9:AP$158)</f>
        <v>0</v>
      </c>
      <c r="AE14" s="117">
        <f>SUMIF(Project_Schedule!$C$9:$C$158,Resource_Schedule!$A14,Project_Schedule!AQ$9:AQ$158)</f>
        <v>0</v>
      </c>
      <c r="AF14" s="117">
        <f>SUMIF(Project_Schedule!$C$9:$C$158,Resource_Schedule!$A14,Project_Schedule!AR$9:AR$158)</f>
        <v>0</v>
      </c>
      <c r="AG14" s="117">
        <f>SUMIF(Project_Schedule!$C$9:$C$158,Resource_Schedule!$A14,Project_Schedule!AS$9:AS$158)</f>
        <v>0</v>
      </c>
      <c r="AH14" s="117">
        <f>SUMIF(Project_Schedule!$C$9:$C$158,Resource_Schedule!$A14,Project_Schedule!AT$9:AT$158)</f>
        <v>0</v>
      </c>
      <c r="AI14" s="117">
        <f>SUMIF(Project_Schedule!$C$9:$C$158,Resource_Schedule!$A14,Project_Schedule!AU$9:AU$158)</f>
        <v>0</v>
      </c>
      <c r="AJ14" s="117">
        <f>SUMIF(Project_Schedule!$C$9:$C$158,Resource_Schedule!$A14,Project_Schedule!AV$9:AV$158)</f>
        <v>0</v>
      </c>
      <c r="AK14" s="117">
        <f>SUMIF(Project_Schedule!$C$9:$C$158,Resource_Schedule!$A14,Project_Schedule!AW$9:AW$158)</f>
        <v>0</v>
      </c>
      <c r="AL14" s="117">
        <f>SUMIF(Project_Schedule!$C$9:$C$158,Resource_Schedule!$A14,Project_Schedule!AX$9:AX$158)</f>
        <v>0</v>
      </c>
      <c r="AM14" s="117">
        <f>SUMIF(Project_Schedule!$C$9:$C$158,Resource_Schedule!$A14,Project_Schedule!AY$9:AY$158)</f>
        <v>0</v>
      </c>
      <c r="AN14" s="117">
        <f>SUMIF(Project_Schedule!$C$9:$C$158,Resource_Schedule!$A14,Project_Schedule!AZ$9:AZ$158)</f>
        <v>0</v>
      </c>
      <c r="AO14" s="117">
        <f>SUMIF(Project_Schedule!$C$9:$C$158,Resource_Schedule!$A14,Project_Schedule!BA$9:BA$158)</f>
        <v>0</v>
      </c>
      <c r="AP14" s="117">
        <f>SUMIF(Project_Schedule!$C$9:$C$158,Resource_Schedule!$A14,Project_Schedule!BB$9:BB$158)</f>
        <v>0</v>
      </c>
      <c r="AQ14" s="117">
        <f>SUMIF(Project_Schedule!$C$9:$C$158,Resource_Schedule!$A14,Project_Schedule!BC$9:BC$158)</f>
        <v>0</v>
      </c>
      <c r="AR14" s="117">
        <f>SUMIF(Project_Schedule!$C$9:$C$158,Resource_Schedule!$A14,Project_Schedule!BD$9:BD$158)</f>
        <v>0</v>
      </c>
      <c r="AS14" s="117">
        <f>SUMIF(Project_Schedule!$C$9:$C$158,Resource_Schedule!$A14,Project_Schedule!BE$9:BE$158)</f>
        <v>0</v>
      </c>
      <c r="AT14" s="117">
        <f>SUMIF(Project_Schedule!$C$9:$C$158,Resource_Schedule!$A14,Project_Schedule!BF$9:BF$158)</f>
        <v>0</v>
      </c>
      <c r="AU14" s="117">
        <f>SUMIF(Project_Schedule!$C$9:$C$158,Resource_Schedule!$A14,Project_Schedule!BG$9:BG$158)</f>
        <v>0</v>
      </c>
      <c r="AV14" s="117">
        <f>SUMIF(Project_Schedule!$C$9:$C$158,Resource_Schedule!$A14,Project_Schedule!BH$9:BH$158)</f>
        <v>0</v>
      </c>
      <c r="AW14" s="117">
        <f>SUMIF(Project_Schedule!$C$9:$C$158,Resource_Schedule!$A14,Project_Schedule!BI$9:BI$158)</f>
        <v>0</v>
      </c>
      <c r="AX14" s="117">
        <f>SUMIF(Project_Schedule!$C$9:$C$158,Resource_Schedule!$A14,Project_Schedule!BJ$9:BJ$158)</f>
        <v>0</v>
      </c>
      <c r="AY14" s="117">
        <f>SUMIF(Project_Schedule!$C$9:$C$158,Resource_Schedule!$A14,Project_Schedule!BK$9:BK$158)</f>
        <v>0</v>
      </c>
      <c r="AZ14" s="117">
        <f>SUMIF(Project_Schedule!$C$9:$C$158,Resource_Schedule!$A14,Project_Schedule!BL$9:BL$158)</f>
        <v>0</v>
      </c>
      <c r="BA14" s="117">
        <f>SUMIF(Project_Schedule!$C$9:$C$158,Resource_Schedule!$A14,Project_Schedule!BM$9:BM$158)</f>
        <v>0</v>
      </c>
      <c r="BB14" s="117">
        <f>SUMIF(Project_Schedule!$C$9:$C$158,Resource_Schedule!$A14,Project_Schedule!BN$9:BN$158)</f>
        <v>0</v>
      </c>
      <c r="BC14" s="117">
        <f>SUMIF(Project_Schedule!$C$9:$C$158,Resource_Schedule!$A14,Project_Schedule!BO$9:BO$158)</f>
        <v>0</v>
      </c>
      <c r="BD14" s="117">
        <f>SUMIF(Project_Schedule!$C$9:$C$158,Resource_Schedule!$A14,Project_Schedule!BP$9:BP$158)</f>
        <v>0</v>
      </c>
      <c r="BE14" s="117">
        <f>SUMIF(Project_Schedule!$C$9:$C$158,Resource_Schedule!$A14,Project_Schedule!BQ$9:BQ$158)</f>
        <v>0</v>
      </c>
      <c r="BF14" s="117">
        <f>SUMIF(Project_Schedule!$C$9:$C$158,Resource_Schedule!$A14,Project_Schedule!BR$9:BR$158)</f>
        <v>0</v>
      </c>
      <c r="BG14" s="117">
        <f>SUMIF(Project_Schedule!$C$9:$C$158,Resource_Schedule!$A14,Project_Schedule!BS$9:BS$158)</f>
        <v>0</v>
      </c>
      <c r="BH14" s="117">
        <f>SUMIF(Project_Schedule!$C$9:$C$158,Resource_Schedule!$A14,Project_Schedule!BT$9:BT$158)</f>
        <v>0</v>
      </c>
      <c r="BI14" s="117">
        <f>SUMIF(Project_Schedule!$C$9:$C$158,Resource_Schedule!$A14,Project_Schedule!BU$9:BU$158)</f>
        <v>0</v>
      </c>
      <c r="BJ14" s="117">
        <f>SUMIF(Project_Schedule!$C$9:$C$158,Resource_Schedule!$A14,Project_Schedule!BV$9:BV$158)</f>
        <v>0</v>
      </c>
      <c r="BK14" s="118">
        <f>SUMIF(Project_Schedule!$C$9:$C$158,Resource_Schedule!$A14,Project_Schedule!BW$9:BW$158)</f>
        <v>0</v>
      </c>
    </row>
    <row r="15" spans="1:93" x14ac:dyDescent="0.25">
      <c r="A15" s="116" t="str">
        <f>IFERROR(INDEX(Tbl_Resource_List[],ROW($A15)-ROW($A$6),1),"")</f>
        <v/>
      </c>
      <c r="B15" s="117">
        <f>COUNTIF(D15:BK15,"&gt;"&amp;VLOOKUP(A15,Tbl_Resource_List[],2,FALSE))</f>
        <v>0</v>
      </c>
      <c r="C15" s="117">
        <f>COUNTIF(D15:BK15,"&lt;"&amp;VLOOKUP(A15,Tbl_Resource_List[],2,FALSE))</f>
        <v>0</v>
      </c>
      <c r="D15" s="117">
        <f>SUMIF(Project_Schedule!$C$9:$C$158,Resource_Schedule!$A15,Project_Schedule!P$9:P$158)</f>
        <v>0</v>
      </c>
      <c r="E15" s="117">
        <f>SUMIF(Project_Schedule!$C$9:$C$158,Resource_Schedule!$A15,Project_Schedule!Q$9:Q$158)</f>
        <v>0</v>
      </c>
      <c r="F15" s="117">
        <f>SUMIF(Project_Schedule!$C$9:$C$158,Resource_Schedule!$A15,Project_Schedule!R$9:R$158)</f>
        <v>0</v>
      </c>
      <c r="G15" s="117">
        <f>SUMIF(Project_Schedule!$C$9:$C$158,Resource_Schedule!$A15,Project_Schedule!S$9:S$158)</f>
        <v>0</v>
      </c>
      <c r="H15" s="117">
        <f>SUMIF(Project_Schedule!$C$9:$C$158,Resource_Schedule!$A15,Project_Schedule!T$9:T$158)</f>
        <v>0</v>
      </c>
      <c r="I15" s="117">
        <f>SUMIF(Project_Schedule!$C$9:$C$158,Resource_Schedule!$A15,Project_Schedule!U$9:U$158)</f>
        <v>0</v>
      </c>
      <c r="J15" s="117">
        <f>SUMIF(Project_Schedule!$C$9:$C$158,Resource_Schedule!$A15,Project_Schedule!V$9:V$158)</f>
        <v>0</v>
      </c>
      <c r="K15" s="117">
        <f>SUMIF(Project_Schedule!$C$9:$C$158,Resource_Schedule!$A15,Project_Schedule!W$9:W$158)</f>
        <v>0</v>
      </c>
      <c r="L15" s="117">
        <f>SUMIF(Project_Schedule!$C$9:$C$158,Resource_Schedule!$A15,Project_Schedule!X$9:X$158)</f>
        <v>0</v>
      </c>
      <c r="M15" s="117">
        <f>SUMIF(Project_Schedule!$C$9:$C$158,Resource_Schedule!$A15,Project_Schedule!Y$9:Y$158)</f>
        <v>0</v>
      </c>
      <c r="N15" s="117">
        <f>SUMIF(Project_Schedule!$C$9:$C$158,Resource_Schedule!$A15,Project_Schedule!Z$9:Z$158)</f>
        <v>0</v>
      </c>
      <c r="O15" s="117">
        <f>SUMIF(Project_Schedule!$C$9:$C$158,Resource_Schedule!$A15,Project_Schedule!AA$9:AA$158)</f>
        <v>0</v>
      </c>
      <c r="P15" s="117">
        <f>SUMIF(Project_Schedule!$C$9:$C$158,Resource_Schedule!$A15,Project_Schedule!AB$9:AB$158)</f>
        <v>0</v>
      </c>
      <c r="Q15" s="117">
        <f>SUMIF(Project_Schedule!$C$9:$C$158,Resource_Schedule!$A15,Project_Schedule!AC$9:AC$158)</f>
        <v>0</v>
      </c>
      <c r="R15" s="117">
        <f>SUMIF(Project_Schedule!$C$9:$C$158,Resource_Schedule!$A15,Project_Schedule!AD$9:AD$158)</f>
        <v>0</v>
      </c>
      <c r="S15" s="117">
        <f>SUMIF(Project_Schedule!$C$9:$C$158,Resource_Schedule!$A15,Project_Schedule!AE$9:AE$158)</f>
        <v>0</v>
      </c>
      <c r="T15" s="117">
        <f>SUMIF(Project_Schedule!$C$9:$C$158,Resource_Schedule!$A15,Project_Schedule!AF$9:AF$158)</f>
        <v>0</v>
      </c>
      <c r="U15" s="117">
        <f>SUMIF(Project_Schedule!$C$9:$C$158,Resource_Schedule!$A15,Project_Schedule!AG$9:AG$158)</f>
        <v>0</v>
      </c>
      <c r="V15" s="117">
        <f>SUMIF(Project_Schedule!$C$9:$C$158,Resource_Schedule!$A15,Project_Schedule!AH$9:AH$158)</f>
        <v>0</v>
      </c>
      <c r="W15" s="117">
        <f>SUMIF(Project_Schedule!$C$9:$C$158,Resource_Schedule!$A15,Project_Schedule!AI$9:AI$158)</f>
        <v>0</v>
      </c>
      <c r="X15" s="117">
        <f>SUMIF(Project_Schedule!$C$9:$C$158,Resource_Schedule!$A15,Project_Schedule!AJ$9:AJ$158)</f>
        <v>0</v>
      </c>
      <c r="Y15" s="117">
        <f>SUMIF(Project_Schedule!$C$9:$C$158,Resource_Schedule!$A15,Project_Schedule!AK$9:AK$158)</f>
        <v>0</v>
      </c>
      <c r="Z15" s="117">
        <f>SUMIF(Project_Schedule!$C$9:$C$158,Resource_Schedule!$A15,Project_Schedule!AL$9:AL$158)</f>
        <v>0</v>
      </c>
      <c r="AA15" s="117">
        <f>SUMIF(Project_Schedule!$C$9:$C$158,Resource_Schedule!$A15,Project_Schedule!AM$9:AM$158)</f>
        <v>0</v>
      </c>
      <c r="AB15" s="117">
        <f>SUMIF(Project_Schedule!$C$9:$C$158,Resource_Schedule!$A15,Project_Schedule!AN$9:AN$158)</f>
        <v>0</v>
      </c>
      <c r="AC15" s="117">
        <f>SUMIF(Project_Schedule!$C$9:$C$158,Resource_Schedule!$A15,Project_Schedule!AO$9:AO$158)</f>
        <v>0</v>
      </c>
      <c r="AD15" s="117">
        <f>SUMIF(Project_Schedule!$C$9:$C$158,Resource_Schedule!$A15,Project_Schedule!AP$9:AP$158)</f>
        <v>0</v>
      </c>
      <c r="AE15" s="117">
        <f>SUMIF(Project_Schedule!$C$9:$C$158,Resource_Schedule!$A15,Project_Schedule!AQ$9:AQ$158)</f>
        <v>0</v>
      </c>
      <c r="AF15" s="117">
        <f>SUMIF(Project_Schedule!$C$9:$C$158,Resource_Schedule!$A15,Project_Schedule!AR$9:AR$158)</f>
        <v>0</v>
      </c>
      <c r="AG15" s="117">
        <f>SUMIF(Project_Schedule!$C$9:$C$158,Resource_Schedule!$A15,Project_Schedule!AS$9:AS$158)</f>
        <v>0</v>
      </c>
      <c r="AH15" s="117">
        <f>SUMIF(Project_Schedule!$C$9:$C$158,Resource_Schedule!$A15,Project_Schedule!AT$9:AT$158)</f>
        <v>0</v>
      </c>
      <c r="AI15" s="117">
        <f>SUMIF(Project_Schedule!$C$9:$C$158,Resource_Schedule!$A15,Project_Schedule!AU$9:AU$158)</f>
        <v>0</v>
      </c>
      <c r="AJ15" s="117">
        <f>SUMIF(Project_Schedule!$C$9:$C$158,Resource_Schedule!$A15,Project_Schedule!AV$9:AV$158)</f>
        <v>0</v>
      </c>
      <c r="AK15" s="117">
        <f>SUMIF(Project_Schedule!$C$9:$C$158,Resource_Schedule!$A15,Project_Schedule!AW$9:AW$158)</f>
        <v>0</v>
      </c>
      <c r="AL15" s="117">
        <f>SUMIF(Project_Schedule!$C$9:$C$158,Resource_Schedule!$A15,Project_Schedule!AX$9:AX$158)</f>
        <v>0</v>
      </c>
      <c r="AM15" s="117">
        <f>SUMIF(Project_Schedule!$C$9:$C$158,Resource_Schedule!$A15,Project_Schedule!AY$9:AY$158)</f>
        <v>0</v>
      </c>
      <c r="AN15" s="117">
        <f>SUMIF(Project_Schedule!$C$9:$C$158,Resource_Schedule!$A15,Project_Schedule!AZ$9:AZ$158)</f>
        <v>0</v>
      </c>
      <c r="AO15" s="117">
        <f>SUMIF(Project_Schedule!$C$9:$C$158,Resource_Schedule!$A15,Project_Schedule!BA$9:BA$158)</f>
        <v>0</v>
      </c>
      <c r="AP15" s="117">
        <f>SUMIF(Project_Schedule!$C$9:$C$158,Resource_Schedule!$A15,Project_Schedule!BB$9:BB$158)</f>
        <v>0</v>
      </c>
      <c r="AQ15" s="117">
        <f>SUMIF(Project_Schedule!$C$9:$C$158,Resource_Schedule!$A15,Project_Schedule!BC$9:BC$158)</f>
        <v>0</v>
      </c>
      <c r="AR15" s="117">
        <f>SUMIF(Project_Schedule!$C$9:$C$158,Resource_Schedule!$A15,Project_Schedule!BD$9:BD$158)</f>
        <v>0</v>
      </c>
      <c r="AS15" s="117">
        <f>SUMIF(Project_Schedule!$C$9:$C$158,Resource_Schedule!$A15,Project_Schedule!BE$9:BE$158)</f>
        <v>0</v>
      </c>
      <c r="AT15" s="117">
        <f>SUMIF(Project_Schedule!$C$9:$C$158,Resource_Schedule!$A15,Project_Schedule!BF$9:BF$158)</f>
        <v>0</v>
      </c>
      <c r="AU15" s="117">
        <f>SUMIF(Project_Schedule!$C$9:$C$158,Resource_Schedule!$A15,Project_Schedule!BG$9:BG$158)</f>
        <v>0</v>
      </c>
      <c r="AV15" s="117">
        <f>SUMIF(Project_Schedule!$C$9:$C$158,Resource_Schedule!$A15,Project_Schedule!BH$9:BH$158)</f>
        <v>0</v>
      </c>
      <c r="AW15" s="117">
        <f>SUMIF(Project_Schedule!$C$9:$C$158,Resource_Schedule!$A15,Project_Schedule!BI$9:BI$158)</f>
        <v>0</v>
      </c>
      <c r="AX15" s="117">
        <f>SUMIF(Project_Schedule!$C$9:$C$158,Resource_Schedule!$A15,Project_Schedule!BJ$9:BJ$158)</f>
        <v>0</v>
      </c>
      <c r="AY15" s="117">
        <f>SUMIF(Project_Schedule!$C$9:$C$158,Resource_Schedule!$A15,Project_Schedule!BK$9:BK$158)</f>
        <v>0</v>
      </c>
      <c r="AZ15" s="117">
        <f>SUMIF(Project_Schedule!$C$9:$C$158,Resource_Schedule!$A15,Project_Schedule!BL$9:BL$158)</f>
        <v>0</v>
      </c>
      <c r="BA15" s="117">
        <f>SUMIF(Project_Schedule!$C$9:$C$158,Resource_Schedule!$A15,Project_Schedule!BM$9:BM$158)</f>
        <v>0</v>
      </c>
      <c r="BB15" s="117">
        <f>SUMIF(Project_Schedule!$C$9:$C$158,Resource_Schedule!$A15,Project_Schedule!BN$9:BN$158)</f>
        <v>0</v>
      </c>
      <c r="BC15" s="117">
        <f>SUMIF(Project_Schedule!$C$9:$C$158,Resource_Schedule!$A15,Project_Schedule!BO$9:BO$158)</f>
        <v>0</v>
      </c>
      <c r="BD15" s="117">
        <f>SUMIF(Project_Schedule!$C$9:$C$158,Resource_Schedule!$A15,Project_Schedule!BP$9:BP$158)</f>
        <v>0</v>
      </c>
      <c r="BE15" s="117">
        <f>SUMIF(Project_Schedule!$C$9:$C$158,Resource_Schedule!$A15,Project_Schedule!BQ$9:BQ$158)</f>
        <v>0</v>
      </c>
      <c r="BF15" s="117">
        <f>SUMIF(Project_Schedule!$C$9:$C$158,Resource_Schedule!$A15,Project_Schedule!BR$9:BR$158)</f>
        <v>0</v>
      </c>
      <c r="BG15" s="117">
        <f>SUMIF(Project_Schedule!$C$9:$C$158,Resource_Schedule!$A15,Project_Schedule!BS$9:BS$158)</f>
        <v>0</v>
      </c>
      <c r="BH15" s="117">
        <f>SUMIF(Project_Schedule!$C$9:$C$158,Resource_Schedule!$A15,Project_Schedule!BT$9:BT$158)</f>
        <v>0</v>
      </c>
      <c r="BI15" s="117">
        <f>SUMIF(Project_Schedule!$C$9:$C$158,Resource_Schedule!$A15,Project_Schedule!BU$9:BU$158)</f>
        <v>0</v>
      </c>
      <c r="BJ15" s="117">
        <f>SUMIF(Project_Schedule!$C$9:$C$158,Resource_Schedule!$A15,Project_Schedule!BV$9:BV$158)</f>
        <v>0</v>
      </c>
      <c r="BK15" s="118">
        <f>SUMIF(Project_Schedule!$C$9:$C$158,Resource_Schedule!$A15,Project_Schedule!BW$9:BW$158)</f>
        <v>0</v>
      </c>
    </row>
    <row r="16" spans="1:93" x14ac:dyDescent="0.25">
      <c r="A16" s="116" t="str">
        <f>IFERROR(INDEX(Tbl_Resource_List[],ROW($A16)-ROW($A$6),1),"")</f>
        <v/>
      </c>
      <c r="B16" s="117">
        <f>COUNTIF(D16:BK16,"&gt;"&amp;VLOOKUP(A16,Tbl_Resource_List[],2,FALSE))</f>
        <v>0</v>
      </c>
      <c r="C16" s="117">
        <f>COUNTIF(D16:BK16,"&lt;"&amp;VLOOKUP(A16,Tbl_Resource_List[],2,FALSE))</f>
        <v>0</v>
      </c>
      <c r="D16" s="117">
        <f>SUMIF(Project_Schedule!$C$9:$C$158,Resource_Schedule!$A16,Project_Schedule!P$9:P$158)</f>
        <v>0</v>
      </c>
      <c r="E16" s="117">
        <f>SUMIF(Project_Schedule!$C$9:$C$158,Resource_Schedule!$A16,Project_Schedule!Q$9:Q$158)</f>
        <v>0</v>
      </c>
      <c r="F16" s="117">
        <f>SUMIF(Project_Schedule!$C$9:$C$158,Resource_Schedule!$A16,Project_Schedule!R$9:R$158)</f>
        <v>0</v>
      </c>
      <c r="G16" s="117">
        <f>SUMIF(Project_Schedule!$C$9:$C$158,Resource_Schedule!$A16,Project_Schedule!S$9:S$158)</f>
        <v>0</v>
      </c>
      <c r="H16" s="117">
        <f>SUMIF(Project_Schedule!$C$9:$C$158,Resource_Schedule!$A16,Project_Schedule!T$9:T$158)</f>
        <v>0</v>
      </c>
      <c r="I16" s="117">
        <f>SUMIF(Project_Schedule!$C$9:$C$158,Resource_Schedule!$A16,Project_Schedule!U$9:U$158)</f>
        <v>0</v>
      </c>
      <c r="J16" s="117">
        <f>SUMIF(Project_Schedule!$C$9:$C$158,Resource_Schedule!$A16,Project_Schedule!V$9:V$158)</f>
        <v>0</v>
      </c>
      <c r="K16" s="117">
        <f>SUMIF(Project_Schedule!$C$9:$C$158,Resource_Schedule!$A16,Project_Schedule!W$9:W$158)</f>
        <v>0</v>
      </c>
      <c r="L16" s="117">
        <f>SUMIF(Project_Schedule!$C$9:$C$158,Resource_Schedule!$A16,Project_Schedule!X$9:X$158)</f>
        <v>0</v>
      </c>
      <c r="M16" s="117">
        <f>SUMIF(Project_Schedule!$C$9:$C$158,Resource_Schedule!$A16,Project_Schedule!Y$9:Y$158)</f>
        <v>0</v>
      </c>
      <c r="N16" s="117">
        <f>SUMIF(Project_Schedule!$C$9:$C$158,Resource_Schedule!$A16,Project_Schedule!Z$9:Z$158)</f>
        <v>0</v>
      </c>
      <c r="O16" s="117">
        <f>SUMIF(Project_Schedule!$C$9:$C$158,Resource_Schedule!$A16,Project_Schedule!AA$9:AA$158)</f>
        <v>0</v>
      </c>
      <c r="P16" s="117">
        <f>SUMIF(Project_Schedule!$C$9:$C$158,Resource_Schedule!$A16,Project_Schedule!AB$9:AB$158)</f>
        <v>0</v>
      </c>
      <c r="Q16" s="117">
        <f>SUMIF(Project_Schedule!$C$9:$C$158,Resource_Schedule!$A16,Project_Schedule!AC$9:AC$158)</f>
        <v>0</v>
      </c>
      <c r="R16" s="117">
        <f>SUMIF(Project_Schedule!$C$9:$C$158,Resource_Schedule!$A16,Project_Schedule!AD$9:AD$158)</f>
        <v>0</v>
      </c>
      <c r="S16" s="117">
        <f>SUMIF(Project_Schedule!$C$9:$C$158,Resource_Schedule!$A16,Project_Schedule!AE$9:AE$158)</f>
        <v>0</v>
      </c>
      <c r="T16" s="117">
        <f>SUMIF(Project_Schedule!$C$9:$C$158,Resource_Schedule!$A16,Project_Schedule!AF$9:AF$158)</f>
        <v>0</v>
      </c>
      <c r="U16" s="117">
        <f>SUMIF(Project_Schedule!$C$9:$C$158,Resource_Schedule!$A16,Project_Schedule!AG$9:AG$158)</f>
        <v>0</v>
      </c>
      <c r="V16" s="117">
        <f>SUMIF(Project_Schedule!$C$9:$C$158,Resource_Schedule!$A16,Project_Schedule!AH$9:AH$158)</f>
        <v>0</v>
      </c>
      <c r="W16" s="117">
        <f>SUMIF(Project_Schedule!$C$9:$C$158,Resource_Schedule!$A16,Project_Schedule!AI$9:AI$158)</f>
        <v>0</v>
      </c>
      <c r="X16" s="117">
        <f>SUMIF(Project_Schedule!$C$9:$C$158,Resource_Schedule!$A16,Project_Schedule!AJ$9:AJ$158)</f>
        <v>0</v>
      </c>
      <c r="Y16" s="117">
        <f>SUMIF(Project_Schedule!$C$9:$C$158,Resource_Schedule!$A16,Project_Schedule!AK$9:AK$158)</f>
        <v>0</v>
      </c>
      <c r="Z16" s="117">
        <f>SUMIF(Project_Schedule!$C$9:$C$158,Resource_Schedule!$A16,Project_Schedule!AL$9:AL$158)</f>
        <v>0</v>
      </c>
      <c r="AA16" s="117">
        <f>SUMIF(Project_Schedule!$C$9:$C$158,Resource_Schedule!$A16,Project_Schedule!AM$9:AM$158)</f>
        <v>0</v>
      </c>
      <c r="AB16" s="117">
        <f>SUMIF(Project_Schedule!$C$9:$C$158,Resource_Schedule!$A16,Project_Schedule!AN$9:AN$158)</f>
        <v>0</v>
      </c>
      <c r="AC16" s="117">
        <f>SUMIF(Project_Schedule!$C$9:$C$158,Resource_Schedule!$A16,Project_Schedule!AO$9:AO$158)</f>
        <v>0</v>
      </c>
      <c r="AD16" s="117">
        <f>SUMIF(Project_Schedule!$C$9:$C$158,Resource_Schedule!$A16,Project_Schedule!AP$9:AP$158)</f>
        <v>0</v>
      </c>
      <c r="AE16" s="117">
        <f>SUMIF(Project_Schedule!$C$9:$C$158,Resource_Schedule!$A16,Project_Schedule!AQ$9:AQ$158)</f>
        <v>0</v>
      </c>
      <c r="AF16" s="117">
        <f>SUMIF(Project_Schedule!$C$9:$C$158,Resource_Schedule!$A16,Project_Schedule!AR$9:AR$158)</f>
        <v>0</v>
      </c>
      <c r="AG16" s="117">
        <f>SUMIF(Project_Schedule!$C$9:$C$158,Resource_Schedule!$A16,Project_Schedule!AS$9:AS$158)</f>
        <v>0</v>
      </c>
      <c r="AH16" s="117">
        <f>SUMIF(Project_Schedule!$C$9:$C$158,Resource_Schedule!$A16,Project_Schedule!AT$9:AT$158)</f>
        <v>0</v>
      </c>
      <c r="AI16" s="117">
        <f>SUMIF(Project_Schedule!$C$9:$C$158,Resource_Schedule!$A16,Project_Schedule!AU$9:AU$158)</f>
        <v>0</v>
      </c>
      <c r="AJ16" s="117">
        <f>SUMIF(Project_Schedule!$C$9:$C$158,Resource_Schedule!$A16,Project_Schedule!AV$9:AV$158)</f>
        <v>0</v>
      </c>
      <c r="AK16" s="117">
        <f>SUMIF(Project_Schedule!$C$9:$C$158,Resource_Schedule!$A16,Project_Schedule!AW$9:AW$158)</f>
        <v>0</v>
      </c>
      <c r="AL16" s="117">
        <f>SUMIF(Project_Schedule!$C$9:$C$158,Resource_Schedule!$A16,Project_Schedule!AX$9:AX$158)</f>
        <v>0</v>
      </c>
      <c r="AM16" s="117">
        <f>SUMIF(Project_Schedule!$C$9:$C$158,Resource_Schedule!$A16,Project_Schedule!AY$9:AY$158)</f>
        <v>0</v>
      </c>
      <c r="AN16" s="117">
        <f>SUMIF(Project_Schedule!$C$9:$C$158,Resource_Schedule!$A16,Project_Schedule!AZ$9:AZ$158)</f>
        <v>0</v>
      </c>
      <c r="AO16" s="117">
        <f>SUMIF(Project_Schedule!$C$9:$C$158,Resource_Schedule!$A16,Project_Schedule!BA$9:BA$158)</f>
        <v>0</v>
      </c>
      <c r="AP16" s="117">
        <f>SUMIF(Project_Schedule!$C$9:$C$158,Resource_Schedule!$A16,Project_Schedule!BB$9:BB$158)</f>
        <v>0</v>
      </c>
      <c r="AQ16" s="117">
        <f>SUMIF(Project_Schedule!$C$9:$C$158,Resource_Schedule!$A16,Project_Schedule!BC$9:BC$158)</f>
        <v>0</v>
      </c>
      <c r="AR16" s="117">
        <f>SUMIF(Project_Schedule!$C$9:$C$158,Resource_Schedule!$A16,Project_Schedule!BD$9:BD$158)</f>
        <v>0</v>
      </c>
      <c r="AS16" s="117">
        <f>SUMIF(Project_Schedule!$C$9:$C$158,Resource_Schedule!$A16,Project_Schedule!BE$9:BE$158)</f>
        <v>0</v>
      </c>
      <c r="AT16" s="117">
        <f>SUMIF(Project_Schedule!$C$9:$C$158,Resource_Schedule!$A16,Project_Schedule!BF$9:BF$158)</f>
        <v>0</v>
      </c>
      <c r="AU16" s="117">
        <f>SUMIF(Project_Schedule!$C$9:$C$158,Resource_Schedule!$A16,Project_Schedule!BG$9:BG$158)</f>
        <v>0</v>
      </c>
      <c r="AV16" s="117">
        <f>SUMIF(Project_Schedule!$C$9:$C$158,Resource_Schedule!$A16,Project_Schedule!BH$9:BH$158)</f>
        <v>0</v>
      </c>
      <c r="AW16" s="117">
        <f>SUMIF(Project_Schedule!$C$9:$C$158,Resource_Schedule!$A16,Project_Schedule!BI$9:BI$158)</f>
        <v>0</v>
      </c>
      <c r="AX16" s="117">
        <f>SUMIF(Project_Schedule!$C$9:$C$158,Resource_Schedule!$A16,Project_Schedule!BJ$9:BJ$158)</f>
        <v>0</v>
      </c>
      <c r="AY16" s="117">
        <f>SUMIF(Project_Schedule!$C$9:$C$158,Resource_Schedule!$A16,Project_Schedule!BK$9:BK$158)</f>
        <v>0</v>
      </c>
      <c r="AZ16" s="117">
        <f>SUMIF(Project_Schedule!$C$9:$C$158,Resource_Schedule!$A16,Project_Schedule!BL$9:BL$158)</f>
        <v>0</v>
      </c>
      <c r="BA16" s="117">
        <f>SUMIF(Project_Schedule!$C$9:$C$158,Resource_Schedule!$A16,Project_Schedule!BM$9:BM$158)</f>
        <v>0</v>
      </c>
      <c r="BB16" s="117">
        <f>SUMIF(Project_Schedule!$C$9:$C$158,Resource_Schedule!$A16,Project_Schedule!BN$9:BN$158)</f>
        <v>0</v>
      </c>
      <c r="BC16" s="117">
        <f>SUMIF(Project_Schedule!$C$9:$C$158,Resource_Schedule!$A16,Project_Schedule!BO$9:BO$158)</f>
        <v>0</v>
      </c>
      <c r="BD16" s="117">
        <f>SUMIF(Project_Schedule!$C$9:$C$158,Resource_Schedule!$A16,Project_Schedule!BP$9:BP$158)</f>
        <v>0</v>
      </c>
      <c r="BE16" s="117">
        <f>SUMIF(Project_Schedule!$C$9:$C$158,Resource_Schedule!$A16,Project_Schedule!BQ$9:BQ$158)</f>
        <v>0</v>
      </c>
      <c r="BF16" s="117">
        <f>SUMIF(Project_Schedule!$C$9:$C$158,Resource_Schedule!$A16,Project_Schedule!BR$9:BR$158)</f>
        <v>0</v>
      </c>
      <c r="BG16" s="117">
        <f>SUMIF(Project_Schedule!$C$9:$C$158,Resource_Schedule!$A16,Project_Schedule!BS$9:BS$158)</f>
        <v>0</v>
      </c>
      <c r="BH16" s="117">
        <f>SUMIF(Project_Schedule!$C$9:$C$158,Resource_Schedule!$A16,Project_Schedule!BT$9:BT$158)</f>
        <v>0</v>
      </c>
      <c r="BI16" s="117">
        <f>SUMIF(Project_Schedule!$C$9:$C$158,Resource_Schedule!$A16,Project_Schedule!BU$9:BU$158)</f>
        <v>0</v>
      </c>
      <c r="BJ16" s="117">
        <f>SUMIF(Project_Schedule!$C$9:$C$158,Resource_Schedule!$A16,Project_Schedule!BV$9:BV$158)</f>
        <v>0</v>
      </c>
      <c r="BK16" s="118">
        <f>SUMIF(Project_Schedule!$C$9:$C$158,Resource_Schedule!$A16,Project_Schedule!BW$9:BW$158)</f>
        <v>0</v>
      </c>
    </row>
    <row r="17" spans="1:63" x14ac:dyDescent="0.25">
      <c r="A17" s="116" t="str">
        <f>IFERROR(INDEX(Tbl_Resource_List[],ROW($A17)-ROW($A$6),1),"")</f>
        <v/>
      </c>
      <c r="B17" s="117">
        <f>COUNTIF(D17:BK17,"&gt;"&amp;VLOOKUP(A17,Tbl_Resource_List[],2,FALSE))</f>
        <v>0</v>
      </c>
      <c r="C17" s="117">
        <f>COUNTIF(D17:BK17,"&lt;"&amp;VLOOKUP(A17,Tbl_Resource_List[],2,FALSE))</f>
        <v>0</v>
      </c>
      <c r="D17" s="117">
        <f>SUMIF(Project_Schedule!$C$9:$C$158,Resource_Schedule!$A17,Project_Schedule!P$9:P$158)</f>
        <v>0</v>
      </c>
      <c r="E17" s="117">
        <f>SUMIF(Project_Schedule!$C$9:$C$158,Resource_Schedule!$A17,Project_Schedule!Q$9:Q$158)</f>
        <v>0</v>
      </c>
      <c r="F17" s="117">
        <f>SUMIF(Project_Schedule!$C$9:$C$158,Resource_Schedule!$A17,Project_Schedule!R$9:R$158)</f>
        <v>0</v>
      </c>
      <c r="G17" s="117">
        <f>SUMIF(Project_Schedule!$C$9:$C$158,Resource_Schedule!$A17,Project_Schedule!S$9:S$158)</f>
        <v>0</v>
      </c>
      <c r="H17" s="117">
        <f>SUMIF(Project_Schedule!$C$9:$C$158,Resource_Schedule!$A17,Project_Schedule!T$9:T$158)</f>
        <v>0</v>
      </c>
      <c r="I17" s="117">
        <f>SUMIF(Project_Schedule!$C$9:$C$158,Resource_Schedule!$A17,Project_Schedule!U$9:U$158)</f>
        <v>0</v>
      </c>
      <c r="J17" s="117">
        <f>SUMIF(Project_Schedule!$C$9:$C$158,Resource_Schedule!$A17,Project_Schedule!V$9:V$158)</f>
        <v>0</v>
      </c>
      <c r="K17" s="117">
        <f>SUMIF(Project_Schedule!$C$9:$C$158,Resource_Schedule!$A17,Project_Schedule!W$9:W$158)</f>
        <v>0</v>
      </c>
      <c r="L17" s="117">
        <f>SUMIF(Project_Schedule!$C$9:$C$158,Resource_Schedule!$A17,Project_Schedule!X$9:X$158)</f>
        <v>0</v>
      </c>
      <c r="M17" s="117">
        <f>SUMIF(Project_Schedule!$C$9:$C$158,Resource_Schedule!$A17,Project_Schedule!Y$9:Y$158)</f>
        <v>0</v>
      </c>
      <c r="N17" s="117">
        <f>SUMIF(Project_Schedule!$C$9:$C$158,Resource_Schedule!$A17,Project_Schedule!Z$9:Z$158)</f>
        <v>0</v>
      </c>
      <c r="O17" s="117">
        <f>SUMIF(Project_Schedule!$C$9:$C$158,Resource_Schedule!$A17,Project_Schedule!AA$9:AA$158)</f>
        <v>0</v>
      </c>
      <c r="P17" s="117">
        <f>SUMIF(Project_Schedule!$C$9:$C$158,Resource_Schedule!$A17,Project_Schedule!AB$9:AB$158)</f>
        <v>0</v>
      </c>
      <c r="Q17" s="117">
        <f>SUMIF(Project_Schedule!$C$9:$C$158,Resource_Schedule!$A17,Project_Schedule!AC$9:AC$158)</f>
        <v>0</v>
      </c>
      <c r="R17" s="117">
        <f>SUMIF(Project_Schedule!$C$9:$C$158,Resource_Schedule!$A17,Project_Schedule!AD$9:AD$158)</f>
        <v>0</v>
      </c>
      <c r="S17" s="117">
        <f>SUMIF(Project_Schedule!$C$9:$C$158,Resource_Schedule!$A17,Project_Schedule!AE$9:AE$158)</f>
        <v>0</v>
      </c>
      <c r="T17" s="117">
        <f>SUMIF(Project_Schedule!$C$9:$C$158,Resource_Schedule!$A17,Project_Schedule!AF$9:AF$158)</f>
        <v>0</v>
      </c>
      <c r="U17" s="117">
        <f>SUMIF(Project_Schedule!$C$9:$C$158,Resource_Schedule!$A17,Project_Schedule!AG$9:AG$158)</f>
        <v>0</v>
      </c>
      <c r="V17" s="117">
        <f>SUMIF(Project_Schedule!$C$9:$C$158,Resource_Schedule!$A17,Project_Schedule!AH$9:AH$158)</f>
        <v>0</v>
      </c>
      <c r="W17" s="117">
        <f>SUMIF(Project_Schedule!$C$9:$C$158,Resource_Schedule!$A17,Project_Schedule!AI$9:AI$158)</f>
        <v>0</v>
      </c>
      <c r="X17" s="117">
        <f>SUMIF(Project_Schedule!$C$9:$C$158,Resource_Schedule!$A17,Project_Schedule!AJ$9:AJ$158)</f>
        <v>0</v>
      </c>
      <c r="Y17" s="117">
        <f>SUMIF(Project_Schedule!$C$9:$C$158,Resource_Schedule!$A17,Project_Schedule!AK$9:AK$158)</f>
        <v>0</v>
      </c>
      <c r="Z17" s="117">
        <f>SUMIF(Project_Schedule!$C$9:$C$158,Resource_Schedule!$A17,Project_Schedule!AL$9:AL$158)</f>
        <v>0</v>
      </c>
      <c r="AA17" s="117">
        <f>SUMIF(Project_Schedule!$C$9:$C$158,Resource_Schedule!$A17,Project_Schedule!AM$9:AM$158)</f>
        <v>0</v>
      </c>
      <c r="AB17" s="117">
        <f>SUMIF(Project_Schedule!$C$9:$C$158,Resource_Schedule!$A17,Project_Schedule!AN$9:AN$158)</f>
        <v>0</v>
      </c>
      <c r="AC17" s="117">
        <f>SUMIF(Project_Schedule!$C$9:$C$158,Resource_Schedule!$A17,Project_Schedule!AO$9:AO$158)</f>
        <v>0</v>
      </c>
      <c r="AD17" s="117">
        <f>SUMIF(Project_Schedule!$C$9:$C$158,Resource_Schedule!$A17,Project_Schedule!AP$9:AP$158)</f>
        <v>0</v>
      </c>
      <c r="AE17" s="117">
        <f>SUMIF(Project_Schedule!$C$9:$C$158,Resource_Schedule!$A17,Project_Schedule!AQ$9:AQ$158)</f>
        <v>0</v>
      </c>
      <c r="AF17" s="117">
        <f>SUMIF(Project_Schedule!$C$9:$C$158,Resource_Schedule!$A17,Project_Schedule!AR$9:AR$158)</f>
        <v>0</v>
      </c>
      <c r="AG17" s="117">
        <f>SUMIF(Project_Schedule!$C$9:$C$158,Resource_Schedule!$A17,Project_Schedule!AS$9:AS$158)</f>
        <v>0</v>
      </c>
      <c r="AH17" s="117">
        <f>SUMIF(Project_Schedule!$C$9:$C$158,Resource_Schedule!$A17,Project_Schedule!AT$9:AT$158)</f>
        <v>0</v>
      </c>
      <c r="AI17" s="117">
        <f>SUMIF(Project_Schedule!$C$9:$C$158,Resource_Schedule!$A17,Project_Schedule!AU$9:AU$158)</f>
        <v>0</v>
      </c>
      <c r="AJ17" s="117">
        <f>SUMIF(Project_Schedule!$C$9:$C$158,Resource_Schedule!$A17,Project_Schedule!AV$9:AV$158)</f>
        <v>0</v>
      </c>
      <c r="AK17" s="117">
        <f>SUMIF(Project_Schedule!$C$9:$C$158,Resource_Schedule!$A17,Project_Schedule!AW$9:AW$158)</f>
        <v>0</v>
      </c>
      <c r="AL17" s="117">
        <f>SUMIF(Project_Schedule!$C$9:$C$158,Resource_Schedule!$A17,Project_Schedule!AX$9:AX$158)</f>
        <v>0</v>
      </c>
      <c r="AM17" s="117">
        <f>SUMIF(Project_Schedule!$C$9:$C$158,Resource_Schedule!$A17,Project_Schedule!AY$9:AY$158)</f>
        <v>0</v>
      </c>
      <c r="AN17" s="117">
        <f>SUMIF(Project_Schedule!$C$9:$C$158,Resource_Schedule!$A17,Project_Schedule!AZ$9:AZ$158)</f>
        <v>0</v>
      </c>
      <c r="AO17" s="117">
        <f>SUMIF(Project_Schedule!$C$9:$C$158,Resource_Schedule!$A17,Project_Schedule!BA$9:BA$158)</f>
        <v>0</v>
      </c>
      <c r="AP17" s="117">
        <f>SUMIF(Project_Schedule!$C$9:$C$158,Resource_Schedule!$A17,Project_Schedule!BB$9:BB$158)</f>
        <v>0</v>
      </c>
      <c r="AQ17" s="117">
        <f>SUMIF(Project_Schedule!$C$9:$C$158,Resource_Schedule!$A17,Project_Schedule!BC$9:BC$158)</f>
        <v>0</v>
      </c>
      <c r="AR17" s="117">
        <f>SUMIF(Project_Schedule!$C$9:$C$158,Resource_Schedule!$A17,Project_Schedule!BD$9:BD$158)</f>
        <v>0</v>
      </c>
      <c r="AS17" s="117">
        <f>SUMIF(Project_Schedule!$C$9:$C$158,Resource_Schedule!$A17,Project_Schedule!BE$9:BE$158)</f>
        <v>0</v>
      </c>
      <c r="AT17" s="117">
        <f>SUMIF(Project_Schedule!$C$9:$C$158,Resource_Schedule!$A17,Project_Schedule!BF$9:BF$158)</f>
        <v>0</v>
      </c>
      <c r="AU17" s="117">
        <f>SUMIF(Project_Schedule!$C$9:$C$158,Resource_Schedule!$A17,Project_Schedule!BG$9:BG$158)</f>
        <v>0</v>
      </c>
      <c r="AV17" s="117">
        <f>SUMIF(Project_Schedule!$C$9:$C$158,Resource_Schedule!$A17,Project_Schedule!BH$9:BH$158)</f>
        <v>0</v>
      </c>
      <c r="AW17" s="117">
        <f>SUMIF(Project_Schedule!$C$9:$C$158,Resource_Schedule!$A17,Project_Schedule!BI$9:BI$158)</f>
        <v>0</v>
      </c>
      <c r="AX17" s="117">
        <f>SUMIF(Project_Schedule!$C$9:$C$158,Resource_Schedule!$A17,Project_Schedule!BJ$9:BJ$158)</f>
        <v>0</v>
      </c>
      <c r="AY17" s="117">
        <f>SUMIF(Project_Schedule!$C$9:$C$158,Resource_Schedule!$A17,Project_Schedule!BK$9:BK$158)</f>
        <v>0</v>
      </c>
      <c r="AZ17" s="117">
        <f>SUMIF(Project_Schedule!$C$9:$C$158,Resource_Schedule!$A17,Project_Schedule!BL$9:BL$158)</f>
        <v>0</v>
      </c>
      <c r="BA17" s="117">
        <f>SUMIF(Project_Schedule!$C$9:$C$158,Resource_Schedule!$A17,Project_Schedule!BM$9:BM$158)</f>
        <v>0</v>
      </c>
      <c r="BB17" s="117">
        <f>SUMIF(Project_Schedule!$C$9:$C$158,Resource_Schedule!$A17,Project_Schedule!BN$9:BN$158)</f>
        <v>0</v>
      </c>
      <c r="BC17" s="117">
        <f>SUMIF(Project_Schedule!$C$9:$C$158,Resource_Schedule!$A17,Project_Schedule!BO$9:BO$158)</f>
        <v>0</v>
      </c>
      <c r="BD17" s="117">
        <f>SUMIF(Project_Schedule!$C$9:$C$158,Resource_Schedule!$A17,Project_Schedule!BP$9:BP$158)</f>
        <v>0</v>
      </c>
      <c r="BE17" s="117">
        <f>SUMIF(Project_Schedule!$C$9:$C$158,Resource_Schedule!$A17,Project_Schedule!BQ$9:BQ$158)</f>
        <v>0</v>
      </c>
      <c r="BF17" s="117">
        <f>SUMIF(Project_Schedule!$C$9:$C$158,Resource_Schedule!$A17,Project_Schedule!BR$9:BR$158)</f>
        <v>0</v>
      </c>
      <c r="BG17" s="117">
        <f>SUMIF(Project_Schedule!$C$9:$C$158,Resource_Schedule!$A17,Project_Schedule!BS$9:BS$158)</f>
        <v>0</v>
      </c>
      <c r="BH17" s="117">
        <f>SUMIF(Project_Schedule!$C$9:$C$158,Resource_Schedule!$A17,Project_Schedule!BT$9:BT$158)</f>
        <v>0</v>
      </c>
      <c r="BI17" s="117">
        <f>SUMIF(Project_Schedule!$C$9:$C$158,Resource_Schedule!$A17,Project_Schedule!BU$9:BU$158)</f>
        <v>0</v>
      </c>
      <c r="BJ17" s="117">
        <f>SUMIF(Project_Schedule!$C$9:$C$158,Resource_Schedule!$A17,Project_Schedule!BV$9:BV$158)</f>
        <v>0</v>
      </c>
      <c r="BK17" s="118">
        <f>SUMIF(Project_Schedule!$C$9:$C$158,Resource_Schedule!$A17,Project_Schedule!BW$9:BW$158)</f>
        <v>0</v>
      </c>
    </row>
    <row r="18" spans="1:63" x14ac:dyDescent="0.25">
      <c r="A18" s="116" t="str">
        <f>IFERROR(INDEX(Tbl_Resource_List[],ROW($A18)-ROW($A$6),1),"")</f>
        <v/>
      </c>
      <c r="B18" s="117">
        <f>COUNTIF(D18:BK18,"&gt;"&amp;VLOOKUP(A18,Tbl_Resource_List[],2,FALSE))</f>
        <v>0</v>
      </c>
      <c r="C18" s="117">
        <f>COUNTIF(D18:BK18,"&lt;"&amp;VLOOKUP(A18,Tbl_Resource_List[],2,FALSE))</f>
        <v>0</v>
      </c>
      <c r="D18" s="117">
        <f>SUMIF(Project_Schedule!$C$9:$C$158,Resource_Schedule!$A18,Project_Schedule!P$9:P$158)</f>
        <v>0</v>
      </c>
      <c r="E18" s="117">
        <f>SUMIF(Project_Schedule!$C$9:$C$158,Resource_Schedule!$A18,Project_Schedule!Q$9:Q$158)</f>
        <v>0</v>
      </c>
      <c r="F18" s="117">
        <f>SUMIF(Project_Schedule!$C$9:$C$158,Resource_Schedule!$A18,Project_Schedule!R$9:R$158)</f>
        <v>0</v>
      </c>
      <c r="G18" s="117">
        <f>SUMIF(Project_Schedule!$C$9:$C$158,Resource_Schedule!$A18,Project_Schedule!S$9:S$158)</f>
        <v>0</v>
      </c>
      <c r="H18" s="117">
        <f>SUMIF(Project_Schedule!$C$9:$C$158,Resource_Schedule!$A18,Project_Schedule!T$9:T$158)</f>
        <v>0</v>
      </c>
      <c r="I18" s="117">
        <f>SUMIF(Project_Schedule!$C$9:$C$158,Resource_Schedule!$A18,Project_Schedule!U$9:U$158)</f>
        <v>0</v>
      </c>
      <c r="J18" s="117">
        <f>SUMIF(Project_Schedule!$C$9:$C$158,Resource_Schedule!$A18,Project_Schedule!V$9:V$158)</f>
        <v>0</v>
      </c>
      <c r="K18" s="117">
        <f>SUMIF(Project_Schedule!$C$9:$C$158,Resource_Schedule!$A18,Project_Schedule!W$9:W$158)</f>
        <v>0</v>
      </c>
      <c r="L18" s="117">
        <f>SUMIF(Project_Schedule!$C$9:$C$158,Resource_Schedule!$A18,Project_Schedule!X$9:X$158)</f>
        <v>0</v>
      </c>
      <c r="M18" s="117">
        <f>SUMIF(Project_Schedule!$C$9:$C$158,Resource_Schedule!$A18,Project_Schedule!Y$9:Y$158)</f>
        <v>0</v>
      </c>
      <c r="N18" s="117">
        <f>SUMIF(Project_Schedule!$C$9:$C$158,Resource_Schedule!$A18,Project_Schedule!Z$9:Z$158)</f>
        <v>0</v>
      </c>
      <c r="O18" s="117">
        <f>SUMIF(Project_Schedule!$C$9:$C$158,Resource_Schedule!$A18,Project_Schedule!AA$9:AA$158)</f>
        <v>0</v>
      </c>
      <c r="P18" s="117">
        <f>SUMIF(Project_Schedule!$C$9:$C$158,Resource_Schedule!$A18,Project_Schedule!AB$9:AB$158)</f>
        <v>0</v>
      </c>
      <c r="Q18" s="117">
        <f>SUMIF(Project_Schedule!$C$9:$C$158,Resource_Schedule!$A18,Project_Schedule!AC$9:AC$158)</f>
        <v>0</v>
      </c>
      <c r="R18" s="117">
        <f>SUMIF(Project_Schedule!$C$9:$C$158,Resource_Schedule!$A18,Project_Schedule!AD$9:AD$158)</f>
        <v>0</v>
      </c>
      <c r="S18" s="117">
        <f>SUMIF(Project_Schedule!$C$9:$C$158,Resource_Schedule!$A18,Project_Schedule!AE$9:AE$158)</f>
        <v>0</v>
      </c>
      <c r="T18" s="117">
        <f>SUMIF(Project_Schedule!$C$9:$C$158,Resource_Schedule!$A18,Project_Schedule!AF$9:AF$158)</f>
        <v>0</v>
      </c>
      <c r="U18" s="117">
        <f>SUMIF(Project_Schedule!$C$9:$C$158,Resource_Schedule!$A18,Project_Schedule!AG$9:AG$158)</f>
        <v>0</v>
      </c>
      <c r="V18" s="117">
        <f>SUMIF(Project_Schedule!$C$9:$C$158,Resource_Schedule!$A18,Project_Schedule!AH$9:AH$158)</f>
        <v>0</v>
      </c>
      <c r="W18" s="117">
        <f>SUMIF(Project_Schedule!$C$9:$C$158,Resource_Schedule!$A18,Project_Schedule!AI$9:AI$158)</f>
        <v>0</v>
      </c>
      <c r="X18" s="117">
        <f>SUMIF(Project_Schedule!$C$9:$C$158,Resource_Schedule!$A18,Project_Schedule!AJ$9:AJ$158)</f>
        <v>0</v>
      </c>
      <c r="Y18" s="117">
        <f>SUMIF(Project_Schedule!$C$9:$C$158,Resource_Schedule!$A18,Project_Schedule!AK$9:AK$158)</f>
        <v>0</v>
      </c>
      <c r="Z18" s="117">
        <f>SUMIF(Project_Schedule!$C$9:$C$158,Resource_Schedule!$A18,Project_Schedule!AL$9:AL$158)</f>
        <v>0</v>
      </c>
      <c r="AA18" s="117">
        <f>SUMIF(Project_Schedule!$C$9:$C$158,Resource_Schedule!$A18,Project_Schedule!AM$9:AM$158)</f>
        <v>0</v>
      </c>
      <c r="AB18" s="117">
        <f>SUMIF(Project_Schedule!$C$9:$C$158,Resource_Schedule!$A18,Project_Schedule!AN$9:AN$158)</f>
        <v>0</v>
      </c>
      <c r="AC18" s="117">
        <f>SUMIF(Project_Schedule!$C$9:$C$158,Resource_Schedule!$A18,Project_Schedule!AO$9:AO$158)</f>
        <v>0</v>
      </c>
      <c r="AD18" s="117">
        <f>SUMIF(Project_Schedule!$C$9:$C$158,Resource_Schedule!$A18,Project_Schedule!AP$9:AP$158)</f>
        <v>0</v>
      </c>
      <c r="AE18" s="117">
        <f>SUMIF(Project_Schedule!$C$9:$C$158,Resource_Schedule!$A18,Project_Schedule!AQ$9:AQ$158)</f>
        <v>0</v>
      </c>
      <c r="AF18" s="117">
        <f>SUMIF(Project_Schedule!$C$9:$C$158,Resource_Schedule!$A18,Project_Schedule!AR$9:AR$158)</f>
        <v>0</v>
      </c>
      <c r="AG18" s="117">
        <f>SUMIF(Project_Schedule!$C$9:$C$158,Resource_Schedule!$A18,Project_Schedule!AS$9:AS$158)</f>
        <v>0</v>
      </c>
      <c r="AH18" s="117">
        <f>SUMIF(Project_Schedule!$C$9:$C$158,Resource_Schedule!$A18,Project_Schedule!AT$9:AT$158)</f>
        <v>0</v>
      </c>
      <c r="AI18" s="117">
        <f>SUMIF(Project_Schedule!$C$9:$C$158,Resource_Schedule!$A18,Project_Schedule!AU$9:AU$158)</f>
        <v>0</v>
      </c>
      <c r="AJ18" s="117">
        <f>SUMIF(Project_Schedule!$C$9:$C$158,Resource_Schedule!$A18,Project_Schedule!AV$9:AV$158)</f>
        <v>0</v>
      </c>
      <c r="AK18" s="117">
        <f>SUMIF(Project_Schedule!$C$9:$C$158,Resource_Schedule!$A18,Project_Schedule!AW$9:AW$158)</f>
        <v>0</v>
      </c>
      <c r="AL18" s="117">
        <f>SUMIF(Project_Schedule!$C$9:$C$158,Resource_Schedule!$A18,Project_Schedule!AX$9:AX$158)</f>
        <v>0</v>
      </c>
      <c r="AM18" s="117">
        <f>SUMIF(Project_Schedule!$C$9:$C$158,Resource_Schedule!$A18,Project_Schedule!AY$9:AY$158)</f>
        <v>0</v>
      </c>
      <c r="AN18" s="117">
        <f>SUMIF(Project_Schedule!$C$9:$C$158,Resource_Schedule!$A18,Project_Schedule!AZ$9:AZ$158)</f>
        <v>0</v>
      </c>
      <c r="AO18" s="117">
        <f>SUMIF(Project_Schedule!$C$9:$C$158,Resource_Schedule!$A18,Project_Schedule!BA$9:BA$158)</f>
        <v>0</v>
      </c>
      <c r="AP18" s="117">
        <f>SUMIF(Project_Schedule!$C$9:$C$158,Resource_Schedule!$A18,Project_Schedule!BB$9:BB$158)</f>
        <v>0</v>
      </c>
      <c r="AQ18" s="117">
        <f>SUMIF(Project_Schedule!$C$9:$C$158,Resource_Schedule!$A18,Project_Schedule!BC$9:BC$158)</f>
        <v>0</v>
      </c>
      <c r="AR18" s="117">
        <f>SUMIF(Project_Schedule!$C$9:$C$158,Resource_Schedule!$A18,Project_Schedule!BD$9:BD$158)</f>
        <v>0</v>
      </c>
      <c r="AS18" s="117">
        <f>SUMIF(Project_Schedule!$C$9:$C$158,Resource_Schedule!$A18,Project_Schedule!BE$9:BE$158)</f>
        <v>0</v>
      </c>
      <c r="AT18" s="117">
        <f>SUMIF(Project_Schedule!$C$9:$C$158,Resource_Schedule!$A18,Project_Schedule!BF$9:BF$158)</f>
        <v>0</v>
      </c>
      <c r="AU18" s="117">
        <f>SUMIF(Project_Schedule!$C$9:$C$158,Resource_Schedule!$A18,Project_Schedule!BG$9:BG$158)</f>
        <v>0</v>
      </c>
      <c r="AV18" s="117">
        <f>SUMIF(Project_Schedule!$C$9:$C$158,Resource_Schedule!$A18,Project_Schedule!BH$9:BH$158)</f>
        <v>0</v>
      </c>
      <c r="AW18" s="117">
        <f>SUMIF(Project_Schedule!$C$9:$C$158,Resource_Schedule!$A18,Project_Schedule!BI$9:BI$158)</f>
        <v>0</v>
      </c>
      <c r="AX18" s="117">
        <f>SUMIF(Project_Schedule!$C$9:$C$158,Resource_Schedule!$A18,Project_Schedule!BJ$9:BJ$158)</f>
        <v>0</v>
      </c>
      <c r="AY18" s="117">
        <f>SUMIF(Project_Schedule!$C$9:$C$158,Resource_Schedule!$A18,Project_Schedule!BK$9:BK$158)</f>
        <v>0</v>
      </c>
      <c r="AZ18" s="117">
        <f>SUMIF(Project_Schedule!$C$9:$C$158,Resource_Schedule!$A18,Project_Schedule!BL$9:BL$158)</f>
        <v>0</v>
      </c>
      <c r="BA18" s="117">
        <f>SUMIF(Project_Schedule!$C$9:$C$158,Resource_Schedule!$A18,Project_Schedule!BM$9:BM$158)</f>
        <v>0</v>
      </c>
      <c r="BB18" s="117">
        <f>SUMIF(Project_Schedule!$C$9:$C$158,Resource_Schedule!$A18,Project_Schedule!BN$9:BN$158)</f>
        <v>0</v>
      </c>
      <c r="BC18" s="117">
        <f>SUMIF(Project_Schedule!$C$9:$C$158,Resource_Schedule!$A18,Project_Schedule!BO$9:BO$158)</f>
        <v>0</v>
      </c>
      <c r="BD18" s="117">
        <f>SUMIF(Project_Schedule!$C$9:$C$158,Resource_Schedule!$A18,Project_Schedule!BP$9:BP$158)</f>
        <v>0</v>
      </c>
      <c r="BE18" s="117">
        <f>SUMIF(Project_Schedule!$C$9:$C$158,Resource_Schedule!$A18,Project_Schedule!BQ$9:BQ$158)</f>
        <v>0</v>
      </c>
      <c r="BF18" s="117">
        <f>SUMIF(Project_Schedule!$C$9:$C$158,Resource_Schedule!$A18,Project_Schedule!BR$9:BR$158)</f>
        <v>0</v>
      </c>
      <c r="BG18" s="117">
        <f>SUMIF(Project_Schedule!$C$9:$C$158,Resource_Schedule!$A18,Project_Schedule!BS$9:BS$158)</f>
        <v>0</v>
      </c>
      <c r="BH18" s="117">
        <f>SUMIF(Project_Schedule!$C$9:$C$158,Resource_Schedule!$A18,Project_Schedule!BT$9:BT$158)</f>
        <v>0</v>
      </c>
      <c r="BI18" s="117">
        <f>SUMIF(Project_Schedule!$C$9:$C$158,Resource_Schedule!$A18,Project_Schedule!BU$9:BU$158)</f>
        <v>0</v>
      </c>
      <c r="BJ18" s="117">
        <f>SUMIF(Project_Schedule!$C$9:$C$158,Resource_Schedule!$A18,Project_Schedule!BV$9:BV$158)</f>
        <v>0</v>
      </c>
      <c r="BK18" s="118">
        <f>SUMIF(Project_Schedule!$C$9:$C$158,Resource_Schedule!$A18,Project_Schedule!BW$9:BW$158)</f>
        <v>0</v>
      </c>
    </row>
    <row r="19" spans="1:63" x14ac:dyDescent="0.25">
      <c r="A19" s="116" t="str">
        <f>IFERROR(INDEX(Tbl_Resource_List[],ROW($A19)-ROW($A$6),1),"")</f>
        <v/>
      </c>
      <c r="B19" s="117">
        <f>COUNTIF(D19:BK19,"&gt;"&amp;VLOOKUP(A19,Tbl_Resource_List[],2,FALSE))</f>
        <v>0</v>
      </c>
      <c r="C19" s="117">
        <f>COUNTIF(D19:BK19,"&lt;"&amp;VLOOKUP(A19,Tbl_Resource_List[],2,FALSE))</f>
        <v>0</v>
      </c>
      <c r="D19" s="117">
        <f>SUMIF(Project_Schedule!$C$9:$C$158,Resource_Schedule!$A19,Project_Schedule!P$9:P$158)</f>
        <v>0</v>
      </c>
      <c r="E19" s="117">
        <f>SUMIF(Project_Schedule!$C$9:$C$158,Resource_Schedule!$A19,Project_Schedule!Q$9:Q$158)</f>
        <v>0</v>
      </c>
      <c r="F19" s="117">
        <f>SUMIF(Project_Schedule!$C$9:$C$158,Resource_Schedule!$A19,Project_Schedule!R$9:R$158)</f>
        <v>0</v>
      </c>
      <c r="G19" s="117">
        <f>SUMIF(Project_Schedule!$C$9:$C$158,Resource_Schedule!$A19,Project_Schedule!S$9:S$158)</f>
        <v>0</v>
      </c>
      <c r="H19" s="117">
        <f>SUMIF(Project_Schedule!$C$9:$C$158,Resource_Schedule!$A19,Project_Schedule!T$9:T$158)</f>
        <v>0</v>
      </c>
      <c r="I19" s="117">
        <f>SUMIF(Project_Schedule!$C$9:$C$158,Resource_Schedule!$A19,Project_Schedule!U$9:U$158)</f>
        <v>0</v>
      </c>
      <c r="J19" s="117">
        <f>SUMIF(Project_Schedule!$C$9:$C$158,Resource_Schedule!$A19,Project_Schedule!V$9:V$158)</f>
        <v>0</v>
      </c>
      <c r="K19" s="117">
        <f>SUMIF(Project_Schedule!$C$9:$C$158,Resource_Schedule!$A19,Project_Schedule!W$9:W$158)</f>
        <v>0</v>
      </c>
      <c r="L19" s="117">
        <f>SUMIF(Project_Schedule!$C$9:$C$158,Resource_Schedule!$A19,Project_Schedule!X$9:X$158)</f>
        <v>0</v>
      </c>
      <c r="M19" s="117">
        <f>SUMIF(Project_Schedule!$C$9:$C$158,Resource_Schedule!$A19,Project_Schedule!Y$9:Y$158)</f>
        <v>0</v>
      </c>
      <c r="N19" s="117">
        <f>SUMIF(Project_Schedule!$C$9:$C$158,Resource_Schedule!$A19,Project_Schedule!Z$9:Z$158)</f>
        <v>0</v>
      </c>
      <c r="O19" s="117">
        <f>SUMIF(Project_Schedule!$C$9:$C$158,Resource_Schedule!$A19,Project_Schedule!AA$9:AA$158)</f>
        <v>0</v>
      </c>
      <c r="P19" s="117">
        <f>SUMIF(Project_Schedule!$C$9:$C$158,Resource_Schedule!$A19,Project_Schedule!AB$9:AB$158)</f>
        <v>0</v>
      </c>
      <c r="Q19" s="117">
        <f>SUMIF(Project_Schedule!$C$9:$C$158,Resource_Schedule!$A19,Project_Schedule!AC$9:AC$158)</f>
        <v>0</v>
      </c>
      <c r="R19" s="117">
        <f>SUMIF(Project_Schedule!$C$9:$C$158,Resource_Schedule!$A19,Project_Schedule!AD$9:AD$158)</f>
        <v>0</v>
      </c>
      <c r="S19" s="117">
        <f>SUMIF(Project_Schedule!$C$9:$C$158,Resource_Schedule!$A19,Project_Schedule!AE$9:AE$158)</f>
        <v>0</v>
      </c>
      <c r="T19" s="117">
        <f>SUMIF(Project_Schedule!$C$9:$C$158,Resource_Schedule!$A19,Project_Schedule!AF$9:AF$158)</f>
        <v>0</v>
      </c>
      <c r="U19" s="117">
        <f>SUMIF(Project_Schedule!$C$9:$C$158,Resource_Schedule!$A19,Project_Schedule!AG$9:AG$158)</f>
        <v>0</v>
      </c>
      <c r="V19" s="117">
        <f>SUMIF(Project_Schedule!$C$9:$C$158,Resource_Schedule!$A19,Project_Schedule!AH$9:AH$158)</f>
        <v>0</v>
      </c>
      <c r="W19" s="117">
        <f>SUMIF(Project_Schedule!$C$9:$C$158,Resource_Schedule!$A19,Project_Schedule!AI$9:AI$158)</f>
        <v>0</v>
      </c>
      <c r="X19" s="117">
        <f>SUMIF(Project_Schedule!$C$9:$C$158,Resource_Schedule!$A19,Project_Schedule!AJ$9:AJ$158)</f>
        <v>0</v>
      </c>
      <c r="Y19" s="117">
        <f>SUMIF(Project_Schedule!$C$9:$C$158,Resource_Schedule!$A19,Project_Schedule!AK$9:AK$158)</f>
        <v>0</v>
      </c>
      <c r="Z19" s="117">
        <f>SUMIF(Project_Schedule!$C$9:$C$158,Resource_Schedule!$A19,Project_Schedule!AL$9:AL$158)</f>
        <v>0</v>
      </c>
      <c r="AA19" s="117">
        <f>SUMIF(Project_Schedule!$C$9:$C$158,Resource_Schedule!$A19,Project_Schedule!AM$9:AM$158)</f>
        <v>0</v>
      </c>
      <c r="AB19" s="117">
        <f>SUMIF(Project_Schedule!$C$9:$C$158,Resource_Schedule!$A19,Project_Schedule!AN$9:AN$158)</f>
        <v>0</v>
      </c>
      <c r="AC19" s="117">
        <f>SUMIF(Project_Schedule!$C$9:$C$158,Resource_Schedule!$A19,Project_Schedule!AO$9:AO$158)</f>
        <v>0</v>
      </c>
      <c r="AD19" s="117">
        <f>SUMIF(Project_Schedule!$C$9:$C$158,Resource_Schedule!$A19,Project_Schedule!AP$9:AP$158)</f>
        <v>0</v>
      </c>
      <c r="AE19" s="117">
        <f>SUMIF(Project_Schedule!$C$9:$C$158,Resource_Schedule!$A19,Project_Schedule!AQ$9:AQ$158)</f>
        <v>0</v>
      </c>
      <c r="AF19" s="117">
        <f>SUMIF(Project_Schedule!$C$9:$C$158,Resource_Schedule!$A19,Project_Schedule!AR$9:AR$158)</f>
        <v>0</v>
      </c>
      <c r="AG19" s="117">
        <f>SUMIF(Project_Schedule!$C$9:$C$158,Resource_Schedule!$A19,Project_Schedule!AS$9:AS$158)</f>
        <v>0</v>
      </c>
      <c r="AH19" s="117">
        <f>SUMIF(Project_Schedule!$C$9:$C$158,Resource_Schedule!$A19,Project_Schedule!AT$9:AT$158)</f>
        <v>0</v>
      </c>
      <c r="AI19" s="117">
        <f>SUMIF(Project_Schedule!$C$9:$C$158,Resource_Schedule!$A19,Project_Schedule!AU$9:AU$158)</f>
        <v>0</v>
      </c>
      <c r="AJ19" s="117">
        <f>SUMIF(Project_Schedule!$C$9:$C$158,Resource_Schedule!$A19,Project_Schedule!AV$9:AV$158)</f>
        <v>0</v>
      </c>
      <c r="AK19" s="117">
        <f>SUMIF(Project_Schedule!$C$9:$C$158,Resource_Schedule!$A19,Project_Schedule!AW$9:AW$158)</f>
        <v>0</v>
      </c>
      <c r="AL19" s="117">
        <f>SUMIF(Project_Schedule!$C$9:$C$158,Resource_Schedule!$A19,Project_Schedule!AX$9:AX$158)</f>
        <v>0</v>
      </c>
      <c r="AM19" s="117">
        <f>SUMIF(Project_Schedule!$C$9:$C$158,Resource_Schedule!$A19,Project_Schedule!AY$9:AY$158)</f>
        <v>0</v>
      </c>
      <c r="AN19" s="117">
        <f>SUMIF(Project_Schedule!$C$9:$C$158,Resource_Schedule!$A19,Project_Schedule!AZ$9:AZ$158)</f>
        <v>0</v>
      </c>
      <c r="AO19" s="117">
        <f>SUMIF(Project_Schedule!$C$9:$C$158,Resource_Schedule!$A19,Project_Schedule!BA$9:BA$158)</f>
        <v>0</v>
      </c>
      <c r="AP19" s="117">
        <f>SUMIF(Project_Schedule!$C$9:$C$158,Resource_Schedule!$A19,Project_Schedule!BB$9:BB$158)</f>
        <v>0</v>
      </c>
      <c r="AQ19" s="117">
        <f>SUMIF(Project_Schedule!$C$9:$C$158,Resource_Schedule!$A19,Project_Schedule!BC$9:BC$158)</f>
        <v>0</v>
      </c>
      <c r="AR19" s="117">
        <f>SUMIF(Project_Schedule!$C$9:$C$158,Resource_Schedule!$A19,Project_Schedule!BD$9:BD$158)</f>
        <v>0</v>
      </c>
      <c r="AS19" s="117">
        <f>SUMIF(Project_Schedule!$C$9:$C$158,Resource_Schedule!$A19,Project_Schedule!BE$9:BE$158)</f>
        <v>0</v>
      </c>
      <c r="AT19" s="117">
        <f>SUMIF(Project_Schedule!$C$9:$C$158,Resource_Schedule!$A19,Project_Schedule!BF$9:BF$158)</f>
        <v>0</v>
      </c>
      <c r="AU19" s="117">
        <f>SUMIF(Project_Schedule!$C$9:$C$158,Resource_Schedule!$A19,Project_Schedule!BG$9:BG$158)</f>
        <v>0</v>
      </c>
      <c r="AV19" s="117">
        <f>SUMIF(Project_Schedule!$C$9:$C$158,Resource_Schedule!$A19,Project_Schedule!BH$9:BH$158)</f>
        <v>0</v>
      </c>
      <c r="AW19" s="117">
        <f>SUMIF(Project_Schedule!$C$9:$C$158,Resource_Schedule!$A19,Project_Schedule!BI$9:BI$158)</f>
        <v>0</v>
      </c>
      <c r="AX19" s="117">
        <f>SUMIF(Project_Schedule!$C$9:$C$158,Resource_Schedule!$A19,Project_Schedule!BJ$9:BJ$158)</f>
        <v>0</v>
      </c>
      <c r="AY19" s="117">
        <f>SUMIF(Project_Schedule!$C$9:$C$158,Resource_Schedule!$A19,Project_Schedule!BK$9:BK$158)</f>
        <v>0</v>
      </c>
      <c r="AZ19" s="117">
        <f>SUMIF(Project_Schedule!$C$9:$C$158,Resource_Schedule!$A19,Project_Schedule!BL$9:BL$158)</f>
        <v>0</v>
      </c>
      <c r="BA19" s="117">
        <f>SUMIF(Project_Schedule!$C$9:$C$158,Resource_Schedule!$A19,Project_Schedule!BM$9:BM$158)</f>
        <v>0</v>
      </c>
      <c r="BB19" s="117">
        <f>SUMIF(Project_Schedule!$C$9:$C$158,Resource_Schedule!$A19,Project_Schedule!BN$9:BN$158)</f>
        <v>0</v>
      </c>
      <c r="BC19" s="117">
        <f>SUMIF(Project_Schedule!$C$9:$C$158,Resource_Schedule!$A19,Project_Schedule!BO$9:BO$158)</f>
        <v>0</v>
      </c>
      <c r="BD19" s="117">
        <f>SUMIF(Project_Schedule!$C$9:$C$158,Resource_Schedule!$A19,Project_Schedule!BP$9:BP$158)</f>
        <v>0</v>
      </c>
      <c r="BE19" s="117">
        <f>SUMIF(Project_Schedule!$C$9:$C$158,Resource_Schedule!$A19,Project_Schedule!BQ$9:BQ$158)</f>
        <v>0</v>
      </c>
      <c r="BF19" s="117">
        <f>SUMIF(Project_Schedule!$C$9:$C$158,Resource_Schedule!$A19,Project_Schedule!BR$9:BR$158)</f>
        <v>0</v>
      </c>
      <c r="BG19" s="117">
        <f>SUMIF(Project_Schedule!$C$9:$C$158,Resource_Schedule!$A19,Project_Schedule!BS$9:BS$158)</f>
        <v>0</v>
      </c>
      <c r="BH19" s="117">
        <f>SUMIF(Project_Schedule!$C$9:$C$158,Resource_Schedule!$A19,Project_Schedule!BT$9:BT$158)</f>
        <v>0</v>
      </c>
      <c r="BI19" s="117">
        <f>SUMIF(Project_Schedule!$C$9:$C$158,Resource_Schedule!$A19,Project_Schedule!BU$9:BU$158)</f>
        <v>0</v>
      </c>
      <c r="BJ19" s="117">
        <f>SUMIF(Project_Schedule!$C$9:$C$158,Resource_Schedule!$A19,Project_Schedule!BV$9:BV$158)</f>
        <v>0</v>
      </c>
      <c r="BK19" s="118">
        <f>SUMIF(Project_Schedule!$C$9:$C$158,Resource_Schedule!$A19,Project_Schedule!BW$9:BW$158)</f>
        <v>0</v>
      </c>
    </row>
    <row r="20" spans="1:63" x14ac:dyDescent="0.25">
      <c r="A20" s="116" t="str">
        <f>IFERROR(INDEX(Tbl_Resource_List[],ROW($A20)-ROW($A$6),1),"")</f>
        <v/>
      </c>
      <c r="B20" s="117">
        <f>COUNTIF(D20:BK20,"&gt;"&amp;VLOOKUP(A20,Tbl_Resource_List[],2,FALSE))</f>
        <v>0</v>
      </c>
      <c r="C20" s="117">
        <f>COUNTIF(D20:BK20,"&lt;"&amp;VLOOKUP(A20,Tbl_Resource_List[],2,FALSE))</f>
        <v>0</v>
      </c>
      <c r="D20" s="117">
        <f>SUMIF(Project_Schedule!$C$9:$C$158,Resource_Schedule!$A20,Project_Schedule!P$9:P$158)</f>
        <v>0</v>
      </c>
      <c r="E20" s="117">
        <f>SUMIF(Project_Schedule!$C$9:$C$158,Resource_Schedule!$A20,Project_Schedule!Q$9:Q$158)</f>
        <v>0</v>
      </c>
      <c r="F20" s="117">
        <f>SUMIF(Project_Schedule!$C$9:$C$158,Resource_Schedule!$A20,Project_Schedule!R$9:R$158)</f>
        <v>0</v>
      </c>
      <c r="G20" s="117">
        <f>SUMIF(Project_Schedule!$C$9:$C$158,Resource_Schedule!$A20,Project_Schedule!S$9:S$158)</f>
        <v>0</v>
      </c>
      <c r="H20" s="117">
        <f>SUMIF(Project_Schedule!$C$9:$C$158,Resource_Schedule!$A20,Project_Schedule!T$9:T$158)</f>
        <v>0</v>
      </c>
      <c r="I20" s="117">
        <f>SUMIF(Project_Schedule!$C$9:$C$158,Resource_Schedule!$A20,Project_Schedule!U$9:U$158)</f>
        <v>0</v>
      </c>
      <c r="J20" s="117">
        <f>SUMIF(Project_Schedule!$C$9:$C$158,Resource_Schedule!$A20,Project_Schedule!V$9:V$158)</f>
        <v>0</v>
      </c>
      <c r="K20" s="117">
        <f>SUMIF(Project_Schedule!$C$9:$C$158,Resource_Schedule!$A20,Project_Schedule!W$9:W$158)</f>
        <v>0</v>
      </c>
      <c r="L20" s="117">
        <f>SUMIF(Project_Schedule!$C$9:$C$158,Resource_Schedule!$A20,Project_Schedule!X$9:X$158)</f>
        <v>0</v>
      </c>
      <c r="M20" s="117">
        <f>SUMIF(Project_Schedule!$C$9:$C$158,Resource_Schedule!$A20,Project_Schedule!Y$9:Y$158)</f>
        <v>0</v>
      </c>
      <c r="N20" s="117">
        <f>SUMIF(Project_Schedule!$C$9:$C$158,Resource_Schedule!$A20,Project_Schedule!Z$9:Z$158)</f>
        <v>0</v>
      </c>
      <c r="O20" s="117">
        <f>SUMIF(Project_Schedule!$C$9:$C$158,Resource_Schedule!$A20,Project_Schedule!AA$9:AA$158)</f>
        <v>0</v>
      </c>
      <c r="P20" s="117">
        <f>SUMIF(Project_Schedule!$C$9:$C$158,Resource_Schedule!$A20,Project_Schedule!AB$9:AB$158)</f>
        <v>0</v>
      </c>
      <c r="Q20" s="117">
        <f>SUMIF(Project_Schedule!$C$9:$C$158,Resource_Schedule!$A20,Project_Schedule!AC$9:AC$158)</f>
        <v>0</v>
      </c>
      <c r="R20" s="117">
        <f>SUMIF(Project_Schedule!$C$9:$C$158,Resource_Schedule!$A20,Project_Schedule!AD$9:AD$158)</f>
        <v>0</v>
      </c>
      <c r="S20" s="117">
        <f>SUMIF(Project_Schedule!$C$9:$C$158,Resource_Schedule!$A20,Project_Schedule!AE$9:AE$158)</f>
        <v>0</v>
      </c>
      <c r="T20" s="117">
        <f>SUMIF(Project_Schedule!$C$9:$C$158,Resource_Schedule!$A20,Project_Schedule!AF$9:AF$158)</f>
        <v>0</v>
      </c>
      <c r="U20" s="117">
        <f>SUMIF(Project_Schedule!$C$9:$C$158,Resource_Schedule!$A20,Project_Schedule!AG$9:AG$158)</f>
        <v>0</v>
      </c>
      <c r="V20" s="117">
        <f>SUMIF(Project_Schedule!$C$9:$C$158,Resource_Schedule!$A20,Project_Schedule!AH$9:AH$158)</f>
        <v>0</v>
      </c>
      <c r="W20" s="117">
        <f>SUMIF(Project_Schedule!$C$9:$C$158,Resource_Schedule!$A20,Project_Schedule!AI$9:AI$158)</f>
        <v>0</v>
      </c>
      <c r="X20" s="117">
        <f>SUMIF(Project_Schedule!$C$9:$C$158,Resource_Schedule!$A20,Project_Schedule!AJ$9:AJ$158)</f>
        <v>0</v>
      </c>
      <c r="Y20" s="117">
        <f>SUMIF(Project_Schedule!$C$9:$C$158,Resource_Schedule!$A20,Project_Schedule!AK$9:AK$158)</f>
        <v>0</v>
      </c>
      <c r="Z20" s="117">
        <f>SUMIF(Project_Schedule!$C$9:$C$158,Resource_Schedule!$A20,Project_Schedule!AL$9:AL$158)</f>
        <v>0</v>
      </c>
      <c r="AA20" s="117">
        <f>SUMIF(Project_Schedule!$C$9:$C$158,Resource_Schedule!$A20,Project_Schedule!AM$9:AM$158)</f>
        <v>0</v>
      </c>
      <c r="AB20" s="117">
        <f>SUMIF(Project_Schedule!$C$9:$C$158,Resource_Schedule!$A20,Project_Schedule!AN$9:AN$158)</f>
        <v>0</v>
      </c>
      <c r="AC20" s="117">
        <f>SUMIF(Project_Schedule!$C$9:$C$158,Resource_Schedule!$A20,Project_Schedule!AO$9:AO$158)</f>
        <v>0</v>
      </c>
      <c r="AD20" s="117">
        <f>SUMIF(Project_Schedule!$C$9:$C$158,Resource_Schedule!$A20,Project_Schedule!AP$9:AP$158)</f>
        <v>0</v>
      </c>
      <c r="AE20" s="117">
        <f>SUMIF(Project_Schedule!$C$9:$C$158,Resource_Schedule!$A20,Project_Schedule!AQ$9:AQ$158)</f>
        <v>0</v>
      </c>
      <c r="AF20" s="117">
        <f>SUMIF(Project_Schedule!$C$9:$C$158,Resource_Schedule!$A20,Project_Schedule!AR$9:AR$158)</f>
        <v>0</v>
      </c>
      <c r="AG20" s="117">
        <f>SUMIF(Project_Schedule!$C$9:$C$158,Resource_Schedule!$A20,Project_Schedule!AS$9:AS$158)</f>
        <v>0</v>
      </c>
      <c r="AH20" s="117">
        <f>SUMIF(Project_Schedule!$C$9:$C$158,Resource_Schedule!$A20,Project_Schedule!AT$9:AT$158)</f>
        <v>0</v>
      </c>
      <c r="AI20" s="117">
        <f>SUMIF(Project_Schedule!$C$9:$C$158,Resource_Schedule!$A20,Project_Schedule!AU$9:AU$158)</f>
        <v>0</v>
      </c>
      <c r="AJ20" s="117">
        <f>SUMIF(Project_Schedule!$C$9:$C$158,Resource_Schedule!$A20,Project_Schedule!AV$9:AV$158)</f>
        <v>0</v>
      </c>
      <c r="AK20" s="117">
        <f>SUMIF(Project_Schedule!$C$9:$C$158,Resource_Schedule!$A20,Project_Schedule!AW$9:AW$158)</f>
        <v>0</v>
      </c>
      <c r="AL20" s="117">
        <f>SUMIF(Project_Schedule!$C$9:$C$158,Resource_Schedule!$A20,Project_Schedule!AX$9:AX$158)</f>
        <v>0</v>
      </c>
      <c r="AM20" s="117">
        <f>SUMIF(Project_Schedule!$C$9:$C$158,Resource_Schedule!$A20,Project_Schedule!AY$9:AY$158)</f>
        <v>0</v>
      </c>
      <c r="AN20" s="117">
        <f>SUMIF(Project_Schedule!$C$9:$C$158,Resource_Schedule!$A20,Project_Schedule!AZ$9:AZ$158)</f>
        <v>0</v>
      </c>
      <c r="AO20" s="117">
        <f>SUMIF(Project_Schedule!$C$9:$C$158,Resource_Schedule!$A20,Project_Schedule!BA$9:BA$158)</f>
        <v>0</v>
      </c>
      <c r="AP20" s="117">
        <f>SUMIF(Project_Schedule!$C$9:$C$158,Resource_Schedule!$A20,Project_Schedule!BB$9:BB$158)</f>
        <v>0</v>
      </c>
      <c r="AQ20" s="117">
        <f>SUMIF(Project_Schedule!$C$9:$C$158,Resource_Schedule!$A20,Project_Schedule!BC$9:BC$158)</f>
        <v>0</v>
      </c>
      <c r="AR20" s="117">
        <f>SUMIF(Project_Schedule!$C$9:$C$158,Resource_Schedule!$A20,Project_Schedule!BD$9:BD$158)</f>
        <v>0</v>
      </c>
      <c r="AS20" s="117">
        <f>SUMIF(Project_Schedule!$C$9:$C$158,Resource_Schedule!$A20,Project_Schedule!BE$9:BE$158)</f>
        <v>0</v>
      </c>
      <c r="AT20" s="117">
        <f>SUMIF(Project_Schedule!$C$9:$C$158,Resource_Schedule!$A20,Project_Schedule!BF$9:BF$158)</f>
        <v>0</v>
      </c>
      <c r="AU20" s="117">
        <f>SUMIF(Project_Schedule!$C$9:$C$158,Resource_Schedule!$A20,Project_Schedule!BG$9:BG$158)</f>
        <v>0</v>
      </c>
      <c r="AV20" s="117">
        <f>SUMIF(Project_Schedule!$C$9:$C$158,Resource_Schedule!$A20,Project_Schedule!BH$9:BH$158)</f>
        <v>0</v>
      </c>
      <c r="AW20" s="117">
        <f>SUMIF(Project_Schedule!$C$9:$C$158,Resource_Schedule!$A20,Project_Schedule!BI$9:BI$158)</f>
        <v>0</v>
      </c>
      <c r="AX20" s="117">
        <f>SUMIF(Project_Schedule!$C$9:$C$158,Resource_Schedule!$A20,Project_Schedule!BJ$9:BJ$158)</f>
        <v>0</v>
      </c>
      <c r="AY20" s="117">
        <f>SUMIF(Project_Schedule!$C$9:$C$158,Resource_Schedule!$A20,Project_Schedule!BK$9:BK$158)</f>
        <v>0</v>
      </c>
      <c r="AZ20" s="117">
        <f>SUMIF(Project_Schedule!$C$9:$C$158,Resource_Schedule!$A20,Project_Schedule!BL$9:BL$158)</f>
        <v>0</v>
      </c>
      <c r="BA20" s="117">
        <f>SUMIF(Project_Schedule!$C$9:$C$158,Resource_Schedule!$A20,Project_Schedule!BM$9:BM$158)</f>
        <v>0</v>
      </c>
      <c r="BB20" s="117">
        <f>SUMIF(Project_Schedule!$C$9:$C$158,Resource_Schedule!$A20,Project_Schedule!BN$9:BN$158)</f>
        <v>0</v>
      </c>
      <c r="BC20" s="117">
        <f>SUMIF(Project_Schedule!$C$9:$C$158,Resource_Schedule!$A20,Project_Schedule!BO$9:BO$158)</f>
        <v>0</v>
      </c>
      <c r="BD20" s="117">
        <f>SUMIF(Project_Schedule!$C$9:$C$158,Resource_Schedule!$A20,Project_Schedule!BP$9:BP$158)</f>
        <v>0</v>
      </c>
      <c r="BE20" s="117">
        <f>SUMIF(Project_Schedule!$C$9:$C$158,Resource_Schedule!$A20,Project_Schedule!BQ$9:BQ$158)</f>
        <v>0</v>
      </c>
      <c r="BF20" s="117">
        <f>SUMIF(Project_Schedule!$C$9:$C$158,Resource_Schedule!$A20,Project_Schedule!BR$9:BR$158)</f>
        <v>0</v>
      </c>
      <c r="BG20" s="117">
        <f>SUMIF(Project_Schedule!$C$9:$C$158,Resource_Schedule!$A20,Project_Schedule!BS$9:BS$158)</f>
        <v>0</v>
      </c>
      <c r="BH20" s="117">
        <f>SUMIF(Project_Schedule!$C$9:$C$158,Resource_Schedule!$A20,Project_Schedule!BT$9:BT$158)</f>
        <v>0</v>
      </c>
      <c r="BI20" s="117">
        <f>SUMIF(Project_Schedule!$C$9:$C$158,Resource_Schedule!$A20,Project_Schedule!BU$9:BU$158)</f>
        <v>0</v>
      </c>
      <c r="BJ20" s="117">
        <f>SUMIF(Project_Schedule!$C$9:$C$158,Resource_Schedule!$A20,Project_Schedule!BV$9:BV$158)</f>
        <v>0</v>
      </c>
      <c r="BK20" s="118">
        <f>SUMIF(Project_Schedule!$C$9:$C$158,Resource_Schedule!$A20,Project_Schedule!BW$9:BW$158)</f>
        <v>0</v>
      </c>
    </row>
    <row r="21" spans="1:63" x14ac:dyDescent="0.25">
      <c r="A21" s="119" t="str">
        <f>IFERROR(INDEX(Tbl_Resource_List[],ROW($A21)-ROW($A$6),1),"")</f>
        <v/>
      </c>
      <c r="B21" s="120">
        <f>COUNTIF(D21:BK21,"&gt;"&amp;VLOOKUP(A21,Tbl_Resource_List[],2,FALSE))</f>
        <v>0</v>
      </c>
      <c r="C21" s="120">
        <f>COUNTIF(D21:BK21,"&lt;"&amp;VLOOKUP(A21,Tbl_Resource_List[],2,FALSE))</f>
        <v>0</v>
      </c>
      <c r="D21" s="120">
        <f>SUMIF(Project_Schedule!$C$9:$C$158,Resource_Schedule!$A21,Project_Schedule!P$9:P$158)</f>
        <v>0</v>
      </c>
      <c r="E21" s="120">
        <f>SUMIF(Project_Schedule!$C$9:$C$158,Resource_Schedule!$A21,Project_Schedule!Q$9:Q$158)</f>
        <v>0</v>
      </c>
      <c r="F21" s="120">
        <f>SUMIF(Project_Schedule!$C$9:$C$158,Resource_Schedule!$A21,Project_Schedule!R$9:R$158)</f>
        <v>0</v>
      </c>
      <c r="G21" s="120">
        <f>SUMIF(Project_Schedule!$C$9:$C$158,Resource_Schedule!$A21,Project_Schedule!S$9:S$158)</f>
        <v>0</v>
      </c>
      <c r="H21" s="120">
        <f>SUMIF(Project_Schedule!$C$9:$C$158,Resource_Schedule!$A21,Project_Schedule!T$9:T$158)</f>
        <v>0</v>
      </c>
      <c r="I21" s="120">
        <f>SUMIF(Project_Schedule!$C$9:$C$158,Resource_Schedule!$A21,Project_Schedule!U$9:U$158)</f>
        <v>0</v>
      </c>
      <c r="J21" s="120">
        <f>SUMIF(Project_Schedule!$C$9:$C$158,Resource_Schedule!$A21,Project_Schedule!V$9:V$158)</f>
        <v>0</v>
      </c>
      <c r="K21" s="120">
        <f>SUMIF(Project_Schedule!$C$9:$C$158,Resource_Schedule!$A21,Project_Schedule!W$9:W$158)</f>
        <v>0</v>
      </c>
      <c r="L21" s="120">
        <f>SUMIF(Project_Schedule!$C$9:$C$158,Resource_Schedule!$A21,Project_Schedule!X$9:X$158)</f>
        <v>0</v>
      </c>
      <c r="M21" s="120">
        <f>SUMIF(Project_Schedule!$C$9:$C$158,Resource_Schedule!$A21,Project_Schedule!Y$9:Y$158)</f>
        <v>0</v>
      </c>
      <c r="N21" s="120">
        <f>SUMIF(Project_Schedule!$C$9:$C$158,Resource_Schedule!$A21,Project_Schedule!Z$9:Z$158)</f>
        <v>0</v>
      </c>
      <c r="O21" s="120">
        <f>SUMIF(Project_Schedule!$C$9:$C$158,Resource_Schedule!$A21,Project_Schedule!AA$9:AA$158)</f>
        <v>0</v>
      </c>
      <c r="P21" s="120">
        <f>SUMIF(Project_Schedule!$C$9:$C$158,Resource_Schedule!$A21,Project_Schedule!AB$9:AB$158)</f>
        <v>0</v>
      </c>
      <c r="Q21" s="120">
        <f>SUMIF(Project_Schedule!$C$9:$C$158,Resource_Schedule!$A21,Project_Schedule!AC$9:AC$158)</f>
        <v>0</v>
      </c>
      <c r="R21" s="120">
        <f>SUMIF(Project_Schedule!$C$9:$C$158,Resource_Schedule!$A21,Project_Schedule!AD$9:AD$158)</f>
        <v>0</v>
      </c>
      <c r="S21" s="120">
        <f>SUMIF(Project_Schedule!$C$9:$C$158,Resource_Schedule!$A21,Project_Schedule!AE$9:AE$158)</f>
        <v>0</v>
      </c>
      <c r="T21" s="120">
        <f>SUMIF(Project_Schedule!$C$9:$C$158,Resource_Schedule!$A21,Project_Schedule!AF$9:AF$158)</f>
        <v>0</v>
      </c>
      <c r="U21" s="120">
        <f>SUMIF(Project_Schedule!$C$9:$C$158,Resource_Schedule!$A21,Project_Schedule!AG$9:AG$158)</f>
        <v>0</v>
      </c>
      <c r="V21" s="120">
        <f>SUMIF(Project_Schedule!$C$9:$C$158,Resource_Schedule!$A21,Project_Schedule!AH$9:AH$158)</f>
        <v>0</v>
      </c>
      <c r="W21" s="120">
        <f>SUMIF(Project_Schedule!$C$9:$C$158,Resource_Schedule!$A21,Project_Schedule!AI$9:AI$158)</f>
        <v>0</v>
      </c>
      <c r="X21" s="120">
        <f>SUMIF(Project_Schedule!$C$9:$C$158,Resource_Schedule!$A21,Project_Schedule!AJ$9:AJ$158)</f>
        <v>0</v>
      </c>
      <c r="Y21" s="120">
        <f>SUMIF(Project_Schedule!$C$9:$C$158,Resource_Schedule!$A21,Project_Schedule!AK$9:AK$158)</f>
        <v>0</v>
      </c>
      <c r="Z21" s="120">
        <f>SUMIF(Project_Schedule!$C$9:$C$158,Resource_Schedule!$A21,Project_Schedule!AL$9:AL$158)</f>
        <v>0</v>
      </c>
      <c r="AA21" s="120">
        <f>SUMIF(Project_Schedule!$C$9:$C$158,Resource_Schedule!$A21,Project_Schedule!AM$9:AM$158)</f>
        <v>0</v>
      </c>
      <c r="AB21" s="120">
        <f>SUMIF(Project_Schedule!$C$9:$C$158,Resource_Schedule!$A21,Project_Schedule!AN$9:AN$158)</f>
        <v>0</v>
      </c>
      <c r="AC21" s="120">
        <f>SUMIF(Project_Schedule!$C$9:$C$158,Resource_Schedule!$A21,Project_Schedule!AO$9:AO$158)</f>
        <v>0</v>
      </c>
      <c r="AD21" s="120">
        <f>SUMIF(Project_Schedule!$C$9:$C$158,Resource_Schedule!$A21,Project_Schedule!AP$9:AP$158)</f>
        <v>0</v>
      </c>
      <c r="AE21" s="120">
        <f>SUMIF(Project_Schedule!$C$9:$C$158,Resource_Schedule!$A21,Project_Schedule!AQ$9:AQ$158)</f>
        <v>0</v>
      </c>
      <c r="AF21" s="120">
        <f>SUMIF(Project_Schedule!$C$9:$C$158,Resource_Schedule!$A21,Project_Schedule!AR$9:AR$158)</f>
        <v>0</v>
      </c>
      <c r="AG21" s="120">
        <f>SUMIF(Project_Schedule!$C$9:$C$158,Resource_Schedule!$A21,Project_Schedule!AS$9:AS$158)</f>
        <v>0</v>
      </c>
      <c r="AH21" s="120">
        <f>SUMIF(Project_Schedule!$C$9:$C$158,Resource_Schedule!$A21,Project_Schedule!AT$9:AT$158)</f>
        <v>0</v>
      </c>
      <c r="AI21" s="120">
        <f>SUMIF(Project_Schedule!$C$9:$C$158,Resource_Schedule!$A21,Project_Schedule!AU$9:AU$158)</f>
        <v>0</v>
      </c>
      <c r="AJ21" s="120">
        <f>SUMIF(Project_Schedule!$C$9:$C$158,Resource_Schedule!$A21,Project_Schedule!AV$9:AV$158)</f>
        <v>0</v>
      </c>
      <c r="AK21" s="120">
        <f>SUMIF(Project_Schedule!$C$9:$C$158,Resource_Schedule!$A21,Project_Schedule!AW$9:AW$158)</f>
        <v>0</v>
      </c>
      <c r="AL21" s="120">
        <f>SUMIF(Project_Schedule!$C$9:$C$158,Resource_Schedule!$A21,Project_Schedule!AX$9:AX$158)</f>
        <v>0</v>
      </c>
      <c r="AM21" s="120">
        <f>SUMIF(Project_Schedule!$C$9:$C$158,Resource_Schedule!$A21,Project_Schedule!AY$9:AY$158)</f>
        <v>0</v>
      </c>
      <c r="AN21" s="120">
        <f>SUMIF(Project_Schedule!$C$9:$C$158,Resource_Schedule!$A21,Project_Schedule!AZ$9:AZ$158)</f>
        <v>0</v>
      </c>
      <c r="AO21" s="120">
        <f>SUMIF(Project_Schedule!$C$9:$C$158,Resource_Schedule!$A21,Project_Schedule!BA$9:BA$158)</f>
        <v>0</v>
      </c>
      <c r="AP21" s="120">
        <f>SUMIF(Project_Schedule!$C$9:$C$158,Resource_Schedule!$A21,Project_Schedule!BB$9:BB$158)</f>
        <v>0</v>
      </c>
      <c r="AQ21" s="120">
        <f>SUMIF(Project_Schedule!$C$9:$C$158,Resource_Schedule!$A21,Project_Schedule!BC$9:BC$158)</f>
        <v>0</v>
      </c>
      <c r="AR21" s="120">
        <f>SUMIF(Project_Schedule!$C$9:$C$158,Resource_Schedule!$A21,Project_Schedule!BD$9:BD$158)</f>
        <v>0</v>
      </c>
      <c r="AS21" s="120">
        <f>SUMIF(Project_Schedule!$C$9:$C$158,Resource_Schedule!$A21,Project_Schedule!BE$9:BE$158)</f>
        <v>0</v>
      </c>
      <c r="AT21" s="120">
        <f>SUMIF(Project_Schedule!$C$9:$C$158,Resource_Schedule!$A21,Project_Schedule!BF$9:BF$158)</f>
        <v>0</v>
      </c>
      <c r="AU21" s="120">
        <f>SUMIF(Project_Schedule!$C$9:$C$158,Resource_Schedule!$A21,Project_Schedule!BG$9:BG$158)</f>
        <v>0</v>
      </c>
      <c r="AV21" s="120">
        <f>SUMIF(Project_Schedule!$C$9:$C$158,Resource_Schedule!$A21,Project_Schedule!BH$9:BH$158)</f>
        <v>0</v>
      </c>
      <c r="AW21" s="120">
        <f>SUMIF(Project_Schedule!$C$9:$C$158,Resource_Schedule!$A21,Project_Schedule!BI$9:BI$158)</f>
        <v>0</v>
      </c>
      <c r="AX21" s="120">
        <f>SUMIF(Project_Schedule!$C$9:$C$158,Resource_Schedule!$A21,Project_Schedule!BJ$9:BJ$158)</f>
        <v>0</v>
      </c>
      <c r="AY21" s="120">
        <f>SUMIF(Project_Schedule!$C$9:$C$158,Resource_Schedule!$A21,Project_Schedule!BK$9:BK$158)</f>
        <v>0</v>
      </c>
      <c r="AZ21" s="120">
        <f>SUMIF(Project_Schedule!$C$9:$C$158,Resource_Schedule!$A21,Project_Schedule!BL$9:BL$158)</f>
        <v>0</v>
      </c>
      <c r="BA21" s="120">
        <f>SUMIF(Project_Schedule!$C$9:$C$158,Resource_Schedule!$A21,Project_Schedule!BM$9:BM$158)</f>
        <v>0</v>
      </c>
      <c r="BB21" s="120">
        <f>SUMIF(Project_Schedule!$C$9:$C$158,Resource_Schedule!$A21,Project_Schedule!BN$9:BN$158)</f>
        <v>0</v>
      </c>
      <c r="BC21" s="120">
        <f>SUMIF(Project_Schedule!$C$9:$C$158,Resource_Schedule!$A21,Project_Schedule!BO$9:BO$158)</f>
        <v>0</v>
      </c>
      <c r="BD21" s="120">
        <f>SUMIF(Project_Schedule!$C$9:$C$158,Resource_Schedule!$A21,Project_Schedule!BP$9:BP$158)</f>
        <v>0</v>
      </c>
      <c r="BE21" s="120">
        <f>SUMIF(Project_Schedule!$C$9:$C$158,Resource_Schedule!$A21,Project_Schedule!BQ$9:BQ$158)</f>
        <v>0</v>
      </c>
      <c r="BF21" s="120">
        <f>SUMIF(Project_Schedule!$C$9:$C$158,Resource_Schedule!$A21,Project_Schedule!BR$9:BR$158)</f>
        <v>0</v>
      </c>
      <c r="BG21" s="120">
        <f>SUMIF(Project_Schedule!$C$9:$C$158,Resource_Schedule!$A21,Project_Schedule!BS$9:BS$158)</f>
        <v>0</v>
      </c>
      <c r="BH21" s="120">
        <f>SUMIF(Project_Schedule!$C$9:$C$158,Resource_Schedule!$A21,Project_Schedule!BT$9:BT$158)</f>
        <v>0</v>
      </c>
      <c r="BI21" s="120">
        <f>SUMIF(Project_Schedule!$C$9:$C$158,Resource_Schedule!$A21,Project_Schedule!BU$9:BU$158)</f>
        <v>0</v>
      </c>
      <c r="BJ21" s="120">
        <f>SUMIF(Project_Schedule!$C$9:$C$158,Resource_Schedule!$A21,Project_Schedule!BV$9:BV$158)</f>
        <v>0</v>
      </c>
      <c r="BK21" s="121">
        <f>SUMIF(Project_Schedule!$C$9:$C$158,Resource_Schedule!$A21,Project_Schedule!BW$9:BW$158)</f>
        <v>0</v>
      </c>
    </row>
    <row r="23" spans="1:63" x14ac:dyDescent="0.25">
      <c r="A23" s="106" t="s">
        <v>36</v>
      </c>
      <c r="D23" s="108">
        <f>D24</f>
        <v>42331</v>
      </c>
      <c r="E23" s="108" t="str">
        <f>IF(MONTH(D24)=MONTH(E24),"",E24)</f>
        <v/>
      </c>
      <c r="F23" s="108" t="str">
        <f t="shared" ref="F23:BK23" si="1">IF(MONTH(E24)=MONTH(F24),"",F24)</f>
        <v/>
      </c>
      <c r="G23" s="108" t="str">
        <f t="shared" si="1"/>
        <v/>
      </c>
      <c r="H23" s="108" t="str">
        <f t="shared" si="1"/>
        <v/>
      </c>
      <c r="I23" s="108" t="str">
        <f t="shared" si="1"/>
        <v/>
      </c>
      <c r="J23" s="108">
        <f t="shared" si="1"/>
        <v>42339</v>
      </c>
      <c r="K23" s="108" t="str">
        <f t="shared" si="1"/>
        <v/>
      </c>
      <c r="L23" s="108" t="str">
        <f t="shared" si="1"/>
        <v/>
      </c>
      <c r="M23" s="108" t="str">
        <f t="shared" si="1"/>
        <v/>
      </c>
      <c r="N23" s="108" t="str">
        <f t="shared" si="1"/>
        <v/>
      </c>
      <c r="O23" s="108" t="str">
        <f t="shared" si="1"/>
        <v/>
      </c>
      <c r="P23" s="108" t="str">
        <f t="shared" si="1"/>
        <v/>
      </c>
      <c r="Q23" s="108" t="str">
        <f t="shared" si="1"/>
        <v/>
      </c>
      <c r="R23" s="108" t="str">
        <f t="shared" si="1"/>
        <v/>
      </c>
      <c r="S23" s="108" t="str">
        <f t="shared" si="1"/>
        <v/>
      </c>
      <c r="T23" s="108" t="str">
        <f t="shared" si="1"/>
        <v/>
      </c>
      <c r="U23" s="108" t="str">
        <f t="shared" si="1"/>
        <v/>
      </c>
      <c r="V23" s="108" t="str">
        <f t="shared" si="1"/>
        <v/>
      </c>
      <c r="W23" s="108" t="str">
        <f t="shared" si="1"/>
        <v/>
      </c>
      <c r="X23" s="108" t="str">
        <f t="shared" si="1"/>
        <v/>
      </c>
      <c r="Y23" s="108" t="str">
        <f t="shared" si="1"/>
        <v/>
      </c>
      <c r="Z23" s="108" t="str">
        <f t="shared" si="1"/>
        <v/>
      </c>
      <c r="AA23" s="108" t="str">
        <f t="shared" si="1"/>
        <v/>
      </c>
      <c r="AB23" s="108" t="str">
        <f t="shared" si="1"/>
        <v/>
      </c>
      <c r="AC23" s="108" t="str">
        <f t="shared" si="1"/>
        <v/>
      </c>
      <c r="AD23" s="108" t="str">
        <f t="shared" si="1"/>
        <v/>
      </c>
      <c r="AE23" s="108" t="str">
        <f t="shared" si="1"/>
        <v/>
      </c>
      <c r="AF23" s="108" t="str">
        <f t="shared" si="1"/>
        <v/>
      </c>
      <c r="AG23" s="108">
        <f t="shared" si="1"/>
        <v>42370</v>
      </c>
      <c r="AH23" s="108" t="str">
        <f t="shared" si="1"/>
        <v/>
      </c>
      <c r="AI23" s="108" t="str">
        <f t="shared" si="1"/>
        <v/>
      </c>
      <c r="AJ23" s="108" t="str">
        <f t="shared" si="1"/>
        <v/>
      </c>
      <c r="AK23" s="108" t="str">
        <f t="shared" si="1"/>
        <v/>
      </c>
      <c r="AL23" s="108" t="str">
        <f t="shared" si="1"/>
        <v/>
      </c>
      <c r="AM23" s="108" t="str">
        <f t="shared" si="1"/>
        <v/>
      </c>
      <c r="AN23" s="108" t="str">
        <f t="shared" si="1"/>
        <v/>
      </c>
      <c r="AO23" s="108" t="str">
        <f t="shared" si="1"/>
        <v/>
      </c>
      <c r="AP23" s="108" t="str">
        <f t="shared" si="1"/>
        <v/>
      </c>
      <c r="AQ23" s="108" t="str">
        <f t="shared" si="1"/>
        <v/>
      </c>
      <c r="AR23" s="108" t="str">
        <f t="shared" si="1"/>
        <v/>
      </c>
      <c r="AS23" s="108" t="str">
        <f t="shared" si="1"/>
        <v/>
      </c>
      <c r="AT23" s="108" t="str">
        <f t="shared" si="1"/>
        <v/>
      </c>
      <c r="AU23" s="108" t="str">
        <f t="shared" si="1"/>
        <v/>
      </c>
      <c r="AV23" s="108" t="str">
        <f t="shared" si="1"/>
        <v/>
      </c>
      <c r="AW23" s="108" t="str">
        <f t="shared" si="1"/>
        <v/>
      </c>
      <c r="AX23" s="108" t="str">
        <f t="shared" si="1"/>
        <v/>
      </c>
      <c r="AY23" s="108" t="str">
        <f t="shared" si="1"/>
        <v/>
      </c>
      <c r="AZ23" s="108" t="str">
        <f t="shared" si="1"/>
        <v/>
      </c>
      <c r="BA23" s="108" t="str">
        <f t="shared" si="1"/>
        <v/>
      </c>
      <c r="BB23" s="108">
        <f t="shared" si="1"/>
        <v>42401</v>
      </c>
      <c r="BC23" s="108" t="str">
        <f t="shared" si="1"/>
        <v/>
      </c>
      <c r="BD23" s="108" t="str">
        <f t="shared" si="1"/>
        <v/>
      </c>
      <c r="BE23" s="108" t="str">
        <f t="shared" si="1"/>
        <v/>
      </c>
      <c r="BF23" s="108" t="str">
        <f t="shared" si="1"/>
        <v/>
      </c>
      <c r="BG23" s="108" t="str">
        <f t="shared" si="1"/>
        <v/>
      </c>
      <c r="BH23" s="108" t="str">
        <f t="shared" si="1"/>
        <v/>
      </c>
      <c r="BI23" s="108" t="str">
        <f t="shared" si="1"/>
        <v/>
      </c>
      <c r="BJ23" s="108" t="str">
        <f t="shared" si="1"/>
        <v/>
      </c>
      <c r="BK23" s="108" t="str">
        <f t="shared" si="1"/>
        <v/>
      </c>
    </row>
    <row r="24" spans="1:63" ht="43.5" customHeight="1" x14ac:dyDescent="0.25">
      <c r="A24" s="109" t="s">
        <v>7</v>
      </c>
      <c r="B24" s="110" t="s">
        <v>59</v>
      </c>
      <c r="C24" s="110" t="s">
        <v>87</v>
      </c>
      <c r="D24" s="122">
        <f>Project_Schedule!P7</f>
        <v>42331</v>
      </c>
      <c r="E24" s="122">
        <f>Project_Schedule!Q7</f>
        <v>42332</v>
      </c>
      <c r="F24" s="122">
        <f>Project_Schedule!R7</f>
        <v>42333</v>
      </c>
      <c r="G24" s="122">
        <f>Project_Schedule!S7</f>
        <v>42334</v>
      </c>
      <c r="H24" s="122">
        <f>Project_Schedule!T7</f>
        <v>42335</v>
      </c>
      <c r="I24" s="122">
        <f>Project_Schedule!U7</f>
        <v>42338</v>
      </c>
      <c r="J24" s="122">
        <f>Project_Schedule!V7</f>
        <v>42339</v>
      </c>
      <c r="K24" s="122">
        <f>Project_Schedule!W7</f>
        <v>42340</v>
      </c>
      <c r="L24" s="122">
        <f>Project_Schedule!X7</f>
        <v>42341</v>
      </c>
      <c r="M24" s="122">
        <f>Project_Schedule!Y7</f>
        <v>42342</v>
      </c>
      <c r="N24" s="122">
        <f>Project_Schedule!Z7</f>
        <v>42345</v>
      </c>
      <c r="O24" s="122">
        <f>Project_Schedule!AA7</f>
        <v>42346</v>
      </c>
      <c r="P24" s="122">
        <f>Project_Schedule!AB7</f>
        <v>42347</v>
      </c>
      <c r="Q24" s="122">
        <f>Project_Schedule!AC7</f>
        <v>42348</v>
      </c>
      <c r="R24" s="122">
        <f>Project_Schedule!AD7</f>
        <v>42349</v>
      </c>
      <c r="S24" s="122">
        <f>Project_Schedule!AE7</f>
        <v>42352</v>
      </c>
      <c r="T24" s="122">
        <f>Project_Schedule!AF7</f>
        <v>42353</v>
      </c>
      <c r="U24" s="122">
        <f>Project_Schedule!AG7</f>
        <v>42354</v>
      </c>
      <c r="V24" s="122">
        <f>Project_Schedule!AH7</f>
        <v>42355</v>
      </c>
      <c r="W24" s="122">
        <f>Project_Schedule!AI7</f>
        <v>42356</v>
      </c>
      <c r="X24" s="122">
        <f>Project_Schedule!AJ7</f>
        <v>42359</v>
      </c>
      <c r="Y24" s="122">
        <f>Project_Schedule!AK7</f>
        <v>42360</v>
      </c>
      <c r="Z24" s="122">
        <f>Project_Schedule!AL7</f>
        <v>42361</v>
      </c>
      <c r="AA24" s="122">
        <f>Project_Schedule!AM7</f>
        <v>42362</v>
      </c>
      <c r="AB24" s="122">
        <f>Project_Schedule!AN7</f>
        <v>42363</v>
      </c>
      <c r="AC24" s="122">
        <f>Project_Schedule!AO7</f>
        <v>42366</v>
      </c>
      <c r="AD24" s="122">
        <f>Project_Schedule!AP7</f>
        <v>42367</v>
      </c>
      <c r="AE24" s="122">
        <f>Project_Schedule!AQ7</f>
        <v>42368</v>
      </c>
      <c r="AF24" s="122">
        <f>Project_Schedule!AR7</f>
        <v>42369</v>
      </c>
      <c r="AG24" s="122">
        <f>Project_Schedule!AS7</f>
        <v>42370</v>
      </c>
      <c r="AH24" s="122">
        <f>Project_Schedule!AT7</f>
        <v>42373</v>
      </c>
      <c r="AI24" s="122">
        <f>Project_Schedule!AU7</f>
        <v>42374</v>
      </c>
      <c r="AJ24" s="122">
        <f>Project_Schedule!AV7</f>
        <v>42375</v>
      </c>
      <c r="AK24" s="122">
        <f>Project_Schedule!AW7</f>
        <v>42376</v>
      </c>
      <c r="AL24" s="122">
        <f>Project_Schedule!AX7</f>
        <v>42377</v>
      </c>
      <c r="AM24" s="122">
        <f>Project_Schedule!AY7</f>
        <v>42380</v>
      </c>
      <c r="AN24" s="122">
        <f>Project_Schedule!AZ7</f>
        <v>42381</v>
      </c>
      <c r="AO24" s="122">
        <f>Project_Schedule!BA7</f>
        <v>42382</v>
      </c>
      <c r="AP24" s="122">
        <f>Project_Schedule!BB7</f>
        <v>42383</v>
      </c>
      <c r="AQ24" s="122">
        <f>Project_Schedule!BC7</f>
        <v>42384</v>
      </c>
      <c r="AR24" s="122">
        <f>Project_Schedule!BD7</f>
        <v>42387</v>
      </c>
      <c r="AS24" s="122">
        <f>Project_Schedule!BE7</f>
        <v>42388</v>
      </c>
      <c r="AT24" s="122">
        <f>Project_Schedule!BF7</f>
        <v>42389</v>
      </c>
      <c r="AU24" s="122">
        <f>Project_Schedule!BG7</f>
        <v>42390</v>
      </c>
      <c r="AV24" s="122">
        <f>Project_Schedule!BH7</f>
        <v>42391</v>
      </c>
      <c r="AW24" s="122">
        <f>Project_Schedule!BI7</f>
        <v>42394</v>
      </c>
      <c r="AX24" s="122">
        <f>Project_Schedule!BJ7</f>
        <v>42395</v>
      </c>
      <c r="AY24" s="122">
        <f>Project_Schedule!BK7</f>
        <v>42396</v>
      </c>
      <c r="AZ24" s="122">
        <f>Project_Schedule!BL7</f>
        <v>42397</v>
      </c>
      <c r="BA24" s="122">
        <f>Project_Schedule!BM7</f>
        <v>42398</v>
      </c>
      <c r="BB24" s="122">
        <f>Project_Schedule!BN7</f>
        <v>42401</v>
      </c>
      <c r="BC24" s="122">
        <f>Project_Schedule!BO7</f>
        <v>42402</v>
      </c>
      <c r="BD24" s="122">
        <f>Project_Schedule!BP7</f>
        <v>42403</v>
      </c>
      <c r="BE24" s="122">
        <f>Project_Schedule!BQ7</f>
        <v>42404</v>
      </c>
      <c r="BF24" s="122">
        <f>Project_Schedule!BR7</f>
        <v>42405</v>
      </c>
      <c r="BG24" s="122">
        <f>Project_Schedule!BS7</f>
        <v>42408</v>
      </c>
      <c r="BH24" s="122">
        <f>Project_Schedule!BT7</f>
        <v>42409</v>
      </c>
      <c r="BI24" s="122">
        <f>Project_Schedule!BU7</f>
        <v>42410</v>
      </c>
      <c r="BJ24" s="122">
        <f>Project_Schedule!BV7</f>
        <v>42411</v>
      </c>
      <c r="BK24" s="122">
        <f>Project_Schedule!BW7</f>
        <v>42412</v>
      </c>
    </row>
    <row r="25" spans="1:63" x14ac:dyDescent="0.25">
      <c r="A25" s="113" t="str">
        <f>A7</f>
        <v>Sayeem</v>
      </c>
      <c r="B25" s="123" t="str">
        <f t="array" aca="1" ref="B25" ca="1">IFERROR(INDEX($A$24:$BK$24,1,SMALL(IF(INDIRECT(ADDRESS(ROW($B25),MATCH(LookUp!$I$2,Resource_Schedule!$A$24:$BK$24,0),1,1,)):BK25&gt;0,COLUMN(INDIRECT(ADDRESS(ROW($B25),MATCH(LookUp!$I$2,Resource_Schedule!$A$24:$BK$24,0),1,1,)):BK25),""),1)),"")</f>
        <v/>
      </c>
      <c r="C25" s="123" t="str">
        <f t="array" aca="1" ref="C25" ca="1">IFERROR(INDEX($A$24:$BK$24,1,SMALL(IF(INDIRECT(ADDRESS(ROW($B25),MATCH(LookUp!$I$3,Resource_Schedule!$A$24:$BK$24,0),1,1,)):BK25&gt;0,COLUMN(INDIRECT(ADDRESS(ROW($B25),MATCH(LookUp!$I$3,Resource_Schedule!$A$24:$BK$24,0),1,1,)):BK25),""),1)),"")</f>
        <v/>
      </c>
      <c r="D25" s="114">
        <f>IFERROR(INDEX(Tbl_Resource_List[Hours Available per Day],MATCH($A25,Tbl_Resource_List[Resource Name],0),1)-SUMIF(Project_Schedule!$C$9:$C$158,Resource_Schedule!$A25,Project_Schedule!P$9:P$158),0)</f>
        <v>0</v>
      </c>
      <c r="E25" s="114">
        <f>IFERROR(INDEX(Tbl_Resource_List[Hours Available per Day],MATCH($A25,Tbl_Resource_List[Resource Name],0),1)-SUMIF(Project_Schedule!$C$9:$C$158,Resource_Schedule!$A25,Project_Schedule!Q$9:Q$158),0)</f>
        <v>0</v>
      </c>
      <c r="F25" s="114">
        <f>IFERROR(INDEX(Tbl_Resource_List[Hours Available per Day],MATCH($A25,Tbl_Resource_List[Resource Name],0),1)-SUMIF(Project_Schedule!$C$9:$C$158,Resource_Schedule!$A25,Project_Schedule!R$9:R$158),0)</f>
        <v>0</v>
      </c>
      <c r="G25" s="114">
        <f>IFERROR(INDEX(Tbl_Resource_List[Hours Available per Day],MATCH($A25,Tbl_Resource_List[Resource Name],0),1)-SUMIF(Project_Schedule!$C$9:$C$158,Resource_Schedule!$A25,Project_Schedule!S$9:S$158),0)</f>
        <v>7</v>
      </c>
      <c r="H25" s="114">
        <f>IFERROR(INDEX(Tbl_Resource_List[Hours Available per Day],MATCH($A25,Tbl_Resource_List[Resource Name],0),1)-SUMIF(Project_Schedule!$C$9:$C$158,Resource_Schedule!$A25,Project_Schedule!T$9:T$158),0)</f>
        <v>8</v>
      </c>
      <c r="I25" s="114">
        <f>IFERROR(INDEX(Tbl_Resource_List[Hours Available per Day],MATCH($A25,Tbl_Resource_List[Resource Name],0),1)-SUMIF(Project_Schedule!$C$9:$C$158,Resource_Schedule!$A25,Project_Schedule!U$9:U$158),0)</f>
        <v>8</v>
      </c>
      <c r="J25" s="114">
        <f>IFERROR(INDEX(Tbl_Resource_List[Hours Available per Day],MATCH($A25,Tbl_Resource_List[Resource Name],0),1)-SUMIF(Project_Schedule!$C$9:$C$158,Resource_Schedule!$A25,Project_Schedule!V$9:V$158),0)</f>
        <v>8</v>
      </c>
      <c r="K25" s="114">
        <f>IFERROR(INDEX(Tbl_Resource_List[Hours Available per Day],MATCH($A25,Tbl_Resource_List[Resource Name],0),1)-SUMIF(Project_Schedule!$C$9:$C$158,Resource_Schedule!$A25,Project_Schedule!W$9:W$158),0)</f>
        <v>8</v>
      </c>
      <c r="L25" s="114">
        <f>IFERROR(INDEX(Tbl_Resource_List[Hours Available per Day],MATCH($A25,Tbl_Resource_List[Resource Name],0),1)-SUMIF(Project_Schedule!$C$9:$C$158,Resource_Schedule!$A25,Project_Schedule!X$9:X$158),0)</f>
        <v>8</v>
      </c>
      <c r="M25" s="114">
        <f>IFERROR(INDEX(Tbl_Resource_List[Hours Available per Day],MATCH($A25,Tbl_Resource_List[Resource Name],0),1)-SUMIF(Project_Schedule!$C$9:$C$158,Resource_Schedule!$A25,Project_Schedule!Y$9:Y$158),0)</f>
        <v>8</v>
      </c>
      <c r="N25" s="114">
        <f>IFERROR(INDEX(Tbl_Resource_List[Hours Available per Day],MATCH($A25,Tbl_Resource_List[Resource Name],0),1)-SUMIF(Project_Schedule!$C$9:$C$158,Resource_Schedule!$A25,Project_Schedule!Z$9:Z$158),0)</f>
        <v>8</v>
      </c>
      <c r="O25" s="114">
        <f>IFERROR(INDEX(Tbl_Resource_List[Hours Available per Day],MATCH($A25,Tbl_Resource_List[Resource Name],0),1)-SUMIF(Project_Schedule!$C$9:$C$158,Resource_Schedule!$A25,Project_Schedule!AA$9:AA$158),0)</f>
        <v>8</v>
      </c>
      <c r="P25" s="114">
        <f>IFERROR(INDEX(Tbl_Resource_List[Hours Available per Day],MATCH($A25,Tbl_Resource_List[Resource Name],0),1)-SUMIF(Project_Schedule!$C$9:$C$158,Resource_Schedule!$A25,Project_Schedule!AB$9:AB$158),0)</f>
        <v>8</v>
      </c>
      <c r="Q25" s="114">
        <f>IFERROR(INDEX(Tbl_Resource_List[Hours Available per Day],MATCH($A25,Tbl_Resource_List[Resource Name],0),1)-SUMIF(Project_Schedule!$C$9:$C$158,Resource_Schedule!$A25,Project_Schedule!AC$9:AC$158),0)</f>
        <v>8</v>
      </c>
      <c r="R25" s="114">
        <f>IFERROR(INDEX(Tbl_Resource_List[Hours Available per Day],MATCH($A25,Tbl_Resource_List[Resource Name],0),1)-SUMIF(Project_Schedule!$C$9:$C$158,Resource_Schedule!$A25,Project_Schedule!AD$9:AD$158),0)</f>
        <v>8</v>
      </c>
      <c r="S25" s="114">
        <f>IFERROR(INDEX(Tbl_Resource_List[Hours Available per Day],MATCH($A25,Tbl_Resource_List[Resource Name],0),1)-SUMIF(Project_Schedule!$C$9:$C$158,Resource_Schedule!$A25,Project_Schedule!AE$9:AE$158),0)</f>
        <v>8</v>
      </c>
      <c r="T25" s="114">
        <f>IFERROR(INDEX(Tbl_Resource_List[Hours Available per Day],MATCH($A25,Tbl_Resource_List[Resource Name],0),1)-SUMIF(Project_Schedule!$C$9:$C$158,Resource_Schedule!$A25,Project_Schedule!AF$9:AF$158),0)</f>
        <v>8</v>
      </c>
      <c r="U25" s="114">
        <f>IFERROR(INDEX(Tbl_Resource_List[Hours Available per Day],MATCH($A25,Tbl_Resource_List[Resource Name],0),1)-SUMIF(Project_Schedule!$C$9:$C$158,Resource_Schedule!$A25,Project_Schedule!AG$9:AG$158),0)</f>
        <v>8</v>
      </c>
      <c r="V25" s="114">
        <f>IFERROR(INDEX(Tbl_Resource_List[Hours Available per Day],MATCH($A25,Tbl_Resource_List[Resource Name],0),1)-SUMIF(Project_Schedule!$C$9:$C$158,Resource_Schedule!$A25,Project_Schedule!AH$9:AH$158),0)</f>
        <v>8</v>
      </c>
      <c r="W25" s="114">
        <f>IFERROR(INDEX(Tbl_Resource_List[Hours Available per Day],MATCH($A25,Tbl_Resource_List[Resource Name],0),1)-SUMIF(Project_Schedule!$C$9:$C$158,Resource_Schedule!$A25,Project_Schedule!AI$9:AI$158),0)</f>
        <v>8</v>
      </c>
      <c r="X25" s="114">
        <f>IFERROR(INDEX(Tbl_Resource_List[Hours Available per Day],MATCH($A25,Tbl_Resource_List[Resource Name],0),1)-SUMIF(Project_Schedule!$C$9:$C$158,Resource_Schedule!$A25,Project_Schedule!AJ$9:AJ$158),0)</f>
        <v>8</v>
      </c>
      <c r="Y25" s="114">
        <f>IFERROR(INDEX(Tbl_Resource_List[Hours Available per Day],MATCH($A25,Tbl_Resource_List[Resource Name],0),1)-SUMIF(Project_Schedule!$C$9:$C$158,Resource_Schedule!$A25,Project_Schedule!AK$9:AK$158),0)</f>
        <v>8</v>
      </c>
      <c r="Z25" s="114">
        <f>IFERROR(INDEX(Tbl_Resource_List[Hours Available per Day],MATCH($A25,Tbl_Resource_List[Resource Name],0),1)-SUMIF(Project_Schedule!$C$9:$C$158,Resource_Schedule!$A25,Project_Schedule!AL$9:AL$158),0)</f>
        <v>8</v>
      </c>
      <c r="AA25" s="114">
        <f>IFERROR(INDEX(Tbl_Resource_List[Hours Available per Day],MATCH($A25,Tbl_Resource_List[Resource Name],0),1)-SUMIF(Project_Schedule!$C$9:$C$158,Resource_Schedule!$A25,Project_Schedule!AM$9:AM$158),0)</f>
        <v>8</v>
      </c>
      <c r="AB25" s="114">
        <f>IFERROR(INDEX(Tbl_Resource_List[Hours Available per Day],MATCH($A25,Tbl_Resource_List[Resource Name],0),1)-SUMIF(Project_Schedule!$C$9:$C$158,Resource_Schedule!$A25,Project_Schedule!AN$9:AN$158),0)</f>
        <v>8</v>
      </c>
      <c r="AC25" s="114">
        <f>IFERROR(INDEX(Tbl_Resource_List[Hours Available per Day],MATCH($A25,Tbl_Resource_List[Resource Name],0),1)-SUMIF(Project_Schedule!$C$9:$C$158,Resource_Schedule!$A25,Project_Schedule!AO$9:AO$158),0)</f>
        <v>8</v>
      </c>
      <c r="AD25" s="114">
        <f>IFERROR(INDEX(Tbl_Resource_List[Hours Available per Day],MATCH($A25,Tbl_Resource_List[Resource Name],0),1)-SUMIF(Project_Schedule!$C$9:$C$158,Resource_Schedule!$A25,Project_Schedule!AP$9:AP$158),0)</f>
        <v>8</v>
      </c>
      <c r="AE25" s="114">
        <f>IFERROR(INDEX(Tbl_Resource_List[Hours Available per Day],MATCH($A25,Tbl_Resource_List[Resource Name],0),1)-SUMIF(Project_Schedule!$C$9:$C$158,Resource_Schedule!$A25,Project_Schedule!AQ$9:AQ$158),0)</f>
        <v>8</v>
      </c>
      <c r="AF25" s="114">
        <f>IFERROR(INDEX(Tbl_Resource_List[Hours Available per Day],MATCH($A25,Tbl_Resource_List[Resource Name],0),1)-SUMIF(Project_Schedule!$C$9:$C$158,Resource_Schedule!$A25,Project_Schedule!AR$9:AR$158),0)</f>
        <v>8</v>
      </c>
      <c r="AG25" s="114">
        <f>IFERROR(INDEX(Tbl_Resource_List[Hours Available per Day],MATCH($A25,Tbl_Resource_List[Resource Name],0),1)-SUMIF(Project_Schedule!$C$9:$C$158,Resource_Schedule!$A25,Project_Schedule!AS$9:AS$158),0)</f>
        <v>8</v>
      </c>
      <c r="AH25" s="114">
        <f>IFERROR(INDEX(Tbl_Resource_List[Hours Available per Day],MATCH($A25,Tbl_Resource_List[Resource Name],0),1)-SUMIF(Project_Schedule!$C$9:$C$158,Resource_Schedule!$A25,Project_Schedule!AT$9:AT$158),0)</f>
        <v>8</v>
      </c>
      <c r="AI25" s="114">
        <f>IFERROR(INDEX(Tbl_Resource_List[Hours Available per Day],MATCH($A25,Tbl_Resource_List[Resource Name],0),1)-SUMIF(Project_Schedule!$C$9:$C$158,Resource_Schedule!$A25,Project_Schedule!AU$9:AU$158),0)</f>
        <v>8</v>
      </c>
      <c r="AJ25" s="114">
        <f>IFERROR(INDEX(Tbl_Resource_List[Hours Available per Day],MATCH($A25,Tbl_Resource_List[Resource Name],0),1)-SUMIF(Project_Schedule!$C$9:$C$158,Resource_Schedule!$A25,Project_Schedule!AV$9:AV$158),0)</f>
        <v>8</v>
      </c>
      <c r="AK25" s="114">
        <f>IFERROR(INDEX(Tbl_Resource_List[Hours Available per Day],MATCH($A25,Tbl_Resource_List[Resource Name],0),1)-SUMIF(Project_Schedule!$C$9:$C$158,Resource_Schedule!$A25,Project_Schedule!AW$9:AW$158),0)</f>
        <v>8</v>
      </c>
      <c r="AL25" s="114">
        <f>IFERROR(INDEX(Tbl_Resource_List[Hours Available per Day],MATCH($A25,Tbl_Resource_List[Resource Name],0),1)-SUMIF(Project_Schedule!$C$9:$C$158,Resource_Schedule!$A25,Project_Schedule!AX$9:AX$158),0)</f>
        <v>8</v>
      </c>
      <c r="AM25" s="114">
        <f>IFERROR(INDEX(Tbl_Resource_List[Hours Available per Day],MATCH($A25,Tbl_Resource_List[Resource Name],0),1)-SUMIF(Project_Schedule!$C$9:$C$158,Resource_Schedule!$A25,Project_Schedule!AY$9:AY$158),0)</f>
        <v>8</v>
      </c>
      <c r="AN25" s="114">
        <f>IFERROR(INDEX(Tbl_Resource_List[Hours Available per Day],MATCH($A25,Tbl_Resource_List[Resource Name],0),1)-SUMIF(Project_Schedule!$C$9:$C$158,Resource_Schedule!$A25,Project_Schedule!AZ$9:AZ$158),0)</f>
        <v>8</v>
      </c>
      <c r="AO25" s="114">
        <f>IFERROR(INDEX(Tbl_Resource_List[Hours Available per Day],MATCH($A25,Tbl_Resource_List[Resource Name],0),1)-SUMIF(Project_Schedule!$C$9:$C$158,Resource_Schedule!$A25,Project_Schedule!BA$9:BA$158),0)</f>
        <v>8</v>
      </c>
      <c r="AP25" s="114">
        <f>IFERROR(INDEX(Tbl_Resource_List[Hours Available per Day],MATCH($A25,Tbl_Resource_List[Resource Name],0),1)-SUMIF(Project_Schedule!$C$9:$C$158,Resource_Schedule!$A25,Project_Schedule!BB$9:BB$158),0)</f>
        <v>8</v>
      </c>
      <c r="AQ25" s="114">
        <f>IFERROR(INDEX(Tbl_Resource_List[Hours Available per Day],MATCH($A25,Tbl_Resource_List[Resource Name],0),1)-SUMIF(Project_Schedule!$C$9:$C$158,Resource_Schedule!$A25,Project_Schedule!BC$9:BC$158),0)</f>
        <v>8</v>
      </c>
      <c r="AR25" s="114">
        <f>IFERROR(INDEX(Tbl_Resource_List[Hours Available per Day],MATCH($A25,Tbl_Resource_List[Resource Name],0),1)-SUMIF(Project_Schedule!$C$9:$C$158,Resource_Schedule!$A25,Project_Schedule!BD$9:BD$158),0)</f>
        <v>8</v>
      </c>
      <c r="AS25" s="114">
        <f>IFERROR(INDEX(Tbl_Resource_List[Hours Available per Day],MATCH($A25,Tbl_Resource_List[Resource Name],0),1)-SUMIF(Project_Schedule!$C$9:$C$158,Resource_Schedule!$A25,Project_Schedule!BE$9:BE$158),0)</f>
        <v>8</v>
      </c>
      <c r="AT25" s="114">
        <f>IFERROR(INDEX(Tbl_Resource_List[Hours Available per Day],MATCH($A25,Tbl_Resource_List[Resource Name],0),1)-SUMIF(Project_Schedule!$C$9:$C$158,Resource_Schedule!$A25,Project_Schedule!BF$9:BF$158),0)</f>
        <v>8</v>
      </c>
      <c r="AU25" s="114">
        <f>IFERROR(INDEX(Tbl_Resource_List[Hours Available per Day],MATCH($A25,Tbl_Resource_List[Resource Name],0),1)-SUMIF(Project_Schedule!$C$9:$C$158,Resource_Schedule!$A25,Project_Schedule!BG$9:BG$158),0)</f>
        <v>8</v>
      </c>
      <c r="AV25" s="114">
        <f>IFERROR(INDEX(Tbl_Resource_List[Hours Available per Day],MATCH($A25,Tbl_Resource_List[Resource Name],0),1)-SUMIF(Project_Schedule!$C$9:$C$158,Resource_Schedule!$A25,Project_Schedule!BH$9:BH$158),0)</f>
        <v>8</v>
      </c>
      <c r="AW25" s="114">
        <f>IFERROR(INDEX(Tbl_Resource_List[Hours Available per Day],MATCH($A25,Tbl_Resource_List[Resource Name],0),1)-SUMIF(Project_Schedule!$C$9:$C$158,Resource_Schedule!$A25,Project_Schedule!BI$9:BI$158),0)</f>
        <v>8</v>
      </c>
      <c r="AX25" s="114">
        <f>IFERROR(INDEX(Tbl_Resource_List[Hours Available per Day],MATCH($A25,Tbl_Resource_List[Resource Name],0),1)-SUMIF(Project_Schedule!$C$9:$C$158,Resource_Schedule!$A25,Project_Schedule!BJ$9:BJ$158),0)</f>
        <v>8</v>
      </c>
      <c r="AY25" s="114">
        <f>IFERROR(INDEX(Tbl_Resource_List[Hours Available per Day],MATCH($A25,Tbl_Resource_List[Resource Name],0),1)-SUMIF(Project_Schedule!$C$9:$C$158,Resource_Schedule!$A25,Project_Schedule!BK$9:BK$158),0)</f>
        <v>8</v>
      </c>
      <c r="AZ25" s="114">
        <f>IFERROR(INDEX(Tbl_Resource_List[Hours Available per Day],MATCH($A25,Tbl_Resource_List[Resource Name],0),1)-SUMIF(Project_Schedule!$C$9:$C$158,Resource_Schedule!$A25,Project_Schedule!BL$9:BL$158),0)</f>
        <v>8</v>
      </c>
      <c r="BA25" s="114">
        <f>IFERROR(INDEX(Tbl_Resource_List[Hours Available per Day],MATCH($A25,Tbl_Resource_List[Resource Name],0),1)-SUMIF(Project_Schedule!$C$9:$C$158,Resource_Schedule!$A25,Project_Schedule!BM$9:BM$158),0)</f>
        <v>8</v>
      </c>
      <c r="BB25" s="114">
        <f>IFERROR(INDEX(Tbl_Resource_List[Hours Available per Day],MATCH($A25,Tbl_Resource_List[Resource Name],0),1)-SUMIF(Project_Schedule!$C$9:$C$158,Resource_Schedule!$A25,Project_Schedule!BN$9:BN$158),0)</f>
        <v>8</v>
      </c>
      <c r="BC25" s="114">
        <f>IFERROR(INDEX(Tbl_Resource_List[Hours Available per Day],MATCH($A25,Tbl_Resource_List[Resource Name],0),1)-SUMIF(Project_Schedule!$C$9:$C$158,Resource_Schedule!$A25,Project_Schedule!BO$9:BO$158),0)</f>
        <v>8</v>
      </c>
      <c r="BD25" s="114">
        <f>IFERROR(INDEX(Tbl_Resource_List[Hours Available per Day],MATCH($A25,Tbl_Resource_List[Resource Name],0),1)-SUMIF(Project_Schedule!$C$9:$C$158,Resource_Schedule!$A25,Project_Schedule!BP$9:BP$158),0)</f>
        <v>8</v>
      </c>
      <c r="BE25" s="114">
        <f>IFERROR(INDEX(Tbl_Resource_List[Hours Available per Day],MATCH($A25,Tbl_Resource_List[Resource Name],0),1)-SUMIF(Project_Schedule!$C$9:$C$158,Resource_Schedule!$A25,Project_Schedule!BQ$9:BQ$158),0)</f>
        <v>8</v>
      </c>
      <c r="BF25" s="114">
        <f>IFERROR(INDEX(Tbl_Resource_List[Hours Available per Day],MATCH($A25,Tbl_Resource_List[Resource Name],0),1)-SUMIF(Project_Schedule!$C$9:$C$158,Resource_Schedule!$A25,Project_Schedule!BR$9:BR$158),0)</f>
        <v>8</v>
      </c>
      <c r="BG25" s="114">
        <f>IFERROR(INDEX(Tbl_Resource_List[Hours Available per Day],MATCH($A25,Tbl_Resource_List[Resource Name],0),1)-SUMIF(Project_Schedule!$C$9:$C$158,Resource_Schedule!$A25,Project_Schedule!BS$9:BS$158),0)</f>
        <v>8</v>
      </c>
      <c r="BH25" s="114">
        <f>IFERROR(INDEX(Tbl_Resource_List[Hours Available per Day],MATCH($A25,Tbl_Resource_List[Resource Name],0),1)-SUMIF(Project_Schedule!$C$9:$C$158,Resource_Schedule!$A25,Project_Schedule!BT$9:BT$158),0)</f>
        <v>8</v>
      </c>
      <c r="BI25" s="114">
        <f>IFERROR(INDEX(Tbl_Resource_List[Hours Available per Day],MATCH($A25,Tbl_Resource_List[Resource Name],0),1)-SUMIF(Project_Schedule!$C$9:$C$158,Resource_Schedule!$A25,Project_Schedule!BU$9:BU$158),0)</f>
        <v>8</v>
      </c>
      <c r="BJ25" s="114">
        <f>IFERROR(INDEX(Tbl_Resource_List[Hours Available per Day],MATCH($A25,Tbl_Resource_List[Resource Name],0),1)-SUMIF(Project_Schedule!$C$9:$C$158,Resource_Schedule!$A25,Project_Schedule!BV$9:BV$158),0)</f>
        <v>8</v>
      </c>
      <c r="BK25" s="115">
        <f>IFERROR(INDEX(Tbl_Resource_List[Hours Available per Day],MATCH($A25,Tbl_Resource_List[Resource Name],0),1)-SUMIF(Project_Schedule!$C$9:$C$158,Resource_Schedule!$A25,Project_Schedule!BW$9:BW$158),0)</f>
        <v>8</v>
      </c>
    </row>
    <row r="26" spans="1:63" x14ac:dyDescent="0.25">
      <c r="A26" s="116" t="str">
        <f t="shared" ref="A26:A39" si="2">A8</f>
        <v>Fadhirul</v>
      </c>
      <c r="B26" s="124" t="str">
        <f t="array" aca="1" ref="B26" ca="1">IFERROR(INDEX($A$24:$BK$24,1,SMALL(IF(INDIRECT(ADDRESS(ROW($B26),MATCH(LookUp!$I$2,Resource_Schedule!$A$24:$BK$24,0),1,1,)):BK26&gt;0,COLUMN(INDIRECT(ADDRESS(ROW($B26),MATCH(LookUp!$I$2,Resource_Schedule!$A$24:$BK$24,0),1,1,)):BK26),""),1)),"")</f>
        <v/>
      </c>
      <c r="C26" s="124" t="str">
        <f t="array" aca="1" ref="C26" ca="1">IFERROR(INDEX($A$24:$BK$24,1,SMALL(IF(INDIRECT(ADDRESS(ROW($B26),MATCH(LookUp!$I$3,Resource_Schedule!$A$24:$BK$24,0),1,1,)):BK26&gt;0,COLUMN(INDIRECT(ADDRESS(ROW($B26),MATCH(LookUp!$I$3,Resource_Schedule!$A$24:$BK$24,0),1,1,)):BK26),""),1)),"")</f>
        <v/>
      </c>
      <c r="D26" s="117">
        <f>IFERROR(INDEX(Tbl_Resource_List[Hours Available per Day],MATCH($A26,Tbl_Resource_List[Resource Name],0),1)-SUMIF(Project_Schedule!$C$9:$C$158,Resource_Schedule!$A26,Project_Schedule!P$9:P$158),0)</f>
        <v>0</v>
      </c>
      <c r="E26" s="117">
        <f>IFERROR(INDEX(Tbl_Resource_List[Hours Available per Day],MATCH($A26,Tbl_Resource_List[Resource Name],0),1)-SUMIF(Project_Schedule!$C$9:$C$158,Resource_Schedule!$A26,Project_Schedule!Q$9:Q$158),0)</f>
        <v>0</v>
      </c>
      <c r="F26" s="117">
        <f>IFERROR(INDEX(Tbl_Resource_List[Hours Available per Day],MATCH($A26,Tbl_Resource_List[Resource Name],0),1)-SUMIF(Project_Schedule!$C$9:$C$158,Resource_Schedule!$A26,Project_Schedule!R$9:R$158),0)</f>
        <v>0</v>
      </c>
      <c r="G26" s="117">
        <f>IFERROR(INDEX(Tbl_Resource_List[Hours Available per Day],MATCH($A26,Tbl_Resource_List[Resource Name],0),1)-SUMIF(Project_Schedule!$C$9:$C$158,Resource_Schedule!$A26,Project_Schedule!S$9:S$158),0)</f>
        <v>6</v>
      </c>
      <c r="H26" s="117">
        <f>IFERROR(INDEX(Tbl_Resource_List[Hours Available per Day],MATCH($A26,Tbl_Resource_List[Resource Name],0),1)-SUMIF(Project_Schedule!$C$9:$C$158,Resource_Schedule!$A26,Project_Schedule!T$9:T$158),0)</f>
        <v>8</v>
      </c>
      <c r="I26" s="117">
        <f>IFERROR(INDEX(Tbl_Resource_List[Hours Available per Day],MATCH($A26,Tbl_Resource_List[Resource Name],0),1)-SUMIF(Project_Schedule!$C$9:$C$158,Resource_Schedule!$A26,Project_Schedule!U$9:U$158),0)</f>
        <v>8</v>
      </c>
      <c r="J26" s="117">
        <f>IFERROR(INDEX(Tbl_Resource_List[Hours Available per Day],MATCH($A26,Tbl_Resource_List[Resource Name],0),1)-SUMIF(Project_Schedule!$C$9:$C$158,Resource_Schedule!$A26,Project_Schedule!V$9:V$158),0)</f>
        <v>8</v>
      </c>
      <c r="K26" s="117">
        <f>IFERROR(INDEX(Tbl_Resource_List[Hours Available per Day],MATCH($A26,Tbl_Resource_List[Resource Name],0),1)-SUMIF(Project_Schedule!$C$9:$C$158,Resource_Schedule!$A26,Project_Schedule!W$9:W$158),0)</f>
        <v>8</v>
      </c>
      <c r="L26" s="117">
        <f>IFERROR(INDEX(Tbl_Resource_List[Hours Available per Day],MATCH($A26,Tbl_Resource_List[Resource Name],0),1)-SUMIF(Project_Schedule!$C$9:$C$158,Resource_Schedule!$A26,Project_Schedule!X$9:X$158),0)</f>
        <v>8</v>
      </c>
      <c r="M26" s="117">
        <f>IFERROR(INDEX(Tbl_Resource_List[Hours Available per Day],MATCH($A26,Tbl_Resource_List[Resource Name],0),1)-SUMIF(Project_Schedule!$C$9:$C$158,Resource_Schedule!$A26,Project_Schedule!Y$9:Y$158),0)</f>
        <v>8</v>
      </c>
      <c r="N26" s="117">
        <f>IFERROR(INDEX(Tbl_Resource_List[Hours Available per Day],MATCH($A26,Tbl_Resource_List[Resource Name],0),1)-SUMIF(Project_Schedule!$C$9:$C$158,Resource_Schedule!$A26,Project_Schedule!Z$9:Z$158),0)</f>
        <v>8</v>
      </c>
      <c r="O26" s="117">
        <f>IFERROR(INDEX(Tbl_Resource_List[Hours Available per Day],MATCH($A26,Tbl_Resource_List[Resource Name],0),1)-SUMIF(Project_Schedule!$C$9:$C$158,Resource_Schedule!$A26,Project_Schedule!AA$9:AA$158),0)</f>
        <v>8</v>
      </c>
      <c r="P26" s="117">
        <f>IFERROR(INDEX(Tbl_Resource_List[Hours Available per Day],MATCH($A26,Tbl_Resource_List[Resource Name],0),1)-SUMIF(Project_Schedule!$C$9:$C$158,Resource_Schedule!$A26,Project_Schedule!AB$9:AB$158),0)</f>
        <v>8</v>
      </c>
      <c r="Q26" s="117">
        <f>IFERROR(INDEX(Tbl_Resource_List[Hours Available per Day],MATCH($A26,Tbl_Resource_List[Resource Name],0),1)-SUMIF(Project_Schedule!$C$9:$C$158,Resource_Schedule!$A26,Project_Schedule!AC$9:AC$158),0)</f>
        <v>8</v>
      </c>
      <c r="R26" s="117">
        <f>IFERROR(INDEX(Tbl_Resource_List[Hours Available per Day],MATCH($A26,Tbl_Resource_List[Resource Name],0),1)-SUMIF(Project_Schedule!$C$9:$C$158,Resource_Schedule!$A26,Project_Schedule!AD$9:AD$158),0)</f>
        <v>8</v>
      </c>
      <c r="S26" s="117">
        <f>IFERROR(INDEX(Tbl_Resource_List[Hours Available per Day],MATCH($A26,Tbl_Resource_List[Resource Name],0),1)-SUMIF(Project_Schedule!$C$9:$C$158,Resource_Schedule!$A26,Project_Schedule!AE$9:AE$158),0)</f>
        <v>8</v>
      </c>
      <c r="T26" s="117">
        <f>IFERROR(INDEX(Tbl_Resource_List[Hours Available per Day],MATCH($A26,Tbl_Resource_List[Resource Name],0),1)-SUMIF(Project_Schedule!$C$9:$C$158,Resource_Schedule!$A26,Project_Schedule!AF$9:AF$158),0)</f>
        <v>8</v>
      </c>
      <c r="U26" s="117">
        <f>IFERROR(INDEX(Tbl_Resource_List[Hours Available per Day],MATCH($A26,Tbl_Resource_List[Resource Name],0),1)-SUMIF(Project_Schedule!$C$9:$C$158,Resource_Schedule!$A26,Project_Schedule!AG$9:AG$158),0)</f>
        <v>8</v>
      </c>
      <c r="V26" s="117">
        <f>IFERROR(INDEX(Tbl_Resource_List[Hours Available per Day],MATCH($A26,Tbl_Resource_List[Resource Name],0),1)-SUMIF(Project_Schedule!$C$9:$C$158,Resource_Schedule!$A26,Project_Schedule!AH$9:AH$158),0)</f>
        <v>8</v>
      </c>
      <c r="W26" s="117">
        <f>IFERROR(INDEX(Tbl_Resource_List[Hours Available per Day],MATCH($A26,Tbl_Resource_List[Resource Name],0),1)-SUMIF(Project_Schedule!$C$9:$C$158,Resource_Schedule!$A26,Project_Schedule!AI$9:AI$158),0)</f>
        <v>8</v>
      </c>
      <c r="X26" s="117">
        <f>IFERROR(INDEX(Tbl_Resource_List[Hours Available per Day],MATCH($A26,Tbl_Resource_List[Resource Name],0),1)-SUMIF(Project_Schedule!$C$9:$C$158,Resource_Schedule!$A26,Project_Schedule!AJ$9:AJ$158),0)</f>
        <v>8</v>
      </c>
      <c r="Y26" s="117">
        <f>IFERROR(INDEX(Tbl_Resource_List[Hours Available per Day],MATCH($A26,Tbl_Resource_List[Resource Name],0),1)-SUMIF(Project_Schedule!$C$9:$C$158,Resource_Schedule!$A26,Project_Schedule!AK$9:AK$158),0)</f>
        <v>8</v>
      </c>
      <c r="Z26" s="117">
        <f>IFERROR(INDEX(Tbl_Resource_List[Hours Available per Day],MATCH($A26,Tbl_Resource_List[Resource Name],0),1)-SUMIF(Project_Schedule!$C$9:$C$158,Resource_Schedule!$A26,Project_Schedule!AL$9:AL$158),0)</f>
        <v>8</v>
      </c>
      <c r="AA26" s="117">
        <f>IFERROR(INDEX(Tbl_Resource_List[Hours Available per Day],MATCH($A26,Tbl_Resource_List[Resource Name],0),1)-SUMIF(Project_Schedule!$C$9:$C$158,Resource_Schedule!$A26,Project_Schedule!AM$9:AM$158),0)</f>
        <v>8</v>
      </c>
      <c r="AB26" s="117">
        <f>IFERROR(INDEX(Tbl_Resource_List[Hours Available per Day],MATCH($A26,Tbl_Resource_List[Resource Name],0),1)-SUMIF(Project_Schedule!$C$9:$C$158,Resource_Schedule!$A26,Project_Schedule!AN$9:AN$158),0)</f>
        <v>8</v>
      </c>
      <c r="AC26" s="117">
        <f>IFERROR(INDEX(Tbl_Resource_List[Hours Available per Day],MATCH($A26,Tbl_Resource_List[Resource Name],0),1)-SUMIF(Project_Schedule!$C$9:$C$158,Resource_Schedule!$A26,Project_Schedule!AO$9:AO$158),0)</f>
        <v>8</v>
      </c>
      <c r="AD26" s="117">
        <f>IFERROR(INDEX(Tbl_Resource_List[Hours Available per Day],MATCH($A26,Tbl_Resource_List[Resource Name],0),1)-SUMIF(Project_Schedule!$C$9:$C$158,Resource_Schedule!$A26,Project_Schedule!AP$9:AP$158),0)</f>
        <v>8</v>
      </c>
      <c r="AE26" s="117">
        <f>IFERROR(INDEX(Tbl_Resource_List[Hours Available per Day],MATCH($A26,Tbl_Resource_List[Resource Name],0),1)-SUMIF(Project_Schedule!$C$9:$C$158,Resource_Schedule!$A26,Project_Schedule!AQ$9:AQ$158),0)</f>
        <v>8</v>
      </c>
      <c r="AF26" s="117">
        <f>IFERROR(INDEX(Tbl_Resource_List[Hours Available per Day],MATCH($A26,Tbl_Resource_List[Resource Name],0),1)-SUMIF(Project_Schedule!$C$9:$C$158,Resource_Schedule!$A26,Project_Schedule!AR$9:AR$158),0)</f>
        <v>8</v>
      </c>
      <c r="AG26" s="117">
        <f>IFERROR(INDEX(Tbl_Resource_List[Hours Available per Day],MATCH($A26,Tbl_Resource_List[Resource Name],0),1)-SUMIF(Project_Schedule!$C$9:$C$158,Resource_Schedule!$A26,Project_Schedule!AS$9:AS$158),0)</f>
        <v>8</v>
      </c>
      <c r="AH26" s="117">
        <f>IFERROR(INDEX(Tbl_Resource_List[Hours Available per Day],MATCH($A26,Tbl_Resource_List[Resource Name],0),1)-SUMIF(Project_Schedule!$C$9:$C$158,Resource_Schedule!$A26,Project_Schedule!AT$9:AT$158),0)</f>
        <v>8</v>
      </c>
      <c r="AI26" s="117">
        <f>IFERROR(INDEX(Tbl_Resource_List[Hours Available per Day],MATCH($A26,Tbl_Resource_List[Resource Name],0),1)-SUMIF(Project_Schedule!$C$9:$C$158,Resource_Schedule!$A26,Project_Schedule!AU$9:AU$158),0)</f>
        <v>8</v>
      </c>
      <c r="AJ26" s="117">
        <f>IFERROR(INDEX(Tbl_Resource_List[Hours Available per Day],MATCH($A26,Tbl_Resource_List[Resource Name],0),1)-SUMIF(Project_Schedule!$C$9:$C$158,Resource_Schedule!$A26,Project_Schedule!AV$9:AV$158),0)</f>
        <v>8</v>
      </c>
      <c r="AK26" s="117">
        <f>IFERROR(INDEX(Tbl_Resource_List[Hours Available per Day],MATCH($A26,Tbl_Resource_List[Resource Name],0),1)-SUMIF(Project_Schedule!$C$9:$C$158,Resource_Schedule!$A26,Project_Schedule!AW$9:AW$158),0)</f>
        <v>8</v>
      </c>
      <c r="AL26" s="117">
        <f>IFERROR(INDEX(Tbl_Resource_List[Hours Available per Day],MATCH($A26,Tbl_Resource_List[Resource Name],0),1)-SUMIF(Project_Schedule!$C$9:$C$158,Resource_Schedule!$A26,Project_Schedule!AX$9:AX$158),0)</f>
        <v>8</v>
      </c>
      <c r="AM26" s="117">
        <f>IFERROR(INDEX(Tbl_Resource_List[Hours Available per Day],MATCH($A26,Tbl_Resource_List[Resource Name],0),1)-SUMIF(Project_Schedule!$C$9:$C$158,Resource_Schedule!$A26,Project_Schedule!AY$9:AY$158),0)</f>
        <v>8</v>
      </c>
      <c r="AN26" s="117">
        <f>IFERROR(INDEX(Tbl_Resource_List[Hours Available per Day],MATCH($A26,Tbl_Resource_List[Resource Name],0),1)-SUMIF(Project_Schedule!$C$9:$C$158,Resource_Schedule!$A26,Project_Schedule!AZ$9:AZ$158),0)</f>
        <v>8</v>
      </c>
      <c r="AO26" s="117">
        <f>IFERROR(INDEX(Tbl_Resource_List[Hours Available per Day],MATCH($A26,Tbl_Resource_List[Resource Name],0),1)-SUMIF(Project_Schedule!$C$9:$C$158,Resource_Schedule!$A26,Project_Schedule!BA$9:BA$158),0)</f>
        <v>8</v>
      </c>
      <c r="AP26" s="117">
        <f>IFERROR(INDEX(Tbl_Resource_List[Hours Available per Day],MATCH($A26,Tbl_Resource_List[Resource Name],0),1)-SUMIF(Project_Schedule!$C$9:$C$158,Resource_Schedule!$A26,Project_Schedule!BB$9:BB$158),0)</f>
        <v>8</v>
      </c>
      <c r="AQ26" s="117">
        <f>IFERROR(INDEX(Tbl_Resource_List[Hours Available per Day],MATCH($A26,Tbl_Resource_List[Resource Name],0),1)-SUMIF(Project_Schedule!$C$9:$C$158,Resource_Schedule!$A26,Project_Schedule!BC$9:BC$158),0)</f>
        <v>8</v>
      </c>
      <c r="AR26" s="117">
        <f>IFERROR(INDEX(Tbl_Resource_List[Hours Available per Day],MATCH($A26,Tbl_Resource_List[Resource Name],0),1)-SUMIF(Project_Schedule!$C$9:$C$158,Resource_Schedule!$A26,Project_Schedule!BD$9:BD$158),0)</f>
        <v>8</v>
      </c>
      <c r="AS26" s="117">
        <f>IFERROR(INDEX(Tbl_Resource_List[Hours Available per Day],MATCH($A26,Tbl_Resource_List[Resource Name],0),1)-SUMIF(Project_Schedule!$C$9:$C$158,Resource_Schedule!$A26,Project_Schedule!BE$9:BE$158),0)</f>
        <v>8</v>
      </c>
      <c r="AT26" s="117">
        <f>IFERROR(INDEX(Tbl_Resource_List[Hours Available per Day],MATCH($A26,Tbl_Resource_List[Resource Name],0),1)-SUMIF(Project_Schedule!$C$9:$C$158,Resource_Schedule!$A26,Project_Schedule!BF$9:BF$158),0)</f>
        <v>8</v>
      </c>
      <c r="AU26" s="117">
        <f>IFERROR(INDEX(Tbl_Resource_List[Hours Available per Day],MATCH($A26,Tbl_Resource_List[Resource Name],0),1)-SUMIF(Project_Schedule!$C$9:$C$158,Resource_Schedule!$A26,Project_Schedule!BG$9:BG$158),0)</f>
        <v>8</v>
      </c>
      <c r="AV26" s="117">
        <f>IFERROR(INDEX(Tbl_Resource_List[Hours Available per Day],MATCH($A26,Tbl_Resource_List[Resource Name],0),1)-SUMIF(Project_Schedule!$C$9:$C$158,Resource_Schedule!$A26,Project_Schedule!BH$9:BH$158),0)</f>
        <v>8</v>
      </c>
      <c r="AW26" s="117">
        <f>IFERROR(INDEX(Tbl_Resource_List[Hours Available per Day],MATCH($A26,Tbl_Resource_List[Resource Name],0),1)-SUMIF(Project_Schedule!$C$9:$C$158,Resource_Schedule!$A26,Project_Schedule!BI$9:BI$158),0)</f>
        <v>8</v>
      </c>
      <c r="AX26" s="117">
        <f>IFERROR(INDEX(Tbl_Resource_List[Hours Available per Day],MATCH($A26,Tbl_Resource_List[Resource Name],0),1)-SUMIF(Project_Schedule!$C$9:$C$158,Resource_Schedule!$A26,Project_Schedule!BJ$9:BJ$158),0)</f>
        <v>8</v>
      </c>
      <c r="AY26" s="117">
        <f>IFERROR(INDEX(Tbl_Resource_List[Hours Available per Day],MATCH($A26,Tbl_Resource_List[Resource Name],0),1)-SUMIF(Project_Schedule!$C$9:$C$158,Resource_Schedule!$A26,Project_Schedule!BK$9:BK$158),0)</f>
        <v>8</v>
      </c>
      <c r="AZ26" s="117">
        <f>IFERROR(INDEX(Tbl_Resource_List[Hours Available per Day],MATCH($A26,Tbl_Resource_List[Resource Name],0),1)-SUMIF(Project_Schedule!$C$9:$C$158,Resource_Schedule!$A26,Project_Schedule!BL$9:BL$158),0)</f>
        <v>8</v>
      </c>
      <c r="BA26" s="117">
        <f>IFERROR(INDEX(Tbl_Resource_List[Hours Available per Day],MATCH($A26,Tbl_Resource_List[Resource Name],0),1)-SUMIF(Project_Schedule!$C$9:$C$158,Resource_Schedule!$A26,Project_Schedule!BM$9:BM$158),0)</f>
        <v>8</v>
      </c>
      <c r="BB26" s="117">
        <f>IFERROR(INDEX(Tbl_Resource_List[Hours Available per Day],MATCH($A26,Tbl_Resource_List[Resource Name],0),1)-SUMIF(Project_Schedule!$C$9:$C$158,Resource_Schedule!$A26,Project_Schedule!BN$9:BN$158),0)</f>
        <v>8</v>
      </c>
      <c r="BC26" s="117">
        <f>IFERROR(INDEX(Tbl_Resource_List[Hours Available per Day],MATCH($A26,Tbl_Resource_List[Resource Name],0),1)-SUMIF(Project_Schedule!$C$9:$C$158,Resource_Schedule!$A26,Project_Schedule!BO$9:BO$158),0)</f>
        <v>8</v>
      </c>
      <c r="BD26" s="117">
        <f>IFERROR(INDEX(Tbl_Resource_List[Hours Available per Day],MATCH($A26,Tbl_Resource_List[Resource Name],0),1)-SUMIF(Project_Schedule!$C$9:$C$158,Resource_Schedule!$A26,Project_Schedule!BP$9:BP$158),0)</f>
        <v>8</v>
      </c>
      <c r="BE26" s="117">
        <f>IFERROR(INDEX(Tbl_Resource_List[Hours Available per Day],MATCH($A26,Tbl_Resource_List[Resource Name],0),1)-SUMIF(Project_Schedule!$C$9:$C$158,Resource_Schedule!$A26,Project_Schedule!BQ$9:BQ$158),0)</f>
        <v>8</v>
      </c>
      <c r="BF26" s="117">
        <f>IFERROR(INDEX(Tbl_Resource_List[Hours Available per Day],MATCH($A26,Tbl_Resource_List[Resource Name],0),1)-SUMIF(Project_Schedule!$C$9:$C$158,Resource_Schedule!$A26,Project_Schedule!BR$9:BR$158),0)</f>
        <v>8</v>
      </c>
      <c r="BG26" s="117">
        <f>IFERROR(INDEX(Tbl_Resource_List[Hours Available per Day],MATCH($A26,Tbl_Resource_List[Resource Name],0),1)-SUMIF(Project_Schedule!$C$9:$C$158,Resource_Schedule!$A26,Project_Schedule!BS$9:BS$158),0)</f>
        <v>8</v>
      </c>
      <c r="BH26" s="117">
        <f>IFERROR(INDEX(Tbl_Resource_List[Hours Available per Day],MATCH($A26,Tbl_Resource_List[Resource Name],0),1)-SUMIF(Project_Schedule!$C$9:$C$158,Resource_Schedule!$A26,Project_Schedule!BT$9:BT$158),0)</f>
        <v>8</v>
      </c>
      <c r="BI26" s="117">
        <f>IFERROR(INDEX(Tbl_Resource_List[Hours Available per Day],MATCH($A26,Tbl_Resource_List[Resource Name],0),1)-SUMIF(Project_Schedule!$C$9:$C$158,Resource_Schedule!$A26,Project_Schedule!BU$9:BU$158),0)</f>
        <v>8</v>
      </c>
      <c r="BJ26" s="117">
        <f>IFERROR(INDEX(Tbl_Resource_List[Hours Available per Day],MATCH($A26,Tbl_Resource_List[Resource Name],0),1)-SUMIF(Project_Schedule!$C$9:$C$158,Resource_Schedule!$A26,Project_Schedule!BV$9:BV$158),0)</f>
        <v>8</v>
      </c>
      <c r="BK26" s="118">
        <f>IFERROR(INDEX(Tbl_Resource_List[Hours Available per Day],MATCH($A26,Tbl_Resource_List[Resource Name],0),1)-SUMIF(Project_Schedule!$C$9:$C$158,Resource_Schedule!$A26,Project_Schedule!BW$9:BW$158),0)</f>
        <v>8</v>
      </c>
    </row>
    <row r="27" spans="1:63" x14ac:dyDescent="0.25">
      <c r="A27" s="116" t="str">
        <f t="shared" si="2"/>
        <v>Farid</v>
      </c>
      <c r="B27" s="124" t="str">
        <f t="array" aca="1" ref="B27" ca="1">IFERROR(INDEX($A$24:$BK$24,1,SMALL(IF(INDIRECT(ADDRESS(ROW($B27),MATCH(LookUp!$I$2,Resource_Schedule!$A$24:$BK$24,0),1,1,)):BK27&gt;0,COLUMN(INDIRECT(ADDRESS(ROW($B27),MATCH(LookUp!$I$2,Resource_Schedule!$A$24:$BK$24,0),1,1,)):BK27),""),1)),"")</f>
        <v/>
      </c>
      <c r="C27" s="124" t="str">
        <f t="array" aca="1" ref="C27" ca="1">IFERROR(INDEX($A$24:$BK$24,1,SMALL(IF(INDIRECT(ADDRESS(ROW($B27),MATCH(LookUp!$I$3,Resource_Schedule!$A$24:$BK$24,0),1,1,)):BK27&gt;0,COLUMN(INDIRECT(ADDRESS(ROW($B27),MATCH(LookUp!$I$3,Resource_Schedule!$A$24:$BK$24,0),1,1,)):BK27),""),1)),"")</f>
        <v/>
      </c>
      <c r="D27" s="117">
        <f>IFERROR(INDEX(Tbl_Resource_List[Hours Available per Day],MATCH($A27,Tbl_Resource_List[Resource Name],0),1)-SUMIF(Project_Schedule!$C$9:$C$158,Resource_Schedule!$A27,Project_Schedule!P$9:P$158),0)</f>
        <v>8</v>
      </c>
      <c r="E27" s="117">
        <f>IFERROR(INDEX(Tbl_Resource_List[Hours Available per Day],MATCH($A27,Tbl_Resource_List[Resource Name],0),1)-SUMIF(Project_Schedule!$C$9:$C$158,Resource_Schedule!$A27,Project_Schedule!Q$9:Q$158),0)</f>
        <v>0</v>
      </c>
      <c r="F27" s="117">
        <f>IFERROR(INDEX(Tbl_Resource_List[Hours Available per Day],MATCH($A27,Tbl_Resource_List[Resource Name],0),1)-SUMIF(Project_Schedule!$C$9:$C$158,Resource_Schedule!$A27,Project_Schedule!R$9:R$158),0)</f>
        <v>4</v>
      </c>
      <c r="G27" s="117">
        <f>IFERROR(INDEX(Tbl_Resource_List[Hours Available per Day],MATCH($A27,Tbl_Resource_List[Resource Name],0),1)-SUMIF(Project_Schedule!$C$9:$C$158,Resource_Schedule!$A27,Project_Schedule!S$9:S$158),0)</f>
        <v>8</v>
      </c>
      <c r="H27" s="117">
        <f>IFERROR(INDEX(Tbl_Resource_List[Hours Available per Day],MATCH($A27,Tbl_Resource_List[Resource Name],0),1)-SUMIF(Project_Schedule!$C$9:$C$158,Resource_Schedule!$A27,Project_Schedule!T$9:T$158),0)</f>
        <v>8</v>
      </c>
      <c r="I27" s="117">
        <f>IFERROR(INDEX(Tbl_Resource_List[Hours Available per Day],MATCH($A27,Tbl_Resource_List[Resource Name],0),1)-SUMIF(Project_Schedule!$C$9:$C$158,Resource_Schedule!$A27,Project_Schedule!U$9:U$158),0)</f>
        <v>8</v>
      </c>
      <c r="J27" s="117">
        <f>IFERROR(INDEX(Tbl_Resource_List[Hours Available per Day],MATCH($A27,Tbl_Resource_List[Resource Name],0),1)-SUMIF(Project_Schedule!$C$9:$C$158,Resource_Schedule!$A27,Project_Schedule!V$9:V$158),0)</f>
        <v>8</v>
      </c>
      <c r="K27" s="117">
        <f>IFERROR(INDEX(Tbl_Resource_List[Hours Available per Day],MATCH($A27,Tbl_Resource_List[Resource Name],0),1)-SUMIF(Project_Schedule!$C$9:$C$158,Resource_Schedule!$A27,Project_Schedule!W$9:W$158),0)</f>
        <v>8</v>
      </c>
      <c r="L27" s="117">
        <f>IFERROR(INDEX(Tbl_Resource_List[Hours Available per Day],MATCH($A27,Tbl_Resource_List[Resource Name],0),1)-SUMIF(Project_Schedule!$C$9:$C$158,Resource_Schedule!$A27,Project_Schedule!X$9:X$158),0)</f>
        <v>8</v>
      </c>
      <c r="M27" s="117">
        <f>IFERROR(INDEX(Tbl_Resource_List[Hours Available per Day],MATCH($A27,Tbl_Resource_List[Resource Name],0),1)-SUMIF(Project_Schedule!$C$9:$C$158,Resource_Schedule!$A27,Project_Schedule!Y$9:Y$158),0)</f>
        <v>8</v>
      </c>
      <c r="N27" s="117">
        <f>IFERROR(INDEX(Tbl_Resource_List[Hours Available per Day],MATCH($A27,Tbl_Resource_List[Resource Name],0),1)-SUMIF(Project_Schedule!$C$9:$C$158,Resource_Schedule!$A27,Project_Schedule!Z$9:Z$158),0)</f>
        <v>8</v>
      </c>
      <c r="O27" s="117">
        <f>IFERROR(INDEX(Tbl_Resource_List[Hours Available per Day],MATCH($A27,Tbl_Resource_List[Resource Name],0),1)-SUMIF(Project_Schedule!$C$9:$C$158,Resource_Schedule!$A27,Project_Schedule!AA$9:AA$158),0)</f>
        <v>8</v>
      </c>
      <c r="P27" s="117">
        <f>IFERROR(INDEX(Tbl_Resource_List[Hours Available per Day],MATCH($A27,Tbl_Resource_List[Resource Name],0),1)-SUMIF(Project_Schedule!$C$9:$C$158,Resource_Schedule!$A27,Project_Schedule!AB$9:AB$158),0)</f>
        <v>8</v>
      </c>
      <c r="Q27" s="117">
        <f>IFERROR(INDEX(Tbl_Resource_List[Hours Available per Day],MATCH($A27,Tbl_Resource_List[Resource Name],0),1)-SUMIF(Project_Schedule!$C$9:$C$158,Resource_Schedule!$A27,Project_Schedule!AC$9:AC$158),0)</f>
        <v>8</v>
      </c>
      <c r="R27" s="117">
        <f>IFERROR(INDEX(Tbl_Resource_List[Hours Available per Day],MATCH($A27,Tbl_Resource_List[Resource Name],0),1)-SUMIF(Project_Schedule!$C$9:$C$158,Resource_Schedule!$A27,Project_Schedule!AD$9:AD$158),0)</f>
        <v>8</v>
      </c>
      <c r="S27" s="117">
        <f>IFERROR(INDEX(Tbl_Resource_List[Hours Available per Day],MATCH($A27,Tbl_Resource_List[Resource Name],0),1)-SUMIF(Project_Schedule!$C$9:$C$158,Resource_Schedule!$A27,Project_Schedule!AE$9:AE$158),0)</f>
        <v>8</v>
      </c>
      <c r="T27" s="117">
        <f>IFERROR(INDEX(Tbl_Resource_List[Hours Available per Day],MATCH($A27,Tbl_Resource_List[Resource Name],0),1)-SUMIF(Project_Schedule!$C$9:$C$158,Resource_Schedule!$A27,Project_Schedule!AF$9:AF$158),0)</f>
        <v>8</v>
      </c>
      <c r="U27" s="117">
        <f>IFERROR(INDEX(Tbl_Resource_List[Hours Available per Day],MATCH($A27,Tbl_Resource_List[Resource Name],0),1)-SUMIF(Project_Schedule!$C$9:$C$158,Resource_Schedule!$A27,Project_Schedule!AG$9:AG$158),0)</f>
        <v>8</v>
      </c>
      <c r="V27" s="117">
        <f>IFERROR(INDEX(Tbl_Resource_List[Hours Available per Day],MATCH($A27,Tbl_Resource_List[Resource Name],0),1)-SUMIF(Project_Schedule!$C$9:$C$158,Resource_Schedule!$A27,Project_Schedule!AH$9:AH$158),0)</f>
        <v>8</v>
      </c>
      <c r="W27" s="117">
        <f>IFERROR(INDEX(Tbl_Resource_List[Hours Available per Day],MATCH($A27,Tbl_Resource_List[Resource Name],0),1)-SUMIF(Project_Schedule!$C$9:$C$158,Resource_Schedule!$A27,Project_Schedule!AI$9:AI$158),0)</f>
        <v>8</v>
      </c>
      <c r="X27" s="117">
        <f>IFERROR(INDEX(Tbl_Resource_List[Hours Available per Day],MATCH($A27,Tbl_Resource_List[Resource Name],0),1)-SUMIF(Project_Schedule!$C$9:$C$158,Resource_Schedule!$A27,Project_Schedule!AJ$9:AJ$158),0)</f>
        <v>8</v>
      </c>
      <c r="Y27" s="117">
        <f>IFERROR(INDEX(Tbl_Resource_List[Hours Available per Day],MATCH($A27,Tbl_Resource_List[Resource Name],0),1)-SUMIF(Project_Schedule!$C$9:$C$158,Resource_Schedule!$A27,Project_Schedule!AK$9:AK$158),0)</f>
        <v>8</v>
      </c>
      <c r="Z27" s="117">
        <f>IFERROR(INDEX(Tbl_Resource_List[Hours Available per Day],MATCH($A27,Tbl_Resource_List[Resource Name],0),1)-SUMIF(Project_Schedule!$C$9:$C$158,Resource_Schedule!$A27,Project_Schedule!AL$9:AL$158),0)</f>
        <v>8</v>
      </c>
      <c r="AA27" s="117">
        <f>IFERROR(INDEX(Tbl_Resource_List[Hours Available per Day],MATCH($A27,Tbl_Resource_List[Resource Name],0),1)-SUMIF(Project_Schedule!$C$9:$C$158,Resource_Schedule!$A27,Project_Schedule!AM$9:AM$158),0)</f>
        <v>8</v>
      </c>
      <c r="AB27" s="117">
        <f>IFERROR(INDEX(Tbl_Resource_List[Hours Available per Day],MATCH($A27,Tbl_Resource_List[Resource Name],0),1)-SUMIF(Project_Schedule!$C$9:$C$158,Resource_Schedule!$A27,Project_Schedule!AN$9:AN$158),0)</f>
        <v>8</v>
      </c>
      <c r="AC27" s="117">
        <f>IFERROR(INDEX(Tbl_Resource_List[Hours Available per Day],MATCH($A27,Tbl_Resource_List[Resource Name],0),1)-SUMIF(Project_Schedule!$C$9:$C$158,Resource_Schedule!$A27,Project_Schedule!AO$9:AO$158),0)</f>
        <v>8</v>
      </c>
      <c r="AD27" s="117">
        <f>IFERROR(INDEX(Tbl_Resource_List[Hours Available per Day],MATCH($A27,Tbl_Resource_List[Resource Name],0),1)-SUMIF(Project_Schedule!$C$9:$C$158,Resource_Schedule!$A27,Project_Schedule!AP$9:AP$158),0)</f>
        <v>8</v>
      </c>
      <c r="AE27" s="117">
        <f>IFERROR(INDEX(Tbl_Resource_List[Hours Available per Day],MATCH($A27,Tbl_Resource_List[Resource Name],0),1)-SUMIF(Project_Schedule!$C$9:$C$158,Resource_Schedule!$A27,Project_Schedule!AQ$9:AQ$158),0)</f>
        <v>8</v>
      </c>
      <c r="AF27" s="117">
        <f>IFERROR(INDEX(Tbl_Resource_List[Hours Available per Day],MATCH($A27,Tbl_Resource_List[Resource Name],0),1)-SUMIF(Project_Schedule!$C$9:$C$158,Resource_Schedule!$A27,Project_Schedule!AR$9:AR$158),0)</f>
        <v>8</v>
      </c>
      <c r="AG27" s="117">
        <f>IFERROR(INDEX(Tbl_Resource_List[Hours Available per Day],MATCH($A27,Tbl_Resource_List[Resource Name],0),1)-SUMIF(Project_Schedule!$C$9:$C$158,Resource_Schedule!$A27,Project_Schedule!AS$9:AS$158),0)</f>
        <v>8</v>
      </c>
      <c r="AH27" s="117">
        <f>IFERROR(INDEX(Tbl_Resource_List[Hours Available per Day],MATCH($A27,Tbl_Resource_List[Resource Name],0),1)-SUMIF(Project_Schedule!$C$9:$C$158,Resource_Schedule!$A27,Project_Schedule!AT$9:AT$158),0)</f>
        <v>8</v>
      </c>
      <c r="AI27" s="117">
        <f>IFERROR(INDEX(Tbl_Resource_List[Hours Available per Day],MATCH($A27,Tbl_Resource_List[Resource Name],0),1)-SUMIF(Project_Schedule!$C$9:$C$158,Resource_Schedule!$A27,Project_Schedule!AU$9:AU$158),0)</f>
        <v>8</v>
      </c>
      <c r="AJ27" s="117">
        <f>IFERROR(INDEX(Tbl_Resource_List[Hours Available per Day],MATCH($A27,Tbl_Resource_List[Resource Name],0),1)-SUMIF(Project_Schedule!$C$9:$C$158,Resource_Schedule!$A27,Project_Schedule!AV$9:AV$158),0)</f>
        <v>8</v>
      </c>
      <c r="AK27" s="117">
        <f>IFERROR(INDEX(Tbl_Resource_List[Hours Available per Day],MATCH($A27,Tbl_Resource_List[Resource Name],0),1)-SUMIF(Project_Schedule!$C$9:$C$158,Resource_Schedule!$A27,Project_Schedule!AW$9:AW$158),0)</f>
        <v>8</v>
      </c>
      <c r="AL27" s="117">
        <f>IFERROR(INDEX(Tbl_Resource_List[Hours Available per Day],MATCH($A27,Tbl_Resource_List[Resource Name],0),1)-SUMIF(Project_Schedule!$C$9:$C$158,Resource_Schedule!$A27,Project_Schedule!AX$9:AX$158),0)</f>
        <v>8</v>
      </c>
      <c r="AM27" s="117">
        <f>IFERROR(INDEX(Tbl_Resource_List[Hours Available per Day],MATCH($A27,Tbl_Resource_List[Resource Name],0),1)-SUMIF(Project_Schedule!$C$9:$C$158,Resource_Schedule!$A27,Project_Schedule!AY$9:AY$158),0)</f>
        <v>8</v>
      </c>
      <c r="AN27" s="117">
        <f>IFERROR(INDEX(Tbl_Resource_List[Hours Available per Day],MATCH($A27,Tbl_Resource_List[Resource Name],0),1)-SUMIF(Project_Schedule!$C$9:$C$158,Resource_Schedule!$A27,Project_Schedule!AZ$9:AZ$158),0)</f>
        <v>8</v>
      </c>
      <c r="AO27" s="117">
        <f>IFERROR(INDEX(Tbl_Resource_List[Hours Available per Day],MATCH($A27,Tbl_Resource_List[Resource Name],0),1)-SUMIF(Project_Schedule!$C$9:$C$158,Resource_Schedule!$A27,Project_Schedule!BA$9:BA$158),0)</f>
        <v>8</v>
      </c>
      <c r="AP27" s="117">
        <f>IFERROR(INDEX(Tbl_Resource_List[Hours Available per Day],MATCH($A27,Tbl_Resource_List[Resource Name],0),1)-SUMIF(Project_Schedule!$C$9:$C$158,Resource_Schedule!$A27,Project_Schedule!BB$9:BB$158),0)</f>
        <v>8</v>
      </c>
      <c r="AQ27" s="117">
        <f>IFERROR(INDEX(Tbl_Resource_List[Hours Available per Day],MATCH($A27,Tbl_Resource_List[Resource Name],0),1)-SUMIF(Project_Schedule!$C$9:$C$158,Resource_Schedule!$A27,Project_Schedule!BC$9:BC$158),0)</f>
        <v>8</v>
      </c>
      <c r="AR27" s="117">
        <f>IFERROR(INDEX(Tbl_Resource_List[Hours Available per Day],MATCH($A27,Tbl_Resource_List[Resource Name],0),1)-SUMIF(Project_Schedule!$C$9:$C$158,Resource_Schedule!$A27,Project_Schedule!BD$9:BD$158),0)</f>
        <v>8</v>
      </c>
      <c r="AS27" s="117">
        <f>IFERROR(INDEX(Tbl_Resource_List[Hours Available per Day],MATCH($A27,Tbl_Resource_List[Resource Name],0),1)-SUMIF(Project_Schedule!$C$9:$C$158,Resource_Schedule!$A27,Project_Schedule!BE$9:BE$158),0)</f>
        <v>8</v>
      </c>
      <c r="AT27" s="117">
        <f>IFERROR(INDEX(Tbl_Resource_List[Hours Available per Day],MATCH($A27,Tbl_Resource_List[Resource Name],0),1)-SUMIF(Project_Schedule!$C$9:$C$158,Resource_Schedule!$A27,Project_Schedule!BF$9:BF$158),0)</f>
        <v>8</v>
      </c>
      <c r="AU27" s="117">
        <f>IFERROR(INDEX(Tbl_Resource_List[Hours Available per Day],MATCH($A27,Tbl_Resource_List[Resource Name],0),1)-SUMIF(Project_Schedule!$C$9:$C$158,Resource_Schedule!$A27,Project_Schedule!BG$9:BG$158),0)</f>
        <v>8</v>
      </c>
      <c r="AV27" s="117">
        <f>IFERROR(INDEX(Tbl_Resource_List[Hours Available per Day],MATCH($A27,Tbl_Resource_List[Resource Name],0),1)-SUMIF(Project_Schedule!$C$9:$C$158,Resource_Schedule!$A27,Project_Schedule!BH$9:BH$158),0)</f>
        <v>8</v>
      </c>
      <c r="AW27" s="117">
        <f>IFERROR(INDEX(Tbl_Resource_List[Hours Available per Day],MATCH($A27,Tbl_Resource_List[Resource Name],0),1)-SUMIF(Project_Schedule!$C$9:$C$158,Resource_Schedule!$A27,Project_Schedule!BI$9:BI$158),0)</f>
        <v>8</v>
      </c>
      <c r="AX27" s="117">
        <f>IFERROR(INDEX(Tbl_Resource_List[Hours Available per Day],MATCH($A27,Tbl_Resource_List[Resource Name],0),1)-SUMIF(Project_Schedule!$C$9:$C$158,Resource_Schedule!$A27,Project_Schedule!BJ$9:BJ$158),0)</f>
        <v>8</v>
      </c>
      <c r="AY27" s="117">
        <f>IFERROR(INDEX(Tbl_Resource_List[Hours Available per Day],MATCH($A27,Tbl_Resource_List[Resource Name],0),1)-SUMIF(Project_Schedule!$C$9:$C$158,Resource_Schedule!$A27,Project_Schedule!BK$9:BK$158),0)</f>
        <v>8</v>
      </c>
      <c r="AZ27" s="117">
        <f>IFERROR(INDEX(Tbl_Resource_List[Hours Available per Day],MATCH($A27,Tbl_Resource_List[Resource Name],0),1)-SUMIF(Project_Schedule!$C$9:$C$158,Resource_Schedule!$A27,Project_Schedule!BL$9:BL$158),0)</f>
        <v>8</v>
      </c>
      <c r="BA27" s="117">
        <f>IFERROR(INDEX(Tbl_Resource_List[Hours Available per Day],MATCH($A27,Tbl_Resource_List[Resource Name],0),1)-SUMIF(Project_Schedule!$C$9:$C$158,Resource_Schedule!$A27,Project_Schedule!BM$9:BM$158),0)</f>
        <v>8</v>
      </c>
      <c r="BB27" s="117">
        <f>IFERROR(INDEX(Tbl_Resource_List[Hours Available per Day],MATCH($A27,Tbl_Resource_List[Resource Name],0),1)-SUMIF(Project_Schedule!$C$9:$C$158,Resource_Schedule!$A27,Project_Schedule!BN$9:BN$158),0)</f>
        <v>8</v>
      </c>
      <c r="BC27" s="117">
        <f>IFERROR(INDEX(Tbl_Resource_List[Hours Available per Day],MATCH($A27,Tbl_Resource_List[Resource Name],0),1)-SUMIF(Project_Schedule!$C$9:$C$158,Resource_Schedule!$A27,Project_Schedule!BO$9:BO$158),0)</f>
        <v>8</v>
      </c>
      <c r="BD27" s="117">
        <f>IFERROR(INDEX(Tbl_Resource_List[Hours Available per Day],MATCH($A27,Tbl_Resource_List[Resource Name],0),1)-SUMIF(Project_Schedule!$C$9:$C$158,Resource_Schedule!$A27,Project_Schedule!BP$9:BP$158),0)</f>
        <v>8</v>
      </c>
      <c r="BE27" s="117">
        <f>IFERROR(INDEX(Tbl_Resource_List[Hours Available per Day],MATCH($A27,Tbl_Resource_List[Resource Name],0),1)-SUMIF(Project_Schedule!$C$9:$C$158,Resource_Schedule!$A27,Project_Schedule!BQ$9:BQ$158),0)</f>
        <v>8</v>
      </c>
      <c r="BF27" s="117">
        <f>IFERROR(INDEX(Tbl_Resource_List[Hours Available per Day],MATCH($A27,Tbl_Resource_List[Resource Name],0),1)-SUMIF(Project_Schedule!$C$9:$C$158,Resource_Schedule!$A27,Project_Schedule!BR$9:BR$158),0)</f>
        <v>8</v>
      </c>
      <c r="BG27" s="117">
        <f>IFERROR(INDEX(Tbl_Resource_List[Hours Available per Day],MATCH($A27,Tbl_Resource_List[Resource Name],0),1)-SUMIF(Project_Schedule!$C$9:$C$158,Resource_Schedule!$A27,Project_Schedule!BS$9:BS$158),0)</f>
        <v>8</v>
      </c>
      <c r="BH27" s="117">
        <f>IFERROR(INDEX(Tbl_Resource_List[Hours Available per Day],MATCH($A27,Tbl_Resource_List[Resource Name],0),1)-SUMIF(Project_Schedule!$C$9:$C$158,Resource_Schedule!$A27,Project_Schedule!BT$9:BT$158),0)</f>
        <v>8</v>
      </c>
      <c r="BI27" s="117">
        <f>IFERROR(INDEX(Tbl_Resource_List[Hours Available per Day],MATCH($A27,Tbl_Resource_List[Resource Name],0),1)-SUMIF(Project_Schedule!$C$9:$C$158,Resource_Schedule!$A27,Project_Schedule!BU$9:BU$158),0)</f>
        <v>8</v>
      </c>
      <c r="BJ27" s="117">
        <f>IFERROR(INDEX(Tbl_Resource_List[Hours Available per Day],MATCH($A27,Tbl_Resource_List[Resource Name],0),1)-SUMIF(Project_Schedule!$C$9:$C$158,Resource_Schedule!$A27,Project_Schedule!BV$9:BV$158),0)</f>
        <v>8</v>
      </c>
      <c r="BK27" s="118">
        <f>IFERROR(INDEX(Tbl_Resource_List[Hours Available per Day],MATCH($A27,Tbl_Resource_List[Resource Name],0),1)-SUMIF(Project_Schedule!$C$9:$C$158,Resource_Schedule!$A27,Project_Schedule!BW$9:BW$158),0)</f>
        <v>8</v>
      </c>
    </row>
    <row r="28" spans="1:63" x14ac:dyDescent="0.25">
      <c r="A28" s="116" t="str">
        <f t="shared" si="2"/>
        <v>Issa</v>
      </c>
      <c r="B28" s="124" t="str">
        <f t="array" aca="1" ref="B28" ca="1">IFERROR(INDEX($A$24:$BK$24,1,SMALL(IF(INDIRECT(ADDRESS(ROW($B28),MATCH(LookUp!$I$2,Resource_Schedule!$A$24:$BK$24,0),1,1,)):BK28&gt;0,COLUMN(INDIRECT(ADDRESS(ROW($B28),MATCH(LookUp!$I$2,Resource_Schedule!$A$24:$BK$24,0),1,1,)):BK28),""),1)),"")</f>
        <v/>
      </c>
      <c r="C28" s="124" t="str">
        <f t="array" aca="1" ref="C28" ca="1">IFERROR(INDEX($A$24:$BK$24,1,SMALL(IF(INDIRECT(ADDRESS(ROW($B28),MATCH(LookUp!$I$3,Resource_Schedule!$A$24:$BK$24,0),1,1,)):BK28&gt;0,COLUMN(INDIRECT(ADDRESS(ROW($B28),MATCH(LookUp!$I$3,Resource_Schedule!$A$24:$BK$24,0),1,1,)):BK28),""),1)),"")</f>
        <v/>
      </c>
      <c r="D28" s="117">
        <f>IFERROR(INDEX(Tbl_Resource_List[Hours Available per Day],MATCH($A28,Tbl_Resource_List[Resource Name],0),1)-SUMIF(Project_Schedule!$C$9:$C$158,Resource_Schedule!$A28,Project_Schedule!P$9:P$158),0)</f>
        <v>0</v>
      </c>
      <c r="E28" s="117">
        <f>IFERROR(INDEX(Tbl_Resource_List[Hours Available per Day],MATCH($A28,Tbl_Resource_List[Resource Name],0),1)-SUMIF(Project_Schedule!$C$9:$C$158,Resource_Schedule!$A28,Project_Schedule!Q$9:Q$158),0)</f>
        <v>7</v>
      </c>
      <c r="F28" s="117">
        <f>IFERROR(INDEX(Tbl_Resource_List[Hours Available per Day],MATCH($A28,Tbl_Resource_List[Resource Name],0),1)-SUMIF(Project_Schedule!$C$9:$C$158,Resource_Schedule!$A28,Project_Schedule!R$9:R$158),0)</f>
        <v>8</v>
      </c>
      <c r="G28" s="117">
        <f>IFERROR(INDEX(Tbl_Resource_List[Hours Available per Day],MATCH($A28,Tbl_Resource_List[Resource Name],0),1)-SUMIF(Project_Schedule!$C$9:$C$158,Resource_Schedule!$A28,Project_Schedule!S$9:S$158),0)</f>
        <v>8</v>
      </c>
      <c r="H28" s="117">
        <f>IFERROR(INDEX(Tbl_Resource_List[Hours Available per Day],MATCH($A28,Tbl_Resource_List[Resource Name],0),1)-SUMIF(Project_Schedule!$C$9:$C$158,Resource_Schedule!$A28,Project_Schedule!T$9:T$158),0)</f>
        <v>8</v>
      </c>
      <c r="I28" s="117">
        <f>IFERROR(INDEX(Tbl_Resource_List[Hours Available per Day],MATCH($A28,Tbl_Resource_List[Resource Name],0),1)-SUMIF(Project_Schedule!$C$9:$C$158,Resource_Schedule!$A28,Project_Schedule!U$9:U$158),0)</f>
        <v>8</v>
      </c>
      <c r="J28" s="117">
        <f>IFERROR(INDEX(Tbl_Resource_List[Hours Available per Day],MATCH($A28,Tbl_Resource_List[Resource Name],0),1)-SUMIF(Project_Schedule!$C$9:$C$158,Resource_Schedule!$A28,Project_Schedule!V$9:V$158),0)</f>
        <v>8</v>
      </c>
      <c r="K28" s="117">
        <f>IFERROR(INDEX(Tbl_Resource_List[Hours Available per Day],MATCH($A28,Tbl_Resource_List[Resource Name],0),1)-SUMIF(Project_Schedule!$C$9:$C$158,Resource_Schedule!$A28,Project_Schedule!W$9:W$158),0)</f>
        <v>8</v>
      </c>
      <c r="L28" s="117">
        <f>IFERROR(INDEX(Tbl_Resource_List[Hours Available per Day],MATCH($A28,Tbl_Resource_List[Resource Name],0),1)-SUMIF(Project_Schedule!$C$9:$C$158,Resource_Schedule!$A28,Project_Schedule!X$9:X$158),0)</f>
        <v>8</v>
      </c>
      <c r="M28" s="117">
        <f>IFERROR(INDEX(Tbl_Resource_List[Hours Available per Day],MATCH($A28,Tbl_Resource_List[Resource Name],0),1)-SUMIF(Project_Schedule!$C$9:$C$158,Resource_Schedule!$A28,Project_Schedule!Y$9:Y$158),0)</f>
        <v>8</v>
      </c>
      <c r="N28" s="117">
        <f>IFERROR(INDEX(Tbl_Resource_List[Hours Available per Day],MATCH($A28,Tbl_Resource_List[Resource Name],0),1)-SUMIF(Project_Schedule!$C$9:$C$158,Resource_Schedule!$A28,Project_Schedule!Z$9:Z$158),0)</f>
        <v>8</v>
      </c>
      <c r="O28" s="117">
        <f>IFERROR(INDEX(Tbl_Resource_List[Hours Available per Day],MATCH($A28,Tbl_Resource_List[Resource Name],0),1)-SUMIF(Project_Schedule!$C$9:$C$158,Resource_Schedule!$A28,Project_Schedule!AA$9:AA$158),0)</f>
        <v>8</v>
      </c>
      <c r="P28" s="117">
        <f>IFERROR(INDEX(Tbl_Resource_List[Hours Available per Day],MATCH($A28,Tbl_Resource_List[Resource Name],0),1)-SUMIF(Project_Schedule!$C$9:$C$158,Resource_Schedule!$A28,Project_Schedule!AB$9:AB$158),0)</f>
        <v>8</v>
      </c>
      <c r="Q28" s="117">
        <f>IFERROR(INDEX(Tbl_Resource_List[Hours Available per Day],MATCH($A28,Tbl_Resource_List[Resource Name],0),1)-SUMIF(Project_Schedule!$C$9:$C$158,Resource_Schedule!$A28,Project_Schedule!AC$9:AC$158),0)</f>
        <v>8</v>
      </c>
      <c r="R28" s="117">
        <f>IFERROR(INDEX(Tbl_Resource_List[Hours Available per Day],MATCH($A28,Tbl_Resource_List[Resource Name],0),1)-SUMIF(Project_Schedule!$C$9:$C$158,Resource_Schedule!$A28,Project_Schedule!AD$9:AD$158),0)</f>
        <v>8</v>
      </c>
      <c r="S28" s="117">
        <f>IFERROR(INDEX(Tbl_Resource_List[Hours Available per Day],MATCH($A28,Tbl_Resource_List[Resource Name],0),1)-SUMIF(Project_Schedule!$C$9:$C$158,Resource_Schedule!$A28,Project_Schedule!AE$9:AE$158),0)</f>
        <v>8</v>
      </c>
      <c r="T28" s="117">
        <f>IFERROR(INDEX(Tbl_Resource_List[Hours Available per Day],MATCH($A28,Tbl_Resource_List[Resource Name],0),1)-SUMIF(Project_Schedule!$C$9:$C$158,Resource_Schedule!$A28,Project_Schedule!AF$9:AF$158),0)</f>
        <v>8</v>
      </c>
      <c r="U28" s="117">
        <f>IFERROR(INDEX(Tbl_Resource_List[Hours Available per Day],MATCH($A28,Tbl_Resource_List[Resource Name],0),1)-SUMIF(Project_Schedule!$C$9:$C$158,Resource_Schedule!$A28,Project_Schedule!AG$9:AG$158),0)</f>
        <v>8</v>
      </c>
      <c r="V28" s="117">
        <f>IFERROR(INDEX(Tbl_Resource_List[Hours Available per Day],MATCH($A28,Tbl_Resource_List[Resource Name],0),1)-SUMIF(Project_Schedule!$C$9:$C$158,Resource_Schedule!$A28,Project_Schedule!AH$9:AH$158),0)</f>
        <v>8</v>
      </c>
      <c r="W28" s="117">
        <f>IFERROR(INDEX(Tbl_Resource_List[Hours Available per Day],MATCH($A28,Tbl_Resource_List[Resource Name],0),1)-SUMIF(Project_Schedule!$C$9:$C$158,Resource_Schedule!$A28,Project_Schedule!AI$9:AI$158),0)</f>
        <v>8</v>
      </c>
      <c r="X28" s="117">
        <f>IFERROR(INDEX(Tbl_Resource_List[Hours Available per Day],MATCH($A28,Tbl_Resource_List[Resource Name],0),1)-SUMIF(Project_Schedule!$C$9:$C$158,Resource_Schedule!$A28,Project_Schedule!AJ$9:AJ$158),0)</f>
        <v>8</v>
      </c>
      <c r="Y28" s="117">
        <f>IFERROR(INDEX(Tbl_Resource_List[Hours Available per Day],MATCH($A28,Tbl_Resource_List[Resource Name],0),1)-SUMIF(Project_Schedule!$C$9:$C$158,Resource_Schedule!$A28,Project_Schedule!AK$9:AK$158),0)</f>
        <v>8</v>
      </c>
      <c r="Z28" s="117">
        <f>IFERROR(INDEX(Tbl_Resource_List[Hours Available per Day],MATCH($A28,Tbl_Resource_List[Resource Name],0),1)-SUMIF(Project_Schedule!$C$9:$C$158,Resource_Schedule!$A28,Project_Schedule!AL$9:AL$158),0)</f>
        <v>8</v>
      </c>
      <c r="AA28" s="117">
        <f>IFERROR(INDEX(Tbl_Resource_List[Hours Available per Day],MATCH($A28,Tbl_Resource_List[Resource Name],0),1)-SUMIF(Project_Schedule!$C$9:$C$158,Resource_Schedule!$A28,Project_Schedule!AM$9:AM$158),0)</f>
        <v>8</v>
      </c>
      <c r="AB28" s="117">
        <f>IFERROR(INDEX(Tbl_Resource_List[Hours Available per Day],MATCH($A28,Tbl_Resource_List[Resource Name],0),1)-SUMIF(Project_Schedule!$C$9:$C$158,Resource_Schedule!$A28,Project_Schedule!AN$9:AN$158),0)</f>
        <v>8</v>
      </c>
      <c r="AC28" s="117">
        <f>IFERROR(INDEX(Tbl_Resource_List[Hours Available per Day],MATCH($A28,Tbl_Resource_List[Resource Name],0),1)-SUMIF(Project_Schedule!$C$9:$C$158,Resource_Schedule!$A28,Project_Schedule!AO$9:AO$158),0)</f>
        <v>8</v>
      </c>
      <c r="AD28" s="117">
        <f>IFERROR(INDEX(Tbl_Resource_List[Hours Available per Day],MATCH($A28,Tbl_Resource_List[Resource Name],0),1)-SUMIF(Project_Schedule!$C$9:$C$158,Resource_Schedule!$A28,Project_Schedule!AP$9:AP$158),0)</f>
        <v>8</v>
      </c>
      <c r="AE28" s="117">
        <f>IFERROR(INDEX(Tbl_Resource_List[Hours Available per Day],MATCH($A28,Tbl_Resource_List[Resource Name],0),1)-SUMIF(Project_Schedule!$C$9:$C$158,Resource_Schedule!$A28,Project_Schedule!AQ$9:AQ$158),0)</f>
        <v>8</v>
      </c>
      <c r="AF28" s="117">
        <f>IFERROR(INDEX(Tbl_Resource_List[Hours Available per Day],MATCH($A28,Tbl_Resource_List[Resource Name],0),1)-SUMIF(Project_Schedule!$C$9:$C$158,Resource_Schedule!$A28,Project_Schedule!AR$9:AR$158),0)</f>
        <v>8</v>
      </c>
      <c r="AG28" s="117">
        <f>IFERROR(INDEX(Tbl_Resource_List[Hours Available per Day],MATCH($A28,Tbl_Resource_List[Resource Name],0),1)-SUMIF(Project_Schedule!$C$9:$C$158,Resource_Schedule!$A28,Project_Schedule!AS$9:AS$158),0)</f>
        <v>8</v>
      </c>
      <c r="AH28" s="117">
        <f>IFERROR(INDEX(Tbl_Resource_List[Hours Available per Day],MATCH($A28,Tbl_Resource_List[Resource Name],0),1)-SUMIF(Project_Schedule!$C$9:$C$158,Resource_Schedule!$A28,Project_Schedule!AT$9:AT$158),0)</f>
        <v>8</v>
      </c>
      <c r="AI28" s="117">
        <f>IFERROR(INDEX(Tbl_Resource_List[Hours Available per Day],MATCH($A28,Tbl_Resource_List[Resource Name],0),1)-SUMIF(Project_Schedule!$C$9:$C$158,Resource_Schedule!$A28,Project_Schedule!AU$9:AU$158),0)</f>
        <v>8</v>
      </c>
      <c r="AJ28" s="117">
        <f>IFERROR(INDEX(Tbl_Resource_List[Hours Available per Day],MATCH($A28,Tbl_Resource_List[Resource Name],0),1)-SUMIF(Project_Schedule!$C$9:$C$158,Resource_Schedule!$A28,Project_Schedule!AV$9:AV$158),0)</f>
        <v>8</v>
      </c>
      <c r="AK28" s="117">
        <f>IFERROR(INDEX(Tbl_Resource_List[Hours Available per Day],MATCH($A28,Tbl_Resource_List[Resource Name],0),1)-SUMIF(Project_Schedule!$C$9:$C$158,Resource_Schedule!$A28,Project_Schedule!AW$9:AW$158),0)</f>
        <v>8</v>
      </c>
      <c r="AL28" s="117">
        <f>IFERROR(INDEX(Tbl_Resource_List[Hours Available per Day],MATCH($A28,Tbl_Resource_List[Resource Name],0),1)-SUMIF(Project_Schedule!$C$9:$C$158,Resource_Schedule!$A28,Project_Schedule!AX$9:AX$158),0)</f>
        <v>8</v>
      </c>
      <c r="AM28" s="117">
        <f>IFERROR(INDEX(Tbl_Resource_List[Hours Available per Day],MATCH($A28,Tbl_Resource_List[Resource Name],0),1)-SUMIF(Project_Schedule!$C$9:$C$158,Resource_Schedule!$A28,Project_Schedule!AY$9:AY$158),0)</f>
        <v>8</v>
      </c>
      <c r="AN28" s="117">
        <f>IFERROR(INDEX(Tbl_Resource_List[Hours Available per Day],MATCH($A28,Tbl_Resource_List[Resource Name],0),1)-SUMIF(Project_Schedule!$C$9:$C$158,Resource_Schedule!$A28,Project_Schedule!AZ$9:AZ$158),0)</f>
        <v>8</v>
      </c>
      <c r="AO28" s="117">
        <f>IFERROR(INDEX(Tbl_Resource_List[Hours Available per Day],MATCH($A28,Tbl_Resource_List[Resource Name],0),1)-SUMIF(Project_Schedule!$C$9:$C$158,Resource_Schedule!$A28,Project_Schedule!BA$9:BA$158),0)</f>
        <v>8</v>
      </c>
      <c r="AP28" s="117">
        <f>IFERROR(INDEX(Tbl_Resource_List[Hours Available per Day],MATCH($A28,Tbl_Resource_List[Resource Name],0),1)-SUMIF(Project_Schedule!$C$9:$C$158,Resource_Schedule!$A28,Project_Schedule!BB$9:BB$158),0)</f>
        <v>8</v>
      </c>
      <c r="AQ28" s="117">
        <f>IFERROR(INDEX(Tbl_Resource_List[Hours Available per Day],MATCH($A28,Tbl_Resource_List[Resource Name],0),1)-SUMIF(Project_Schedule!$C$9:$C$158,Resource_Schedule!$A28,Project_Schedule!BC$9:BC$158),0)</f>
        <v>8</v>
      </c>
      <c r="AR28" s="117">
        <f>IFERROR(INDEX(Tbl_Resource_List[Hours Available per Day],MATCH($A28,Tbl_Resource_List[Resource Name],0),1)-SUMIF(Project_Schedule!$C$9:$C$158,Resource_Schedule!$A28,Project_Schedule!BD$9:BD$158),0)</f>
        <v>8</v>
      </c>
      <c r="AS28" s="117">
        <f>IFERROR(INDEX(Tbl_Resource_List[Hours Available per Day],MATCH($A28,Tbl_Resource_List[Resource Name],0),1)-SUMIF(Project_Schedule!$C$9:$C$158,Resource_Schedule!$A28,Project_Schedule!BE$9:BE$158),0)</f>
        <v>8</v>
      </c>
      <c r="AT28" s="117">
        <f>IFERROR(INDEX(Tbl_Resource_List[Hours Available per Day],MATCH($A28,Tbl_Resource_List[Resource Name],0),1)-SUMIF(Project_Schedule!$C$9:$C$158,Resource_Schedule!$A28,Project_Schedule!BF$9:BF$158),0)</f>
        <v>8</v>
      </c>
      <c r="AU28" s="117">
        <f>IFERROR(INDEX(Tbl_Resource_List[Hours Available per Day],MATCH($A28,Tbl_Resource_List[Resource Name],0),1)-SUMIF(Project_Schedule!$C$9:$C$158,Resource_Schedule!$A28,Project_Schedule!BG$9:BG$158),0)</f>
        <v>8</v>
      </c>
      <c r="AV28" s="117">
        <f>IFERROR(INDEX(Tbl_Resource_List[Hours Available per Day],MATCH($A28,Tbl_Resource_List[Resource Name],0),1)-SUMIF(Project_Schedule!$C$9:$C$158,Resource_Schedule!$A28,Project_Schedule!BH$9:BH$158),0)</f>
        <v>8</v>
      </c>
      <c r="AW28" s="117">
        <f>IFERROR(INDEX(Tbl_Resource_List[Hours Available per Day],MATCH($A28,Tbl_Resource_List[Resource Name],0),1)-SUMIF(Project_Schedule!$C$9:$C$158,Resource_Schedule!$A28,Project_Schedule!BI$9:BI$158),0)</f>
        <v>8</v>
      </c>
      <c r="AX28" s="117">
        <f>IFERROR(INDEX(Tbl_Resource_List[Hours Available per Day],MATCH($A28,Tbl_Resource_List[Resource Name],0),1)-SUMIF(Project_Schedule!$C$9:$C$158,Resource_Schedule!$A28,Project_Schedule!BJ$9:BJ$158),0)</f>
        <v>8</v>
      </c>
      <c r="AY28" s="117">
        <f>IFERROR(INDEX(Tbl_Resource_List[Hours Available per Day],MATCH($A28,Tbl_Resource_List[Resource Name],0),1)-SUMIF(Project_Schedule!$C$9:$C$158,Resource_Schedule!$A28,Project_Schedule!BK$9:BK$158),0)</f>
        <v>8</v>
      </c>
      <c r="AZ28" s="117">
        <f>IFERROR(INDEX(Tbl_Resource_List[Hours Available per Day],MATCH($A28,Tbl_Resource_List[Resource Name],0),1)-SUMIF(Project_Schedule!$C$9:$C$158,Resource_Schedule!$A28,Project_Schedule!BL$9:BL$158),0)</f>
        <v>8</v>
      </c>
      <c r="BA28" s="117">
        <f>IFERROR(INDEX(Tbl_Resource_List[Hours Available per Day],MATCH($A28,Tbl_Resource_List[Resource Name],0),1)-SUMIF(Project_Schedule!$C$9:$C$158,Resource_Schedule!$A28,Project_Schedule!BM$9:BM$158),0)</f>
        <v>8</v>
      </c>
      <c r="BB28" s="117">
        <f>IFERROR(INDEX(Tbl_Resource_List[Hours Available per Day],MATCH($A28,Tbl_Resource_List[Resource Name],0),1)-SUMIF(Project_Schedule!$C$9:$C$158,Resource_Schedule!$A28,Project_Schedule!BN$9:BN$158),0)</f>
        <v>8</v>
      </c>
      <c r="BC28" s="117">
        <f>IFERROR(INDEX(Tbl_Resource_List[Hours Available per Day],MATCH($A28,Tbl_Resource_List[Resource Name],0),1)-SUMIF(Project_Schedule!$C$9:$C$158,Resource_Schedule!$A28,Project_Schedule!BO$9:BO$158),0)</f>
        <v>8</v>
      </c>
      <c r="BD28" s="117">
        <f>IFERROR(INDEX(Tbl_Resource_List[Hours Available per Day],MATCH($A28,Tbl_Resource_List[Resource Name],0),1)-SUMIF(Project_Schedule!$C$9:$C$158,Resource_Schedule!$A28,Project_Schedule!BP$9:BP$158),0)</f>
        <v>8</v>
      </c>
      <c r="BE28" s="117">
        <f>IFERROR(INDEX(Tbl_Resource_List[Hours Available per Day],MATCH($A28,Tbl_Resource_List[Resource Name],0),1)-SUMIF(Project_Schedule!$C$9:$C$158,Resource_Schedule!$A28,Project_Schedule!BQ$9:BQ$158),0)</f>
        <v>8</v>
      </c>
      <c r="BF28" s="117">
        <f>IFERROR(INDEX(Tbl_Resource_List[Hours Available per Day],MATCH($A28,Tbl_Resource_List[Resource Name],0),1)-SUMIF(Project_Schedule!$C$9:$C$158,Resource_Schedule!$A28,Project_Schedule!BR$9:BR$158),0)</f>
        <v>8</v>
      </c>
      <c r="BG28" s="117">
        <f>IFERROR(INDEX(Tbl_Resource_List[Hours Available per Day],MATCH($A28,Tbl_Resource_List[Resource Name],0),1)-SUMIF(Project_Schedule!$C$9:$C$158,Resource_Schedule!$A28,Project_Schedule!BS$9:BS$158),0)</f>
        <v>8</v>
      </c>
      <c r="BH28" s="117">
        <f>IFERROR(INDEX(Tbl_Resource_List[Hours Available per Day],MATCH($A28,Tbl_Resource_List[Resource Name],0),1)-SUMIF(Project_Schedule!$C$9:$C$158,Resource_Schedule!$A28,Project_Schedule!BT$9:BT$158),0)</f>
        <v>8</v>
      </c>
      <c r="BI28" s="117">
        <f>IFERROR(INDEX(Tbl_Resource_List[Hours Available per Day],MATCH($A28,Tbl_Resource_List[Resource Name],0),1)-SUMIF(Project_Schedule!$C$9:$C$158,Resource_Schedule!$A28,Project_Schedule!BU$9:BU$158),0)</f>
        <v>8</v>
      </c>
      <c r="BJ28" s="117">
        <f>IFERROR(INDEX(Tbl_Resource_List[Hours Available per Day],MATCH($A28,Tbl_Resource_List[Resource Name],0),1)-SUMIF(Project_Schedule!$C$9:$C$158,Resource_Schedule!$A28,Project_Schedule!BV$9:BV$158),0)</f>
        <v>8</v>
      </c>
      <c r="BK28" s="118">
        <f>IFERROR(INDEX(Tbl_Resource_List[Hours Available per Day],MATCH($A28,Tbl_Resource_List[Resource Name],0),1)-SUMIF(Project_Schedule!$C$9:$C$158,Resource_Schedule!$A28,Project_Schedule!BW$9:BW$158),0)</f>
        <v>8</v>
      </c>
    </row>
    <row r="29" spans="1:63" x14ac:dyDescent="0.25">
      <c r="A29" s="116" t="str">
        <f t="shared" si="2"/>
        <v>Syed</v>
      </c>
      <c r="B29" s="124" t="str">
        <f t="array" aca="1" ref="B29" ca="1">IFERROR(INDEX($A$24:$BK$24,1,SMALL(IF(INDIRECT(ADDRESS(ROW($B29),MATCH(LookUp!$I$2,Resource_Schedule!$A$24:$BK$24,0),1,1,)):BK29&gt;0,COLUMN(INDIRECT(ADDRESS(ROW($B29),MATCH(LookUp!$I$2,Resource_Schedule!$A$24:$BK$24,0),1,1,)):BK29),""),1)),"")</f>
        <v/>
      </c>
      <c r="C29" s="124" t="str">
        <f t="array" aca="1" ref="C29" ca="1">IFERROR(INDEX($A$24:$BK$24,1,SMALL(IF(INDIRECT(ADDRESS(ROW($B29),MATCH(LookUp!$I$3,Resource_Schedule!$A$24:$BK$24,0),1,1,)):BK29&gt;0,COLUMN(INDIRECT(ADDRESS(ROW($B29),MATCH(LookUp!$I$3,Resource_Schedule!$A$24:$BK$24,0),1,1,)):BK29),""),1)),"")</f>
        <v/>
      </c>
      <c r="D29" s="117">
        <f>IFERROR(INDEX(Tbl_Resource_List[Hours Available per Day],MATCH($A29,Tbl_Resource_List[Resource Name],0),1)-SUMIF(Project_Schedule!$C$9:$C$158,Resource_Schedule!$A29,Project_Schedule!P$9:P$158),0)</f>
        <v>2</v>
      </c>
      <c r="E29" s="117">
        <f>IFERROR(INDEX(Tbl_Resource_List[Hours Available per Day],MATCH($A29,Tbl_Resource_List[Resource Name],0),1)-SUMIF(Project_Schedule!$C$9:$C$158,Resource_Schedule!$A29,Project_Schedule!Q$9:Q$158),0)</f>
        <v>0</v>
      </c>
      <c r="F29" s="117">
        <f>IFERROR(INDEX(Tbl_Resource_List[Hours Available per Day],MATCH($A29,Tbl_Resource_List[Resource Name],0),1)-SUMIF(Project_Schedule!$C$9:$C$158,Resource_Schedule!$A29,Project_Schedule!R$9:R$158),0)</f>
        <v>4</v>
      </c>
      <c r="G29" s="117">
        <f>IFERROR(INDEX(Tbl_Resource_List[Hours Available per Day],MATCH($A29,Tbl_Resource_List[Resource Name],0),1)-SUMIF(Project_Schedule!$C$9:$C$158,Resource_Schedule!$A29,Project_Schedule!S$9:S$158),0)</f>
        <v>8</v>
      </c>
      <c r="H29" s="117">
        <f>IFERROR(INDEX(Tbl_Resource_List[Hours Available per Day],MATCH($A29,Tbl_Resource_List[Resource Name],0),1)-SUMIF(Project_Schedule!$C$9:$C$158,Resource_Schedule!$A29,Project_Schedule!T$9:T$158),0)</f>
        <v>8</v>
      </c>
      <c r="I29" s="117">
        <f>IFERROR(INDEX(Tbl_Resource_List[Hours Available per Day],MATCH($A29,Tbl_Resource_List[Resource Name],0),1)-SUMIF(Project_Schedule!$C$9:$C$158,Resource_Schedule!$A29,Project_Schedule!U$9:U$158),0)</f>
        <v>8</v>
      </c>
      <c r="J29" s="117">
        <f>IFERROR(INDEX(Tbl_Resource_List[Hours Available per Day],MATCH($A29,Tbl_Resource_List[Resource Name],0),1)-SUMIF(Project_Schedule!$C$9:$C$158,Resource_Schedule!$A29,Project_Schedule!V$9:V$158),0)</f>
        <v>8</v>
      </c>
      <c r="K29" s="117">
        <f>IFERROR(INDEX(Tbl_Resource_List[Hours Available per Day],MATCH($A29,Tbl_Resource_List[Resource Name],0),1)-SUMIF(Project_Schedule!$C$9:$C$158,Resource_Schedule!$A29,Project_Schedule!W$9:W$158),0)</f>
        <v>8</v>
      </c>
      <c r="L29" s="117">
        <f>IFERROR(INDEX(Tbl_Resource_List[Hours Available per Day],MATCH($A29,Tbl_Resource_List[Resource Name],0),1)-SUMIF(Project_Schedule!$C$9:$C$158,Resource_Schedule!$A29,Project_Schedule!X$9:X$158),0)</f>
        <v>8</v>
      </c>
      <c r="M29" s="117">
        <f>IFERROR(INDEX(Tbl_Resource_List[Hours Available per Day],MATCH($A29,Tbl_Resource_List[Resource Name],0),1)-SUMIF(Project_Schedule!$C$9:$C$158,Resource_Schedule!$A29,Project_Schedule!Y$9:Y$158),0)</f>
        <v>8</v>
      </c>
      <c r="N29" s="117">
        <f>IFERROR(INDEX(Tbl_Resource_List[Hours Available per Day],MATCH($A29,Tbl_Resource_List[Resource Name],0),1)-SUMIF(Project_Schedule!$C$9:$C$158,Resource_Schedule!$A29,Project_Schedule!Z$9:Z$158),0)</f>
        <v>8</v>
      </c>
      <c r="O29" s="117">
        <f>IFERROR(INDEX(Tbl_Resource_List[Hours Available per Day],MATCH($A29,Tbl_Resource_List[Resource Name],0),1)-SUMIF(Project_Schedule!$C$9:$C$158,Resource_Schedule!$A29,Project_Schedule!AA$9:AA$158),0)</f>
        <v>8</v>
      </c>
      <c r="P29" s="117">
        <f>IFERROR(INDEX(Tbl_Resource_List[Hours Available per Day],MATCH($A29,Tbl_Resource_List[Resource Name],0),1)-SUMIF(Project_Schedule!$C$9:$C$158,Resource_Schedule!$A29,Project_Schedule!AB$9:AB$158),0)</f>
        <v>8</v>
      </c>
      <c r="Q29" s="117">
        <f>IFERROR(INDEX(Tbl_Resource_List[Hours Available per Day],MATCH($A29,Tbl_Resource_List[Resource Name],0),1)-SUMIF(Project_Schedule!$C$9:$C$158,Resource_Schedule!$A29,Project_Schedule!AC$9:AC$158),0)</f>
        <v>8</v>
      </c>
      <c r="R29" s="117">
        <f>IFERROR(INDEX(Tbl_Resource_List[Hours Available per Day],MATCH($A29,Tbl_Resource_List[Resource Name],0),1)-SUMIF(Project_Schedule!$C$9:$C$158,Resource_Schedule!$A29,Project_Schedule!AD$9:AD$158),0)</f>
        <v>8</v>
      </c>
      <c r="S29" s="117">
        <f>IFERROR(INDEX(Tbl_Resource_List[Hours Available per Day],MATCH($A29,Tbl_Resource_List[Resource Name],0),1)-SUMIF(Project_Schedule!$C$9:$C$158,Resource_Schedule!$A29,Project_Schedule!AE$9:AE$158),0)</f>
        <v>8</v>
      </c>
      <c r="T29" s="117">
        <f>IFERROR(INDEX(Tbl_Resource_List[Hours Available per Day],MATCH($A29,Tbl_Resource_List[Resource Name],0),1)-SUMIF(Project_Schedule!$C$9:$C$158,Resource_Schedule!$A29,Project_Schedule!AF$9:AF$158),0)</f>
        <v>8</v>
      </c>
      <c r="U29" s="117">
        <f>IFERROR(INDEX(Tbl_Resource_List[Hours Available per Day],MATCH($A29,Tbl_Resource_List[Resource Name],0),1)-SUMIF(Project_Schedule!$C$9:$C$158,Resource_Schedule!$A29,Project_Schedule!AG$9:AG$158),0)</f>
        <v>8</v>
      </c>
      <c r="V29" s="117">
        <f>IFERROR(INDEX(Tbl_Resource_List[Hours Available per Day],MATCH($A29,Tbl_Resource_List[Resource Name],0),1)-SUMIF(Project_Schedule!$C$9:$C$158,Resource_Schedule!$A29,Project_Schedule!AH$9:AH$158),0)</f>
        <v>8</v>
      </c>
      <c r="W29" s="117">
        <f>IFERROR(INDEX(Tbl_Resource_List[Hours Available per Day],MATCH($A29,Tbl_Resource_List[Resource Name],0),1)-SUMIF(Project_Schedule!$C$9:$C$158,Resource_Schedule!$A29,Project_Schedule!AI$9:AI$158),0)</f>
        <v>8</v>
      </c>
      <c r="X29" s="117">
        <f>IFERROR(INDEX(Tbl_Resource_List[Hours Available per Day],MATCH($A29,Tbl_Resource_List[Resource Name],0),1)-SUMIF(Project_Schedule!$C$9:$C$158,Resource_Schedule!$A29,Project_Schedule!AJ$9:AJ$158),0)</f>
        <v>8</v>
      </c>
      <c r="Y29" s="117">
        <f>IFERROR(INDEX(Tbl_Resource_List[Hours Available per Day],MATCH($A29,Tbl_Resource_List[Resource Name],0),1)-SUMIF(Project_Schedule!$C$9:$C$158,Resource_Schedule!$A29,Project_Schedule!AK$9:AK$158),0)</f>
        <v>8</v>
      </c>
      <c r="Z29" s="117">
        <f>IFERROR(INDEX(Tbl_Resource_List[Hours Available per Day],MATCH($A29,Tbl_Resource_List[Resource Name],0),1)-SUMIF(Project_Schedule!$C$9:$C$158,Resource_Schedule!$A29,Project_Schedule!AL$9:AL$158),0)</f>
        <v>8</v>
      </c>
      <c r="AA29" s="117">
        <f>IFERROR(INDEX(Tbl_Resource_List[Hours Available per Day],MATCH($A29,Tbl_Resource_List[Resource Name],0),1)-SUMIF(Project_Schedule!$C$9:$C$158,Resource_Schedule!$A29,Project_Schedule!AM$9:AM$158),0)</f>
        <v>8</v>
      </c>
      <c r="AB29" s="117">
        <f>IFERROR(INDEX(Tbl_Resource_List[Hours Available per Day],MATCH($A29,Tbl_Resource_List[Resource Name],0),1)-SUMIF(Project_Schedule!$C$9:$C$158,Resource_Schedule!$A29,Project_Schedule!AN$9:AN$158),0)</f>
        <v>8</v>
      </c>
      <c r="AC29" s="117">
        <f>IFERROR(INDEX(Tbl_Resource_List[Hours Available per Day],MATCH($A29,Tbl_Resource_List[Resource Name],0),1)-SUMIF(Project_Schedule!$C$9:$C$158,Resource_Schedule!$A29,Project_Schedule!AO$9:AO$158),0)</f>
        <v>8</v>
      </c>
      <c r="AD29" s="117">
        <f>IFERROR(INDEX(Tbl_Resource_List[Hours Available per Day],MATCH($A29,Tbl_Resource_List[Resource Name],0),1)-SUMIF(Project_Schedule!$C$9:$C$158,Resource_Schedule!$A29,Project_Schedule!AP$9:AP$158),0)</f>
        <v>8</v>
      </c>
      <c r="AE29" s="117">
        <f>IFERROR(INDEX(Tbl_Resource_List[Hours Available per Day],MATCH($A29,Tbl_Resource_List[Resource Name],0),1)-SUMIF(Project_Schedule!$C$9:$C$158,Resource_Schedule!$A29,Project_Schedule!AQ$9:AQ$158),0)</f>
        <v>8</v>
      </c>
      <c r="AF29" s="117">
        <f>IFERROR(INDEX(Tbl_Resource_List[Hours Available per Day],MATCH($A29,Tbl_Resource_List[Resource Name],0),1)-SUMIF(Project_Schedule!$C$9:$C$158,Resource_Schedule!$A29,Project_Schedule!AR$9:AR$158),0)</f>
        <v>8</v>
      </c>
      <c r="AG29" s="117">
        <f>IFERROR(INDEX(Tbl_Resource_List[Hours Available per Day],MATCH($A29,Tbl_Resource_List[Resource Name],0),1)-SUMIF(Project_Schedule!$C$9:$C$158,Resource_Schedule!$A29,Project_Schedule!AS$9:AS$158),0)</f>
        <v>8</v>
      </c>
      <c r="AH29" s="117">
        <f>IFERROR(INDEX(Tbl_Resource_List[Hours Available per Day],MATCH($A29,Tbl_Resource_List[Resource Name],0),1)-SUMIF(Project_Schedule!$C$9:$C$158,Resource_Schedule!$A29,Project_Schedule!AT$9:AT$158),0)</f>
        <v>8</v>
      </c>
      <c r="AI29" s="117">
        <f>IFERROR(INDEX(Tbl_Resource_List[Hours Available per Day],MATCH($A29,Tbl_Resource_List[Resource Name],0),1)-SUMIF(Project_Schedule!$C$9:$C$158,Resource_Schedule!$A29,Project_Schedule!AU$9:AU$158),0)</f>
        <v>8</v>
      </c>
      <c r="AJ29" s="117">
        <f>IFERROR(INDEX(Tbl_Resource_List[Hours Available per Day],MATCH($A29,Tbl_Resource_List[Resource Name],0),1)-SUMIF(Project_Schedule!$C$9:$C$158,Resource_Schedule!$A29,Project_Schedule!AV$9:AV$158),0)</f>
        <v>8</v>
      </c>
      <c r="AK29" s="117">
        <f>IFERROR(INDEX(Tbl_Resource_List[Hours Available per Day],MATCH($A29,Tbl_Resource_List[Resource Name],0),1)-SUMIF(Project_Schedule!$C$9:$C$158,Resource_Schedule!$A29,Project_Schedule!AW$9:AW$158),0)</f>
        <v>8</v>
      </c>
      <c r="AL29" s="117">
        <f>IFERROR(INDEX(Tbl_Resource_List[Hours Available per Day],MATCH($A29,Tbl_Resource_List[Resource Name],0),1)-SUMIF(Project_Schedule!$C$9:$C$158,Resource_Schedule!$A29,Project_Schedule!AX$9:AX$158),0)</f>
        <v>8</v>
      </c>
      <c r="AM29" s="117">
        <f>IFERROR(INDEX(Tbl_Resource_List[Hours Available per Day],MATCH($A29,Tbl_Resource_List[Resource Name],0),1)-SUMIF(Project_Schedule!$C$9:$C$158,Resource_Schedule!$A29,Project_Schedule!AY$9:AY$158),0)</f>
        <v>8</v>
      </c>
      <c r="AN29" s="117">
        <f>IFERROR(INDEX(Tbl_Resource_List[Hours Available per Day],MATCH($A29,Tbl_Resource_List[Resource Name],0),1)-SUMIF(Project_Schedule!$C$9:$C$158,Resource_Schedule!$A29,Project_Schedule!AZ$9:AZ$158),0)</f>
        <v>8</v>
      </c>
      <c r="AO29" s="117">
        <f>IFERROR(INDEX(Tbl_Resource_List[Hours Available per Day],MATCH($A29,Tbl_Resource_List[Resource Name],0),1)-SUMIF(Project_Schedule!$C$9:$C$158,Resource_Schedule!$A29,Project_Schedule!BA$9:BA$158),0)</f>
        <v>8</v>
      </c>
      <c r="AP29" s="117">
        <f>IFERROR(INDEX(Tbl_Resource_List[Hours Available per Day],MATCH($A29,Tbl_Resource_List[Resource Name],0),1)-SUMIF(Project_Schedule!$C$9:$C$158,Resource_Schedule!$A29,Project_Schedule!BB$9:BB$158),0)</f>
        <v>8</v>
      </c>
      <c r="AQ29" s="117">
        <f>IFERROR(INDEX(Tbl_Resource_List[Hours Available per Day],MATCH($A29,Tbl_Resource_List[Resource Name],0),1)-SUMIF(Project_Schedule!$C$9:$C$158,Resource_Schedule!$A29,Project_Schedule!BC$9:BC$158),0)</f>
        <v>8</v>
      </c>
      <c r="AR29" s="117">
        <f>IFERROR(INDEX(Tbl_Resource_List[Hours Available per Day],MATCH($A29,Tbl_Resource_List[Resource Name],0),1)-SUMIF(Project_Schedule!$C$9:$C$158,Resource_Schedule!$A29,Project_Schedule!BD$9:BD$158),0)</f>
        <v>8</v>
      </c>
      <c r="AS29" s="117">
        <f>IFERROR(INDEX(Tbl_Resource_List[Hours Available per Day],MATCH($A29,Tbl_Resource_List[Resource Name],0),1)-SUMIF(Project_Schedule!$C$9:$C$158,Resource_Schedule!$A29,Project_Schedule!BE$9:BE$158),0)</f>
        <v>8</v>
      </c>
      <c r="AT29" s="117">
        <f>IFERROR(INDEX(Tbl_Resource_List[Hours Available per Day],MATCH($A29,Tbl_Resource_List[Resource Name],0),1)-SUMIF(Project_Schedule!$C$9:$C$158,Resource_Schedule!$A29,Project_Schedule!BF$9:BF$158),0)</f>
        <v>8</v>
      </c>
      <c r="AU29" s="117">
        <f>IFERROR(INDEX(Tbl_Resource_List[Hours Available per Day],MATCH($A29,Tbl_Resource_List[Resource Name],0),1)-SUMIF(Project_Schedule!$C$9:$C$158,Resource_Schedule!$A29,Project_Schedule!BG$9:BG$158),0)</f>
        <v>8</v>
      </c>
      <c r="AV29" s="117">
        <f>IFERROR(INDEX(Tbl_Resource_List[Hours Available per Day],MATCH($A29,Tbl_Resource_List[Resource Name],0),1)-SUMIF(Project_Schedule!$C$9:$C$158,Resource_Schedule!$A29,Project_Schedule!BH$9:BH$158),0)</f>
        <v>8</v>
      </c>
      <c r="AW29" s="117">
        <f>IFERROR(INDEX(Tbl_Resource_List[Hours Available per Day],MATCH($A29,Tbl_Resource_List[Resource Name],0),1)-SUMIF(Project_Schedule!$C$9:$C$158,Resource_Schedule!$A29,Project_Schedule!BI$9:BI$158),0)</f>
        <v>8</v>
      </c>
      <c r="AX29" s="117">
        <f>IFERROR(INDEX(Tbl_Resource_List[Hours Available per Day],MATCH($A29,Tbl_Resource_List[Resource Name],0),1)-SUMIF(Project_Schedule!$C$9:$C$158,Resource_Schedule!$A29,Project_Schedule!BJ$9:BJ$158),0)</f>
        <v>8</v>
      </c>
      <c r="AY29" s="117">
        <f>IFERROR(INDEX(Tbl_Resource_List[Hours Available per Day],MATCH($A29,Tbl_Resource_List[Resource Name],0),1)-SUMIF(Project_Schedule!$C$9:$C$158,Resource_Schedule!$A29,Project_Schedule!BK$9:BK$158),0)</f>
        <v>8</v>
      </c>
      <c r="AZ29" s="117">
        <f>IFERROR(INDEX(Tbl_Resource_List[Hours Available per Day],MATCH($A29,Tbl_Resource_List[Resource Name],0),1)-SUMIF(Project_Schedule!$C$9:$C$158,Resource_Schedule!$A29,Project_Schedule!BL$9:BL$158),0)</f>
        <v>8</v>
      </c>
      <c r="BA29" s="117">
        <f>IFERROR(INDEX(Tbl_Resource_List[Hours Available per Day],MATCH($A29,Tbl_Resource_List[Resource Name],0),1)-SUMIF(Project_Schedule!$C$9:$C$158,Resource_Schedule!$A29,Project_Schedule!BM$9:BM$158),0)</f>
        <v>8</v>
      </c>
      <c r="BB29" s="117">
        <f>IFERROR(INDEX(Tbl_Resource_List[Hours Available per Day],MATCH($A29,Tbl_Resource_List[Resource Name],0),1)-SUMIF(Project_Schedule!$C$9:$C$158,Resource_Schedule!$A29,Project_Schedule!BN$9:BN$158),0)</f>
        <v>8</v>
      </c>
      <c r="BC29" s="117">
        <f>IFERROR(INDEX(Tbl_Resource_List[Hours Available per Day],MATCH($A29,Tbl_Resource_List[Resource Name],0),1)-SUMIF(Project_Schedule!$C$9:$C$158,Resource_Schedule!$A29,Project_Schedule!BO$9:BO$158),0)</f>
        <v>8</v>
      </c>
      <c r="BD29" s="117">
        <f>IFERROR(INDEX(Tbl_Resource_List[Hours Available per Day],MATCH($A29,Tbl_Resource_List[Resource Name],0),1)-SUMIF(Project_Schedule!$C$9:$C$158,Resource_Schedule!$A29,Project_Schedule!BP$9:BP$158),0)</f>
        <v>8</v>
      </c>
      <c r="BE29" s="117">
        <f>IFERROR(INDEX(Tbl_Resource_List[Hours Available per Day],MATCH($A29,Tbl_Resource_List[Resource Name],0),1)-SUMIF(Project_Schedule!$C$9:$C$158,Resource_Schedule!$A29,Project_Schedule!BQ$9:BQ$158),0)</f>
        <v>8</v>
      </c>
      <c r="BF29" s="117">
        <f>IFERROR(INDEX(Tbl_Resource_List[Hours Available per Day],MATCH($A29,Tbl_Resource_List[Resource Name],0),1)-SUMIF(Project_Schedule!$C$9:$C$158,Resource_Schedule!$A29,Project_Schedule!BR$9:BR$158),0)</f>
        <v>8</v>
      </c>
      <c r="BG29" s="117">
        <f>IFERROR(INDEX(Tbl_Resource_List[Hours Available per Day],MATCH($A29,Tbl_Resource_List[Resource Name],0),1)-SUMIF(Project_Schedule!$C$9:$C$158,Resource_Schedule!$A29,Project_Schedule!BS$9:BS$158),0)</f>
        <v>8</v>
      </c>
      <c r="BH29" s="117">
        <f>IFERROR(INDEX(Tbl_Resource_List[Hours Available per Day],MATCH($A29,Tbl_Resource_List[Resource Name],0),1)-SUMIF(Project_Schedule!$C$9:$C$158,Resource_Schedule!$A29,Project_Schedule!BT$9:BT$158),0)</f>
        <v>8</v>
      </c>
      <c r="BI29" s="117">
        <f>IFERROR(INDEX(Tbl_Resource_List[Hours Available per Day],MATCH($A29,Tbl_Resource_List[Resource Name],0),1)-SUMIF(Project_Schedule!$C$9:$C$158,Resource_Schedule!$A29,Project_Schedule!BU$9:BU$158),0)</f>
        <v>8</v>
      </c>
      <c r="BJ29" s="117">
        <f>IFERROR(INDEX(Tbl_Resource_List[Hours Available per Day],MATCH($A29,Tbl_Resource_List[Resource Name],0),1)-SUMIF(Project_Schedule!$C$9:$C$158,Resource_Schedule!$A29,Project_Schedule!BV$9:BV$158),0)</f>
        <v>8</v>
      </c>
      <c r="BK29" s="118">
        <f>IFERROR(INDEX(Tbl_Resource_List[Hours Available per Day],MATCH($A29,Tbl_Resource_List[Resource Name],0),1)-SUMIF(Project_Schedule!$C$9:$C$158,Resource_Schedule!$A29,Project_Schedule!BW$9:BW$158),0)</f>
        <v>8</v>
      </c>
    </row>
    <row r="30" spans="1:63" x14ac:dyDescent="0.25">
      <c r="A30" s="116" t="str">
        <f t="shared" si="2"/>
        <v>Akmal</v>
      </c>
      <c r="B30" s="124" t="str">
        <f t="array" aca="1" ref="B30" ca="1">IFERROR(INDEX($A$24:$BK$24,1,SMALL(IF(INDIRECT(ADDRESS(ROW($B30),MATCH(LookUp!$I$2,Resource_Schedule!$A$24:$BK$24,0),1,1,)):BK30&gt;0,COLUMN(INDIRECT(ADDRESS(ROW($B30),MATCH(LookUp!$I$2,Resource_Schedule!$A$24:$BK$24,0),1,1,)):BK30),""),1)),"")</f>
        <v/>
      </c>
      <c r="C30" s="124" t="str">
        <f t="array" aca="1" ref="C30" ca="1">IFERROR(INDEX($A$24:$BK$24,1,SMALL(IF(INDIRECT(ADDRESS(ROW($B30),MATCH(LookUp!$I$3,Resource_Schedule!$A$24:$BK$24,0),1,1,)):BK30&gt;0,COLUMN(INDIRECT(ADDRESS(ROW($B30),MATCH(LookUp!$I$3,Resource_Schedule!$A$24:$BK$24,0),1,1,)):BK30),""),1)),"")</f>
        <v/>
      </c>
      <c r="D30" s="117">
        <f>IFERROR(INDEX(Tbl_Resource_List[Hours Available per Day],MATCH($A30,Tbl_Resource_List[Resource Name],0),1)-SUMIF(Project_Schedule!$C$9:$C$158,Resource_Schedule!$A30,Project_Schedule!P$9:P$158),0)</f>
        <v>6</v>
      </c>
      <c r="E30" s="117">
        <f>IFERROR(INDEX(Tbl_Resource_List[Hours Available per Day],MATCH($A30,Tbl_Resource_List[Resource Name],0),1)-SUMIF(Project_Schedule!$C$9:$C$158,Resource_Schedule!$A30,Project_Schedule!Q$9:Q$158),0)</f>
        <v>3</v>
      </c>
      <c r="F30" s="117">
        <f>IFERROR(INDEX(Tbl_Resource_List[Hours Available per Day],MATCH($A30,Tbl_Resource_List[Resource Name],0),1)-SUMIF(Project_Schedule!$C$9:$C$158,Resource_Schedule!$A30,Project_Schedule!R$9:R$158),0)</f>
        <v>6</v>
      </c>
      <c r="G30" s="117">
        <f>IFERROR(INDEX(Tbl_Resource_List[Hours Available per Day],MATCH($A30,Tbl_Resource_List[Resource Name],0),1)-SUMIF(Project_Schedule!$C$9:$C$158,Resource_Schedule!$A30,Project_Schedule!S$9:S$158),0)</f>
        <v>6</v>
      </c>
      <c r="H30" s="117">
        <f>IFERROR(INDEX(Tbl_Resource_List[Hours Available per Day],MATCH($A30,Tbl_Resource_List[Resource Name],0),1)-SUMIF(Project_Schedule!$C$9:$C$158,Resource_Schedule!$A30,Project_Schedule!T$9:T$158),0)</f>
        <v>6</v>
      </c>
      <c r="I30" s="117">
        <f>IFERROR(INDEX(Tbl_Resource_List[Hours Available per Day],MATCH($A30,Tbl_Resource_List[Resource Name],0),1)-SUMIF(Project_Schedule!$C$9:$C$158,Resource_Schedule!$A30,Project_Schedule!U$9:U$158),0)</f>
        <v>6</v>
      </c>
      <c r="J30" s="117">
        <f>IFERROR(INDEX(Tbl_Resource_List[Hours Available per Day],MATCH($A30,Tbl_Resource_List[Resource Name],0),1)-SUMIF(Project_Schedule!$C$9:$C$158,Resource_Schedule!$A30,Project_Schedule!V$9:V$158),0)</f>
        <v>6</v>
      </c>
      <c r="K30" s="117">
        <f>IFERROR(INDEX(Tbl_Resource_List[Hours Available per Day],MATCH($A30,Tbl_Resource_List[Resource Name],0),1)-SUMIF(Project_Schedule!$C$9:$C$158,Resource_Schedule!$A30,Project_Schedule!W$9:W$158),0)</f>
        <v>6</v>
      </c>
      <c r="L30" s="117">
        <f>IFERROR(INDEX(Tbl_Resource_List[Hours Available per Day],MATCH($A30,Tbl_Resource_List[Resource Name],0),1)-SUMIF(Project_Schedule!$C$9:$C$158,Resource_Schedule!$A30,Project_Schedule!X$9:X$158),0)</f>
        <v>6</v>
      </c>
      <c r="M30" s="117">
        <f>IFERROR(INDEX(Tbl_Resource_List[Hours Available per Day],MATCH($A30,Tbl_Resource_List[Resource Name],0),1)-SUMIF(Project_Schedule!$C$9:$C$158,Resource_Schedule!$A30,Project_Schedule!Y$9:Y$158),0)</f>
        <v>6</v>
      </c>
      <c r="N30" s="117">
        <f>IFERROR(INDEX(Tbl_Resource_List[Hours Available per Day],MATCH($A30,Tbl_Resource_List[Resource Name],0),1)-SUMIF(Project_Schedule!$C$9:$C$158,Resource_Schedule!$A30,Project_Schedule!Z$9:Z$158),0)</f>
        <v>6</v>
      </c>
      <c r="O30" s="117">
        <f>IFERROR(INDEX(Tbl_Resource_List[Hours Available per Day],MATCH($A30,Tbl_Resource_List[Resource Name],0),1)-SUMIF(Project_Schedule!$C$9:$C$158,Resource_Schedule!$A30,Project_Schedule!AA$9:AA$158),0)</f>
        <v>6</v>
      </c>
      <c r="P30" s="117">
        <f>IFERROR(INDEX(Tbl_Resource_List[Hours Available per Day],MATCH($A30,Tbl_Resource_List[Resource Name],0),1)-SUMIF(Project_Schedule!$C$9:$C$158,Resource_Schedule!$A30,Project_Schedule!AB$9:AB$158),0)</f>
        <v>6</v>
      </c>
      <c r="Q30" s="117">
        <f>IFERROR(INDEX(Tbl_Resource_List[Hours Available per Day],MATCH($A30,Tbl_Resource_List[Resource Name],0),1)-SUMIF(Project_Schedule!$C$9:$C$158,Resource_Schedule!$A30,Project_Schedule!AC$9:AC$158),0)</f>
        <v>6</v>
      </c>
      <c r="R30" s="117">
        <f>IFERROR(INDEX(Tbl_Resource_List[Hours Available per Day],MATCH($A30,Tbl_Resource_List[Resource Name],0),1)-SUMIF(Project_Schedule!$C$9:$C$158,Resource_Schedule!$A30,Project_Schedule!AD$9:AD$158),0)</f>
        <v>6</v>
      </c>
      <c r="S30" s="117">
        <f>IFERROR(INDEX(Tbl_Resource_List[Hours Available per Day],MATCH($A30,Tbl_Resource_List[Resource Name],0),1)-SUMIF(Project_Schedule!$C$9:$C$158,Resource_Schedule!$A30,Project_Schedule!AE$9:AE$158),0)</f>
        <v>6</v>
      </c>
      <c r="T30" s="117">
        <f>IFERROR(INDEX(Tbl_Resource_List[Hours Available per Day],MATCH($A30,Tbl_Resource_List[Resource Name],0),1)-SUMIF(Project_Schedule!$C$9:$C$158,Resource_Schedule!$A30,Project_Schedule!AF$9:AF$158),0)</f>
        <v>6</v>
      </c>
      <c r="U30" s="117">
        <f>IFERROR(INDEX(Tbl_Resource_List[Hours Available per Day],MATCH($A30,Tbl_Resource_List[Resource Name],0),1)-SUMIF(Project_Schedule!$C$9:$C$158,Resource_Schedule!$A30,Project_Schedule!AG$9:AG$158),0)</f>
        <v>6</v>
      </c>
      <c r="V30" s="117">
        <f>IFERROR(INDEX(Tbl_Resource_List[Hours Available per Day],MATCH($A30,Tbl_Resource_List[Resource Name],0),1)-SUMIF(Project_Schedule!$C$9:$C$158,Resource_Schedule!$A30,Project_Schedule!AH$9:AH$158),0)</f>
        <v>6</v>
      </c>
      <c r="W30" s="117">
        <f>IFERROR(INDEX(Tbl_Resource_List[Hours Available per Day],MATCH($A30,Tbl_Resource_List[Resource Name],0),1)-SUMIF(Project_Schedule!$C$9:$C$158,Resource_Schedule!$A30,Project_Schedule!AI$9:AI$158),0)</f>
        <v>6</v>
      </c>
      <c r="X30" s="117">
        <f>IFERROR(INDEX(Tbl_Resource_List[Hours Available per Day],MATCH($A30,Tbl_Resource_List[Resource Name],0),1)-SUMIF(Project_Schedule!$C$9:$C$158,Resource_Schedule!$A30,Project_Schedule!AJ$9:AJ$158),0)</f>
        <v>6</v>
      </c>
      <c r="Y30" s="117">
        <f>IFERROR(INDEX(Tbl_Resource_List[Hours Available per Day],MATCH($A30,Tbl_Resource_List[Resource Name],0),1)-SUMIF(Project_Schedule!$C$9:$C$158,Resource_Schedule!$A30,Project_Schedule!AK$9:AK$158),0)</f>
        <v>6</v>
      </c>
      <c r="Z30" s="117">
        <f>IFERROR(INDEX(Tbl_Resource_List[Hours Available per Day],MATCH($A30,Tbl_Resource_List[Resource Name],0),1)-SUMIF(Project_Schedule!$C$9:$C$158,Resource_Schedule!$A30,Project_Schedule!AL$9:AL$158),0)</f>
        <v>6</v>
      </c>
      <c r="AA30" s="117">
        <f>IFERROR(INDEX(Tbl_Resource_List[Hours Available per Day],MATCH($A30,Tbl_Resource_List[Resource Name],0),1)-SUMIF(Project_Schedule!$C$9:$C$158,Resource_Schedule!$A30,Project_Schedule!AM$9:AM$158),0)</f>
        <v>6</v>
      </c>
      <c r="AB30" s="117">
        <f>IFERROR(INDEX(Tbl_Resource_List[Hours Available per Day],MATCH($A30,Tbl_Resource_List[Resource Name],0),1)-SUMIF(Project_Schedule!$C$9:$C$158,Resource_Schedule!$A30,Project_Schedule!AN$9:AN$158),0)</f>
        <v>6</v>
      </c>
      <c r="AC30" s="117">
        <f>IFERROR(INDEX(Tbl_Resource_List[Hours Available per Day],MATCH($A30,Tbl_Resource_List[Resource Name],0),1)-SUMIF(Project_Schedule!$C$9:$C$158,Resource_Schedule!$A30,Project_Schedule!AO$9:AO$158),0)</f>
        <v>6</v>
      </c>
      <c r="AD30" s="117">
        <f>IFERROR(INDEX(Tbl_Resource_List[Hours Available per Day],MATCH($A30,Tbl_Resource_List[Resource Name],0),1)-SUMIF(Project_Schedule!$C$9:$C$158,Resource_Schedule!$A30,Project_Schedule!AP$9:AP$158),0)</f>
        <v>6</v>
      </c>
      <c r="AE30" s="117">
        <f>IFERROR(INDEX(Tbl_Resource_List[Hours Available per Day],MATCH($A30,Tbl_Resource_List[Resource Name],0),1)-SUMIF(Project_Schedule!$C$9:$C$158,Resource_Schedule!$A30,Project_Schedule!AQ$9:AQ$158),0)</f>
        <v>6</v>
      </c>
      <c r="AF30" s="117">
        <f>IFERROR(INDEX(Tbl_Resource_List[Hours Available per Day],MATCH($A30,Tbl_Resource_List[Resource Name],0),1)-SUMIF(Project_Schedule!$C$9:$C$158,Resource_Schedule!$A30,Project_Schedule!AR$9:AR$158),0)</f>
        <v>6</v>
      </c>
      <c r="AG30" s="117">
        <f>IFERROR(INDEX(Tbl_Resource_List[Hours Available per Day],MATCH($A30,Tbl_Resource_List[Resource Name],0),1)-SUMIF(Project_Schedule!$C$9:$C$158,Resource_Schedule!$A30,Project_Schedule!AS$9:AS$158),0)</f>
        <v>6</v>
      </c>
      <c r="AH30" s="117">
        <f>IFERROR(INDEX(Tbl_Resource_List[Hours Available per Day],MATCH($A30,Tbl_Resource_List[Resource Name],0),1)-SUMIF(Project_Schedule!$C$9:$C$158,Resource_Schedule!$A30,Project_Schedule!AT$9:AT$158),0)</f>
        <v>6</v>
      </c>
      <c r="AI30" s="117">
        <f>IFERROR(INDEX(Tbl_Resource_List[Hours Available per Day],MATCH($A30,Tbl_Resource_List[Resource Name],0),1)-SUMIF(Project_Schedule!$C$9:$C$158,Resource_Schedule!$A30,Project_Schedule!AU$9:AU$158),0)</f>
        <v>6</v>
      </c>
      <c r="AJ30" s="117">
        <f>IFERROR(INDEX(Tbl_Resource_List[Hours Available per Day],MATCH($A30,Tbl_Resource_List[Resource Name],0),1)-SUMIF(Project_Schedule!$C$9:$C$158,Resource_Schedule!$A30,Project_Schedule!AV$9:AV$158),0)</f>
        <v>6</v>
      </c>
      <c r="AK30" s="117">
        <f>IFERROR(INDEX(Tbl_Resource_List[Hours Available per Day],MATCH($A30,Tbl_Resource_List[Resource Name],0),1)-SUMIF(Project_Schedule!$C$9:$C$158,Resource_Schedule!$A30,Project_Schedule!AW$9:AW$158),0)</f>
        <v>6</v>
      </c>
      <c r="AL30" s="117">
        <f>IFERROR(INDEX(Tbl_Resource_List[Hours Available per Day],MATCH($A30,Tbl_Resource_List[Resource Name],0),1)-SUMIF(Project_Schedule!$C$9:$C$158,Resource_Schedule!$A30,Project_Schedule!AX$9:AX$158),0)</f>
        <v>6</v>
      </c>
      <c r="AM30" s="117">
        <f>IFERROR(INDEX(Tbl_Resource_List[Hours Available per Day],MATCH($A30,Tbl_Resource_List[Resource Name],0),1)-SUMIF(Project_Schedule!$C$9:$C$158,Resource_Schedule!$A30,Project_Schedule!AY$9:AY$158),0)</f>
        <v>6</v>
      </c>
      <c r="AN30" s="117">
        <f>IFERROR(INDEX(Tbl_Resource_List[Hours Available per Day],MATCH($A30,Tbl_Resource_List[Resource Name],0),1)-SUMIF(Project_Schedule!$C$9:$C$158,Resource_Schedule!$A30,Project_Schedule!AZ$9:AZ$158),0)</f>
        <v>6</v>
      </c>
      <c r="AO30" s="117">
        <f>IFERROR(INDEX(Tbl_Resource_List[Hours Available per Day],MATCH($A30,Tbl_Resource_List[Resource Name],0),1)-SUMIF(Project_Schedule!$C$9:$C$158,Resource_Schedule!$A30,Project_Schedule!BA$9:BA$158),0)</f>
        <v>6</v>
      </c>
      <c r="AP30" s="117">
        <f>IFERROR(INDEX(Tbl_Resource_List[Hours Available per Day],MATCH($A30,Tbl_Resource_List[Resource Name],0),1)-SUMIF(Project_Schedule!$C$9:$C$158,Resource_Schedule!$A30,Project_Schedule!BB$9:BB$158),0)</f>
        <v>6</v>
      </c>
      <c r="AQ30" s="117">
        <f>IFERROR(INDEX(Tbl_Resource_List[Hours Available per Day],MATCH($A30,Tbl_Resource_List[Resource Name],0),1)-SUMIF(Project_Schedule!$C$9:$C$158,Resource_Schedule!$A30,Project_Schedule!BC$9:BC$158),0)</f>
        <v>6</v>
      </c>
      <c r="AR30" s="117">
        <f>IFERROR(INDEX(Tbl_Resource_List[Hours Available per Day],MATCH($A30,Tbl_Resource_List[Resource Name],0),1)-SUMIF(Project_Schedule!$C$9:$C$158,Resource_Schedule!$A30,Project_Schedule!BD$9:BD$158),0)</f>
        <v>6</v>
      </c>
      <c r="AS30" s="117">
        <f>IFERROR(INDEX(Tbl_Resource_List[Hours Available per Day],MATCH($A30,Tbl_Resource_List[Resource Name],0),1)-SUMIF(Project_Schedule!$C$9:$C$158,Resource_Schedule!$A30,Project_Schedule!BE$9:BE$158),0)</f>
        <v>6</v>
      </c>
      <c r="AT30" s="117">
        <f>IFERROR(INDEX(Tbl_Resource_List[Hours Available per Day],MATCH($A30,Tbl_Resource_List[Resource Name],0),1)-SUMIF(Project_Schedule!$C$9:$C$158,Resource_Schedule!$A30,Project_Schedule!BF$9:BF$158),0)</f>
        <v>6</v>
      </c>
      <c r="AU30" s="117">
        <f>IFERROR(INDEX(Tbl_Resource_List[Hours Available per Day],MATCH($A30,Tbl_Resource_List[Resource Name],0),1)-SUMIF(Project_Schedule!$C$9:$C$158,Resource_Schedule!$A30,Project_Schedule!BG$9:BG$158),0)</f>
        <v>6</v>
      </c>
      <c r="AV30" s="117">
        <f>IFERROR(INDEX(Tbl_Resource_List[Hours Available per Day],MATCH($A30,Tbl_Resource_List[Resource Name],0),1)-SUMIF(Project_Schedule!$C$9:$C$158,Resource_Schedule!$A30,Project_Schedule!BH$9:BH$158),0)</f>
        <v>6</v>
      </c>
      <c r="AW30" s="117">
        <f>IFERROR(INDEX(Tbl_Resource_List[Hours Available per Day],MATCH($A30,Tbl_Resource_List[Resource Name],0),1)-SUMIF(Project_Schedule!$C$9:$C$158,Resource_Schedule!$A30,Project_Schedule!BI$9:BI$158),0)</f>
        <v>6</v>
      </c>
      <c r="AX30" s="117">
        <f>IFERROR(INDEX(Tbl_Resource_List[Hours Available per Day],MATCH($A30,Tbl_Resource_List[Resource Name],0),1)-SUMIF(Project_Schedule!$C$9:$C$158,Resource_Schedule!$A30,Project_Schedule!BJ$9:BJ$158),0)</f>
        <v>6</v>
      </c>
      <c r="AY30" s="117">
        <f>IFERROR(INDEX(Tbl_Resource_List[Hours Available per Day],MATCH($A30,Tbl_Resource_List[Resource Name],0),1)-SUMIF(Project_Schedule!$C$9:$C$158,Resource_Schedule!$A30,Project_Schedule!BK$9:BK$158),0)</f>
        <v>6</v>
      </c>
      <c r="AZ30" s="117">
        <f>IFERROR(INDEX(Tbl_Resource_List[Hours Available per Day],MATCH($A30,Tbl_Resource_List[Resource Name],0),1)-SUMIF(Project_Schedule!$C$9:$C$158,Resource_Schedule!$A30,Project_Schedule!BL$9:BL$158),0)</f>
        <v>6</v>
      </c>
      <c r="BA30" s="117">
        <f>IFERROR(INDEX(Tbl_Resource_List[Hours Available per Day],MATCH($A30,Tbl_Resource_List[Resource Name],0),1)-SUMIF(Project_Schedule!$C$9:$C$158,Resource_Schedule!$A30,Project_Schedule!BM$9:BM$158),0)</f>
        <v>6</v>
      </c>
      <c r="BB30" s="117">
        <f>IFERROR(INDEX(Tbl_Resource_List[Hours Available per Day],MATCH($A30,Tbl_Resource_List[Resource Name],0),1)-SUMIF(Project_Schedule!$C$9:$C$158,Resource_Schedule!$A30,Project_Schedule!BN$9:BN$158),0)</f>
        <v>6</v>
      </c>
      <c r="BC30" s="117">
        <f>IFERROR(INDEX(Tbl_Resource_List[Hours Available per Day],MATCH($A30,Tbl_Resource_List[Resource Name],0),1)-SUMIF(Project_Schedule!$C$9:$C$158,Resource_Schedule!$A30,Project_Schedule!BO$9:BO$158),0)</f>
        <v>6</v>
      </c>
      <c r="BD30" s="117">
        <f>IFERROR(INDEX(Tbl_Resource_List[Hours Available per Day],MATCH($A30,Tbl_Resource_List[Resource Name],0),1)-SUMIF(Project_Schedule!$C$9:$C$158,Resource_Schedule!$A30,Project_Schedule!BP$9:BP$158),0)</f>
        <v>6</v>
      </c>
      <c r="BE30" s="117">
        <f>IFERROR(INDEX(Tbl_Resource_List[Hours Available per Day],MATCH($A30,Tbl_Resource_List[Resource Name],0),1)-SUMIF(Project_Schedule!$C$9:$C$158,Resource_Schedule!$A30,Project_Schedule!BQ$9:BQ$158),0)</f>
        <v>6</v>
      </c>
      <c r="BF30" s="117">
        <f>IFERROR(INDEX(Tbl_Resource_List[Hours Available per Day],MATCH($A30,Tbl_Resource_List[Resource Name],0),1)-SUMIF(Project_Schedule!$C$9:$C$158,Resource_Schedule!$A30,Project_Schedule!BR$9:BR$158),0)</f>
        <v>6</v>
      </c>
      <c r="BG30" s="117">
        <f>IFERROR(INDEX(Tbl_Resource_List[Hours Available per Day],MATCH($A30,Tbl_Resource_List[Resource Name],0),1)-SUMIF(Project_Schedule!$C$9:$C$158,Resource_Schedule!$A30,Project_Schedule!BS$9:BS$158),0)</f>
        <v>6</v>
      </c>
      <c r="BH30" s="117">
        <f>IFERROR(INDEX(Tbl_Resource_List[Hours Available per Day],MATCH($A30,Tbl_Resource_List[Resource Name],0),1)-SUMIF(Project_Schedule!$C$9:$C$158,Resource_Schedule!$A30,Project_Schedule!BT$9:BT$158),0)</f>
        <v>6</v>
      </c>
      <c r="BI30" s="117">
        <f>IFERROR(INDEX(Tbl_Resource_List[Hours Available per Day],MATCH($A30,Tbl_Resource_List[Resource Name],0),1)-SUMIF(Project_Schedule!$C$9:$C$158,Resource_Schedule!$A30,Project_Schedule!BU$9:BU$158),0)</f>
        <v>6</v>
      </c>
      <c r="BJ30" s="117">
        <f>IFERROR(INDEX(Tbl_Resource_List[Hours Available per Day],MATCH($A30,Tbl_Resource_List[Resource Name],0),1)-SUMIF(Project_Schedule!$C$9:$C$158,Resource_Schedule!$A30,Project_Schedule!BV$9:BV$158),0)</f>
        <v>6</v>
      </c>
      <c r="BK30" s="118">
        <f>IFERROR(INDEX(Tbl_Resource_List[Hours Available per Day],MATCH($A30,Tbl_Resource_List[Resource Name],0),1)-SUMIF(Project_Schedule!$C$9:$C$158,Resource_Schedule!$A30,Project_Schedule!BW$9:BW$158),0)</f>
        <v>6</v>
      </c>
    </row>
    <row r="31" spans="1:63" x14ac:dyDescent="0.25">
      <c r="A31" s="116" t="str">
        <f t="shared" si="2"/>
        <v/>
      </c>
      <c r="B31" s="124" t="str">
        <f t="array" aca="1" ref="B31" ca="1">IFERROR(INDEX($A$24:$BK$24,1,SMALL(IF(INDIRECT(ADDRESS(ROW($B31),MATCH(LookUp!$I$2,Resource_Schedule!$A$24:$BK$24,0),1,1,)):BK31&gt;0,COLUMN(INDIRECT(ADDRESS(ROW($B31),MATCH(LookUp!$I$2,Resource_Schedule!$A$24:$BK$24,0),1,1,)):BK31),""),1)),"")</f>
        <v/>
      </c>
      <c r="C31" s="124" t="str">
        <f t="array" aca="1" ref="C31" ca="1">IFERROR(INDEX($A$24:$BK$24,1,SMALL(IF(INDIRECT(ADDRESS(ROW($B31),MATCH(LookUp!$I$3,Resource_Schedule!$A$24:$BK$24,0),1,1,)):BK31&gt;0,COLUMN(INDIRECT(ADDRESS(ROW($B31),MATCH(LookUp!$I$3,Resource_Schedule!$A$24:$BK$24,0),1,1,)):BK31),""),1)),"")</f>
        <v/>
      </c>
      <c r="D31" s="117">
        <f>IFERROR(INDEX(Tbl_Resource_List[Hours Available per Day],MATCH($A31,Tbl_Resource_List[Resource Name],0),1)-SUMIF(Project_Schedule!$C$9:$C$158,Resource_Schedule!$A31,Project_Schedule!P$9:P$158),0)</f>
        <v>0</v>
      </c>
      <c r="E31" s="117">
        <f>IFERROR(INDEX(Tbl_Resource_List[Hours Available per Day],MATCH($A31,Tbl_Resource_List[Resource Name],0),1)-SUMIF(Project_Schedule!$C$9:$C$158,Resource_Schedule!$A31,Project_Schedule!Q$9:Q$158),0)</f>
        <v>0</v>
      </c>
      <c r="F31" s="117">
        <f>IFERROR(INDEX(Tbl_Resource_List[Hours Available per Day],MATCH($A31,Tbl_Resource_List[Resource Name],0),1)-SUMIF(Project_Schedule!$C$9:$C$158,Resource_Schedule!$A31,Project_Schedule!R$9:R$158),0)</f>
        <v>0</v>
      </c>
      <c r="G31" s="117">
        <f>IFERROR(INDEX(Tbl_Resource_List[Hours Available per Day],MATCH($A31,Tbl_Resource_List[Resource Name],0),1)-SUMIF(Project_Schedule!$C$9:$C$158,Resource_Schedule!$A31,Project_Schedule!S$9:S$158),0)</f>
        <v>0</v>
      </c>
      <c r="H31" s="117">
        <f>IFERROR(INDEX(Tbl_Resource_List[Hours Available per Day],MATCH($A31,Tbl_Resource_List[Resource Name],0),1)-SUMIF(Project_Schedule!$C$9:$C$158,Resource_Schedule!$A31,Project_Schedule!T$9:T$158),0)</f>
        <v>0</v>
      </c>
      <c r="I31" s="117">
        <f>IFERROR(INDEX(Tbl_Resource_List[Hours Available per Day],MATCH($A31,Tbl_Resource_List[Resource Name],0),1)-SUMIF(Project_Schedule!$C$9:$C$158,Resource_Schedule!$A31,Project_Schedule!U$9:U$158),0)</f>
        <v>0</v>
      </c>
      <c r="J31" s="117">
        <f>IFERROR(INDEX(Tbl_Resource_List[Hours Available per Day],MATCH($A31,Tbl_Resource_List[Resource Name],0),1)-SUMIF(Project_Schedule!$C$9:$C$158,Resource_Schedule!$A31,Project_Schedule!V$9:V$158),0)</f>
        <v>0</v>
      </c>
      <c r="K31" s="117">
        <f>IFERROR(INDEX(Tbl_Resource_List[Hours Available per Day],MATCH($A31,Tbl_Resource_List[Resource Name],0),1)-SUMIF(Project_Schedule!$C$9:$C$158,Resource_Schedule!$A31,Project_Schedule!W$9:W$158),0)</f>
        <v>0</v>
      </c>
      <c r="L31" s="117">
        <f>IFERROR(INDEX(Tbl_Resource_List[Hours Available per Day],MATCH($A31,Tbl_Resource_List[Resource Name],0),1)-SUMIF(Project_Schedule!$C$9:$C$158,Resource_Schedule!$A31,Project_Schedule!X$9:X$158),0)</f>
        <v>0</v>
      </c>
      <c r="M31" s="117">
        <f>IFERROR(INDEX(Tbl_Resource_List[Hours Available per Day],MATCH($A31,Tbl_Resource_List[Resource Name],0),1)-SUMIF(Project_Schedule!$C$9:$C$158,Resource_Schedule!$A31,Project_Schedule!Y$9:Y$158),0)</f>
        <v>0</v>
      </c>
      <c r="N31" s="117">
        <f>IFERROR(INDEX(Tbl_Resource_List[Hours Available per Day],MATCH($A31,Tbl_Resource_List[Resource Name],0),1)-SUMIF(Project_Schedule!$C$9:$C$158,Resource_Schedule!$A31,Project_Schedule!Z$9:Z$158),0)</f>
        <v>0</v>
      </c>
      <c r="O31" s="117">
        <f>IFERROR(INDEX(Tbl_Resource_List[Hours Available per Day],MATCH($A31,Tbl_Resource_List[Resource Name],0),1)-SUMIF(Project_Schedule!$C$9:$C$158,Resource_Schedule!$A31,Project_Schedule!AA$9:AA$158),0)</f>
        <v>0</v>
      </c>
      <c r="P31" s="117">
        <f>IFERROR(INDEX(Tbl_Resource_List[Hours Available per Day],MATCH($A31,Tbl_Resource_List[Resource Name],0),1)-SUMIF(Project_Schedule!$C$9:$C$158,Resource_Schedule!$A31,Project_Schedule!AB$9:AB$158),0)</f>
        <v>0</v>
      </c>
      <c r="Q31" s="117">
        <f>IFERROR(INDEX(Tbl_Resource_List[Hours Available per Day],MATCH($A31,Tbl_Resource_List[Resource Name],0),1)-SUMIF(Project_Schedule!$C$9:$C$158,Resource_Schedule!$A31,Project_Schedule!AC$9:AC$158),0)</f>
        <v>0</v>
      </c>
      <c r="R31" s="117">
        <f>IFERROR(INDEX(Tbl_Resource_List[Hours Available per Day],MATCH($A31,Tbl_Resource_List[Resource Name],0),1)-SUMIF(Project_Schedule!$C$9:$C$158,Resource_Schedule!$A31,Project_Schedule!AD$9:AD$158),0)</f>
        <v>0</v>
      </c>
      <c r="S31" s="117">
        <f>IFERROR(INDEX(Tbl_Resource_List[Hours Available per Day],MATCH($A31,Tbl_Resource_List[Resource Name],0),1)-SUMIF(Project_Schedule!$C$9:$C$158,Resource_Schedule!$A31,Project_Schedule!AE$9:AE$158),0)</f>
        <v>0</v>
      </c>
      <c r="T31" s="117">
        <f>IFERROR(INDEX(Tbl_Resource_List[Hours Available per Day],MATCH($A31,Tbl_Resource_List[Resource Name],0),1)-SUMIF(Project_Schedule!$C$9:$C$158,Resource_Schedule!$A31,Project_Schedule!AF$9:AF$158),0)</f>
        <v>0</v>
      </c>
      <c r="U31" s="117">
        <f>IFERROR(INDEX(Tbl_Resource_List[Hours Available per Day],MATCH($A31,Tbl_Resource_List[Resource Name],0),1)-SUMIF(Project_Schedule!$C$9:$C$158,Resource_Schedule!$A31,Project_Schedule!AG$9:AG$158),0)</f>
        <v>0</v>
      </c>
      <c r="V31" s="117">
        <f>IFERROR(INDEX(Tbl_Resource_List[Hours Available per Day],MATCH($A31,Tbl_Resource_List[Resource Name],0),1)-SUMIF(Project_Schedule!$C$9:$C$158,Resource_Schedule!$A31,Project_Schedule!AH$9:AH$158),0)</f>
        <v>0</v>
      </c>
      <c r="W31" s="117">
        <f>IFERROR(INDEX(Tbl_Resource_List[Hours Available per Day],MATCH($A31,Tbl_Resource_List[Resource Name],0),1)-SUMIF(Project_Schedule!$C$9:$C$158,Resource_Schedule!$A31,Project_Schedule!AI$9:AI$158),0)</f>
        <v>0</v>
      </c>
      <c r="X31" s="117">
        <f>IFERROR(INDEX(Tbl_Resource_List[Hours Available per Day],MATCH($A31,Tbl_Resource_List[Resource Name],0),1)-SUMIF(Project_Schedule!$C$9:$C$158,Resource_Schedule!$A31,Project_Schedule!AJ$9:AJ$158),0)</f>
        <v>0</v>
      </c>
      <c r="Y31" s="117">
        <f>IFERROR(INDEX(Tbl_Resource_List[Hours Available per Day],MATCH($A31,Tbl_Resource_List[Resource Name],0),1)-SUMIF(Project_Schedule!$C$9:$C$158,Resource_Schedule!$A31,Project_Schedule!AK$9:AK$158),0)</f>
        <v>0</v>
      </c>
      <c r="Z31" s="117">
        <f>IFERROR(INDEX(Tbl_Resource_List[Hours Available per Day],MATCH($A31,Tbl_Resource_List[Resource Name],0),1)-SUMIF(Project_Schedule!$C$9:$C$158,Resource_Schedule!$A31,Project_Schedule!AL$9:AL$158),0)</f>
        <v>0</v>
      </c>
      <c r="AA31" s="117">
        <f>IFERROR(INDEX(Tbl_Resource_List[Hours Available per Day],MATCH($A31,Tbl_Resource_List[Resource Name],0),1)-SUMIF(Project_Schedule!$C$9:$C$158,Resource_Schedule!$A31,Project_Schedule!AM$9:AM$158),0)</f>
        <v>0</v>
      </c>
      <c r="AB31" s="117">
        <f>IFERROR(INDEX(Tbl_Resource_List[Hours Available per Day],MATCH($A31,Tbl_Resource_List[Resource Name],0),1)-SUMIF(Project_Schedule!$C$9:$C$158,Resource_Schedule!$A31,Project_Schedule!AN$9:AN$158),0)</f>
        <v>0</v>
      </c>
      <c r="AC31" s="117">
        <f>IFERROR(INDEX(Tbl_Resource_List[Hours Available per Day],MATCH($A31,Tbl_Resource_List[Resource Name],0),1)-SUMIF(Project_Schedule!$C$9:$C$158,Resource_Schedule!$A31,Project_Schedule!AO$9:AO$158),0)</f>
        <v>0</v>
      </c>
      <c r="AD31" s="117">
        <f>IFERROR(INDEX(Tbl_Resource_List[Hours Available per Day],MATCH($A31,Tbl_Resource_List[Resource Name],0),1)-SUMIF(Project_Schedule!$C$9:$C$158,Resource_Schedule!$A31,Project_Schedule!AP$9:AP$158),0)</f>
        <v>0</v>
      </c>
      <c r="AE31" s="117">
        <f>IFERROR(INDEX(Tbl_Resource_List[Hours Available per Day],MATCH($A31,Tbl_Resource_List[Resource Name],0),1)-SUMIF(Project_Schedule!$C$9:$C$158,Resource_Schedule!$A31,Project_Schedule!AQ$9:AQ$158),0)</f>
        <v>0</v>
      </c>
      <c r="AF31" s="117">
        <f>IFERROR(INDEX(Tbl_Resource_List[Hours Available per Day],MATCH($A31,Tbl_Resource_List[Resource Name],0),1)-SUMIF(Project_Schedule!$C$9:$C$158,Resource_Schedule!$A31,Project_Schedule!AR$9:AR$158),0)</f>
        <v>0</v>
      </c>
      <c r="AG31" s="117">
        <f>IFERROR(INDEX(Tbl_Resource_List[Hours Available per Day],MATCH($A31,Tbl_Resource_List[Resource Name],0),1)-SUMIF(Project_Schedule!$C$9:$C$158,Resource_Schedule!$A31,Project_Schedule!AS$9:AS$158),0)</f>
        <v>0</v>
      </c>
      <c r="AH31" s="117">
        <f>IFERROR(INDEX(Tbl_Resource_List[Hours Available per Day],MATCH($A31,Tbl_Resource_List[Resource Name],0),1)-SUMIF(Project_Schedule!$C$9:$C$158,Resource_Schedule!$A31,Project_Schedule!AT$9:AT$158),0)</f>
        <v>0</v>
      </c>
      <c r="AI31" s="117">
        <f>IFERROR(INDEX(Tbl_Resource_List[Hours Available per Day],MATCH($A31,Tbl_Resource_List[Resource Name],0),1)-SUMIF(Project_Schedule!$C$9:$C$158,Resource_Schedule!$A31,Project_Schedule!AU$9:AU$158),0)</f>
        <v>0</v>
      </c>
      <c r="AJ31" s="117">
        <f>IFERROR(INDEX(Tbl_Resource_List[Hours Available per Day],MATCH($A31,Tbl_Resource_List[Resource Name],0),1)-SUMIF(Project_Schedule!$C$9:$C$158,Resource_Schedule!$A31,Project_Schedule!AV$9:AV$158),0)</f>
        <v>0</v>
      </c>
      <c r="AK31" s="117">
        <f>IFERROR(INDEX(Tbl_Resource_List[Hours Available per Day],MATCH($A31,Tbl_Resource_List[Resource Name],0),1)-SUMIF(Project_Schedule!$C$9:$C$158,Resource_Schedule!$A31,Project_Schedule!AW$9:AW$158),0)</f>
        <v>0</v>
      </c>
      <c r="AL31" s="117">
        <f>IFERROR(INDEX(Tbl_Resource_List[Hours Available per Day],MATCH($A31,Tbl_Resource_List[Resource Name],0),1)-SUMIF(Project_Schedule!$C$9:$C$158,Resource_Schedule!$A31,Project_Schedule!AX$9:AX$158),0)</f>
        <v>0</v>
      </c>
      <c r="AM31" s="117">
        <f>IFERROR(INDEX(Tbl_Resource_List[Hours Available per Day],MATCH($A31,Tbl_Resource_List[Resource Name],0),1)-SUMIF(Project_Schedule!$C$9:$C$158,Resource_Schedule!$A31,Project_Schedule!AY$9:AY$158),0)</f>
        <v>0</v>
      </c>
      <c r="AN31" s="117">
        <f>IFERROR(INDEX(Tbl_Resource_List[Hours Available per Day],MATCH($A31,Tbl_Resource_List[Resource Name],0),1)-SUMIF(Project_Schedule!$C$9:$C$158,Resource_Schedule!$A31,Project_Schedule!AZ$9:AZ$158),0)</f>
        <v>0</v>
      </c>
      <c r="AO31" s="117">
        <f>IFERROR(INDEX(Tbl_Resource_List[Hours Available per Day],MATCH($A31,Tbl_Resource_List[Resource Name],0),1)-SUMIF(Project_Schedule!$C$9:$C$158,Resource_Schedule!$A31,Project_Schedule!BA$9:BA$158),0)</f>
        <v>0</v>
      </c>
      <c r="AP31" s="117">
        <f>IFERROR(INDEX(Tbl_Resource_List[Hours Available per Day],MATCH($A31,Tbl_Resource_List[Resource Name],0),1)-SUMIF(Project_Schedule!$C$9:$C$158,Resource_Schedule!$A31,Project_Schedule!BB$9:BB$158),0)</f>
        <v>0</v>
      </c>
      <c r="AQ31" s="117">
        <f>IFERROR(INDEX(Tbl_Resource_List[Hours Available per Day],MATCH($A31,Tbl_Resource_List[Resource Name],0),1)-SUMIF(Project_Schedule!$C$9:$C$158,Resource_Schedule!$A31,Project_Schedule!BC$9:BC$158),0)</f>
        <v>0</v>
      </c>
      <c r="AR31" s="117">
        <f>IFERROR(INDEX(Tbl_Resource_List[Hours Available per Day],MATCH($A31,Tbl_Resource_List[Resource Name],0),1)-SUMIF(Project_Schedule!$C$9:$C$158,Resource_Schedule!$A31,Project_Schedule!BD$9:BD$158),0)</f>
        <v>0</v>
      </c>
      <c r="AS31" s="117">
        <f>IFERROR(INDEX(Tbl_Resource_List[Hours Available per Day],MATCH($A31,Tbl_Resource_List[Resource Name],0),1)-SUMIF(Project_Schedule!$C$9:$C$158,Resource_Schedule!$A31,Project_Schedule!BE$9:BE$158),0)</f>
        <v>0</v>
      </c>
      <c r="AT31" s="117">
        <f>IFERROR(INDEX(Tbl_Resource_List[Hours Available per Day],MATCH($A31,Tbl_Resource_List[Resource Name],0),1)-SUMIF(Project_Schedule!$C$9:$C$158,Resource_Schedule!$A31,Project_Schedule!BF$9:BF$158),0)</f>
        <v>0</v>
      </c>
      <c r="AU31" s="117">
        <f>IFERROR(INDEX(Tbl_Resource_List[Hours Available per Day],MATCH($A31,Tbl_Resource_List[Resource Name],0),1)-SUMIF(Project_Schedule!$C$9:$C$158,Resource_Schedule!$A31,Project_Schedule!BG$9:BG$158),0)</f>
        <v>0</v>
      </c>
      <c r="AV31" s="117">
        <f>IFERROR(INDEX(Tbl_Resource_List[Hours Available per Day],MATCH($A31,Tbl_Resource_List[Resource Name],0),1)-SUMIF(Project_Schedule!$C$9:$C$158,Resource_Schedule!$A31,Project_Schedule!BH$9:BH$158),0)</f>
        <v>0</v>
      </c>
      <c r="AW31" s="117">
        <f>IFERROR(INDEX(Tbl_Resource_List[Hours Available per Day],MATCH($A31,Tbl_Resource_List[Resource Name],0),1)-SUMIF(Project_Schedule!$C$9:$C$158,Resource_Schedule!$A31,Project_Schedule!BI$9:BI$158),0)</f>
        <v>0</v>
      </c>
      <c r="AX31" s="117">
        <f>IFERROR(INDEX(Tbl_Resource_List[Hours Available per Day],MATCH($A31,Tbl_Resource_List[Resource Name],0),1)-SUMIF(Project_Schedule!$C$9:$C$158,Resource_Schedule!$A31,Project_Schedule!BJ$9:BJ$158),0)</f>
        <v>0</v>
      </c>
      <c r="AY31" s="117">
        <f>IFERROR(INDEX(Tbl_Resource_List[Hours Available per Day],MATCH($A31,Tbl_Resource_List[Resource Name],0),1)-SUMIF(Project_Schedule!$C$9:$C$158,Resource_Schedule!$A31,Project_Schedule!BK$9:BK$158),0)</f>
        <v>0</v>
      </c>
      <c r="AZ31" s="117">
        <f>IFERROR(INDEX(Tbl_Resource_List[Hours Available per Day],MATCH($A31,Tbl_Resource_List[Resource Name],0),1)-SUMIF(Project_Schedule!$C$9:$C$158,Resource_Schedule!$A31,Project_Schedule!BL$9:BL$158),0)</f>
        <v>0</v>
      </c>
      <c r="BA31" s="117">
        <f>IFERROR(INDEX(Tbl_Resource_List[Hours Available per Day],MATCH($A31,Tbl_Resource_List[Resource Name],0),1)-SUMIF(Project_Schedule!$C$9:$C$158,Resource_Schedule!$A31,Project_Schedule!BM$9:BM$158),0)</f>
        <v>0</v>
      </c>
      <c r="BB31" s="117">
        <f>IFERROR(INDEX(Tbl_Resource_List[Hours Available per Day],MATCH($A31,Tbl_Resource_List[Resource Name],0),1)-SUMIF(Project_Schedule!$C$9:$C$158,Resource_Schedule!$A31,Project_Schedule!BN$9:BN$158),0)</f>
        <v>0</v>
      </c>
      <c r="BC31" s="117">
        <f>IFERROR(INDEX(Tbl_Resource_List[Hours Available per Day],MATCH($A31,Tbl_Resource_List[Resource Name],0),1)-SUMIF(Project_Schedule!$C$9:$C$158,Resource_Schedule!$A31,Project_Schedule!BO$9:BO$158),0)</f>
        <v>0</v>
      </c>
      <c r="BD31" s="117">
        <f>IFERROR(INDEX(Tbl_Resource_List[Hours Available per Day],MATCH($A31,Tbl_Resource_List[Resource Name],0),1)-SUMIF(Project_Schedule!$C$9:$C$158,Resource_Schedule!$A31,Project_Schedule!BP$9:BP$158),0)</f>
        <v>0</v>
      </c>
      <c r="BE31" s="117">
        <f>IFERROR(INDEX(Tbl_Resource_List[Hours Available per Day],MATCH($A31,Tbl_Resource_List[Resource Name],0),1)-SUMIF(Project_Schedule!$C$9:$C$158,Resource_Schedule!$A31,Project_Schedule!BQ$9:BQ$158),0)</f>
        <v>0</v>
      </c>
      <c r="BF31" s="117">
        <f>IFERROR(INDEX(Tbl_Resource_List[Hours Available per Day],MATCH($A31,Tbl_Resource_List[Resource Name],0),1)-SUMIF(Project_Schedule!$C$9:$C$158,Resource_Schedule!$A31,Project_Schedule!BR$9:BR$158),0)</f>
        <v>0</v>
      </c>
      <c r="BG31" s="117">
        <f>IFERROR(INDEX(Tbl_Resource_List[Hours Available per Day],MATCH($A31,Tbl_Resource_List[Resource Name],0),1)-SUMIF(Project_Schedule!$C$9:$C$158,Resource_Schedule!$A31,Project_Schedule!BS$9:BS$158),0)</f>
        <v>0</v>
      </c>
      <c r="BH31" s="117">
        <f>IFERROR(INDEX(Tbl_Resource_List[Hours Available per Day],MATCH($A31,Tbl_Resource_List[Resource Name],0),1)-SUMIF(Project_Schedule!$C$9:$C$158,Resource_Schedule!$A31,Project_Schedule!BT$9:BT$158),0)</f>
        <v>0</v>
      </c>
      <c r="BI31" s="117">
        <f>IFERROR(INDEX(Tbl_Resource_List[Hours Available per Day],MATCH($A31,Tbl_Resource_List[Resource Name],0),1)-SUMIF(Project_Schedule!$C$9:$C$158,Resource_Schedule!$A31,Project_Schedule!BU$9:BU$158),0)</f>
        <v>0</v>
      </c>
      <c r="BJ31" s="117">
        <f>IFERROR(INDEX(Tbl_Resource_List[Hours Available per Day],MATCH($A31,Tbl_Resource_List[Resource Name],0),1)-SUMIF(Project_Schedule!$C$9:$C$158,Resource_Schedule!$A31,Project_Schedule!BV$9:BV$158),0)</f>
        <v>0</v>
      </c>
      <c r="BK31" s="118">
        <f>IFERROR(INDEX(Tbl_Resource_List[Hours Available per Day],MATCH($A31,Tbl_Resource_List[Resource Name],0),1)-SUMIF(Project_Schedule!$C$9:$C$158,Resource_Schedule!$A31,Project_Schedule!BW$9:BW$158),0)</f>
        <v>0</v>
      </c>
    </row>
    <row r="32" spans="1:63" x14ac:dyDescent="0.25">
      <c r="A32" s="116" t="str">
        <f t="shared" si="2"/>
        <v/>
      </c>
      <c r="B32" s="124" t="str">
        <f t="array" aca="1" ref="B32" ca="1">IFERROR(INDEX($A$24:$BK$24,1,SMALL(IF(INDIRECT(ADDRESS(ROW($B32),MATCH(LookUp!$I$2,Resource_Schedule!$A$24:$BK$24,0),1,1,)):BK32&gt;0,COLUMN(INDIRECT(ADDRESS(ROW($B32),MATCH(LookUp!$I$2,Resource_Schedule!$A$24:$BK$24,0),1,1,)):BK32),""),1)),"")</f>
        <v/>
      </c>
      <c r="C32" s="124" t="str">
        <f t="array" aca="1" ref="C32" ca="1">IFERROR(INDEX($A$24:$BK$24,1,SMALL(IF(INDIRECT(ADDRESS(ROW($B32),MATCH(LookUp!$I$3,Resource_Schedule!$A$24:$BK$24,0),1,1,)):BK32&gt;0,COLUMN(INDIRECT(ADDRESS(ROW($B32),MATCH(LookUp!$I$3,Resource_Schedule!$A$24:$BK$24,0),1,1,)):BK32),""),1)),"")</f>
        <v/>
      </c>
      <c r="D32" s="117">
        <f>IFERROR(INDEX(Tbl_Resource_List[Hours Available per Day],MATCH($A32,Tbl_Resource_List[Resource Name],0),1)-SUMIF(Project_Schedule!$C$9:$C$158,Resource_Schedule!$A32,Project_Schedule!P$9:P$158),0)</f>
        <v>0</v>
      </c>
      <c r="E32" s="117">
        <f>IFERROR(INDEX(Tbl_Resource_List[Hours Available per Day],MATCH($A32,Tbl_Resource_List[Resource Name],0),1)-SUMIF(Project_Schedule!$C$9:$C$158,Resource_Schedule!$A32,Project_Schedule!Q$9:Q$158),0)</f>
        <v>0</v>
      </c>
      <c r="F32" s="117">
        <f>IFERROR(INDEX(Tbl_Resource_List[Hours Available per Day],MATCH($A32,Tbl_Resource_List[Resource Name],0),1)-SUMIF(Project_Schedule!$C$9:$C$158,Resource_Schedule!$A32,Project_Schedule!R$9:R$158),0)</f>
        <v>0</v>
      </c>
      <c r="G32" s="117">
        <f>IFERROR(INDEX(Tbl_Resource_List[Hours Available per Day],MATCH($A32,Tbl_Resource_List[Resource Name],0),1)-SUMIF(Project_Schedule!$C$9:$C$158,Resource_Schedule!$A32,Project_Schedule!S$9:S$158),0)</f>
        <v>0</v>
      </c>
      <c r="H32" s="117">
        <f>IFERROR(INDEX(Tbl_Resource_List[Hours Available per Day],MATCH($A32,Tbl_Resource_List[Resource Name],0),1)-SUMIF(Project_Schedule!$C$9:$C$158,Resource_Schedule!$A32,Project_Schedule!T$9:T$158),0)</f>
        <v>0</v>
      </c>
      <c r="I32" s="117">
        <f>IFERROR(INDEX(Tbl_Resource_List[Hours Available per Day],MATCH($A32,Tbl_Resource_List[Resource Name],0),1)-SUMIF(Project_Schedule!$C$9:$C$158,Resource_Schedule!$A32,Project_Schedule!U$9:U$158),0)</f>
        <v>0</v>
      </c>
      <c r="J32" s="117">
        <f>IFERROR(INDEX(Tbl_Resource_List[Hours Available per Day],MATCH($A32,Tbl_Resource_List[Resource Name],0),1)-SUMIF(Project_Schedule!$C$9:$C$158,Resource_Schedule!$A32,Project_Schedule!V$9:V$158),0)</f>
        <v>0</v>
      </c>
      <c r="K32" s="117">
        <f>IFERROR(INDEX(Tbl_Resource_List[Hours Available per Day],MATCH($A32,Tbl_Resource_List[Resource Name],0),1)-SUMIF(Project_Schedule!$C$9:$C$158,Resource_Schedule!$A32,Project_Schedule!W$9:W$158),0)</f>
        <v>0</v>
      </c>
      <c r="L32" s="117">
        <f>IFERROR(INDEX(Tbl_Resource_List[Hours Available per Day],MATCH($A32,Tbl_Resource_List[Resource Name],0),1)-SUMIF(Project_Schedule!$C$9:$C$158,Resource_Schedule!$A32,Project_Schedule!X$9:X$158),0)</f>
        <v>0</v>
      </c>
      <c r="M32" s="117">
        <f>IFERROR(INDEX(Tbl_Resource_List[Hours Available per Day],MATCH($A32,Tbl_Resource_List[Resource Name],0),1)-SUMIF(Project_Schedule!$C$9:$C$158,Resource_Schedule!$A32,Project_Schedule!Y$9:Y$158),0)</f>
        <v>0</v>
      </c>
      <c r="N32" s="117">
        <f>IFERROR(INDEX(Tbl_Resource_List[Hours Available per Day],MATCH($A32,Tbl_Resource_List[Resource Name],0),1)-SUMIF(Project_Schedule!$C$9:$C$158,Resource_Schedule!$A32,Project_Schedule!Z$9:Z$158),0)</f>
        <v>0</v>
      </c>
      <c r="O32" s="117">
        <f>IFERROR(INDEX(Tbl_Resource_List[Hours Available per Day],MATCH($A32,Tbl_Resource_List[Resource Name],0),1)-SUMIF(Project_Schedule!$C$9:$C$158,Resource_Schedule!$A32,Project_Schedule!AA$9:AA$158),0)</f>
        <v>0</v>
      </c>
      <c r="P32" s="117">
        <f>IFERROR(INDEX(Tbl_Resource_List[Hours Available per Day],MATCH($A32,Tbl_Resource_List[Resource Name],0),1)-SUMIF(Project_Schedule!$C$9:$C$158,Resource_Schedule!$A32,Project_Schedule!AB$9:AB$158),0)</f>
        <v>0</v>
      </c>
      <c r="Q32" s="117">
        <f>IFERROR(INDEX(Tbl_Resource_List[Hours Available per Day],MATCH($A32,Tbl_Resource_List[Resource Name],0),1)-SUMIF(Project_Schedule!$C$9:$C$158,Resource_Schedule!$A32,Project_Schedule!AC$9:AC$158),0)</f>
        <v>0</v>
      </c>
      <c r="R32" s="117">
        <f>IFERROR(INDEX(Tbl_Resource_List[Hours Available per Day],MATCH($A32,Tbl_Resource_List[Resource Name],0),1)-SUMIF(Project_Schedule!$C$9:$C$158,Resource_Schedule!$A32,Project_Schedule!AD$9:AD$158),0)</f>
        <v>0</v>
      </c>
      <c r="S32" s="117">
        <f>IFERROR(INDEX(Tbl_Resource_List[Hours Available per Day],MATCH($A32,Tbl_Resource_List[Resource Name],0),1)-SUMIF(Project_Schedule!$C$9:$C$158,Resource_Schedule!$A32,Project_Schedule!AE$9:AE$158),0)</f>
        <v>0</v>
      </c>
      <c r="T32" s="117">
        <f>IFERROR(INDEX(Tbl_Resource_List[Hours Available per Day],MATCH($A32,Tbl_Resource_List[Resource Name],0),1)-SUMIF(Project_Schedule!$C$9:$C$158,Resource_Schedule!$A32,Project_Schedule!AF$9:AF$158),0)</f>
        <v>0</v>
      </c>
      <c r="U32" s="117">
        <f>IFERROR(INDEX(Tbl_Resource_List[Hours Available per Day],MATCH($A32,Tbl_Resource_List[Resource Name],0),1)-SUMIF(Project_Schedule!$C$9:$C$158,Resource_Schedule!$A32,Project_Schedule!AG$9:AG$158),0)</f>
        <v>0</v>
      </c>
      <c r="V32" s="117">
        <f>IFERROR(INDEX(Tbl_Resource_List[Hours Available per Day],MATCH($A32,Tbl_Resource_List[Resource Name],0),1)-SUMIF(Project_Schedule!$C$9:$C$158,Resource_Schedule!$A32,Project_Schedule!AH$9:AH$158),0)</f>
        <v>0</v>
      </c>
      <c r="W32" s="117">
        <f>IFERROR(INDEX(Tbl_Resource_List[Hours Available per Day],MATCH($A32,Tbl_Resource_List[Resource Name],0),1)-SUMIF(Project_Schedule!$C$9:$C$158,Resource_Schedule!$A32,Project_Schedule!AI$9:AI$158),0)</f>
        <v>0</v>
      </c>
      <c r="X32" s="117">
        <f>IFERROR(INDEX(Tbl_Resource_List[Hours Available per Day],MATCH($A32,Tbl_Resource_List[Resource Name],0),1)-SUMIF(Project_Schedule!$C$9:$C$158,Resource_Schedule!$A32,Project_Schedule!AJ$9:AJ$158),0)</f>
        <v>0</v>
      </c>
      <c r="Y32" s="117">
        <f>IFERROR(INDEX(Tbl_Resource_List[Hours Available per Day],MATCH($A32,Tbl_Resource_List[Resource Name],0),1)-SUMIF(Project_Schedule!$C$9:$C$158,Resource_Schedule!$A32,Project_Schedule!AK$9:AK$158),0)</f>
        <v>0</v>
      </c>
      <c r="Z32" s="117">
        <f>IFERROR(INDEX(Tbl_Resource_List[Hours Available per Day],MATCH($A32,Tbl_Resource_List[Resource Name],0),1)-SUMIF(Project_Schedule!$C$9:$C$158,Resource_Schedule!$A32,Project_Schedule!AL$9:AL$158),0)</f>
        <v>0</v>
      </c>
      <c r="AA32" s="117">
        <f>IFERROR(INDEX(Tbl_Resource_List[Hours Available per Day],MATCH($A32,Tbl_Resource_List[Resource Name],0),1)-SUMIF(Project_Schedule!$C$9:$C$158,Resource_Schedule!$A32,Project_Schedule!AM$9:AM$158),0)</f>
        <v>0</v>
      </c>
      <c r="AB32" s="117">
        <f>IFERROR(INDEX(Tbl_Resource_List[Hours Available per Day],MATCH($A32,Tbl_Resource_List[Resource Name],0),1)-SUMIF(Project_Schedule!$C$9:$C$158,Resource_Schedule!$A32,Project_Schedule!AN$9:AN$158),0)</f>
        <v>0</v>
      </c>
      <c r="AC32" s="117">
        <f>IFERROR(INDEX(Tbl_Resource_List[Hours Available per Day],MATCH($A32,Tbl_Resource_List[Resource Name],0),1)-SUMIF(Project_Schedule!$C$9:$C$158,Resource_Schedule!$A32,Project_Schedule!AO$9:AO$158),0)</f>
        <v>0</v>
      </c>
      <c r="AD32" s="117">
        <f>IFERROR(INDEX(Tbl_Resource_List[Hours Available per Day],MATCH($A32,Tbl_Resource_List[Resource Name],0),1)-SUMIF(Project_Schedule!$C$9:$C$158,Resource_Schedule!$A32,Project_Schedule!AP$9:AP$158),0)</f>
        <v>0</v>
      </c>
      <c r="AE32" s="117">
        <f>IFERROR(INDEX(Tbl_Resource_List[Hours Available per Day],MATCH($A32,Tbl_Resource_List[Resource Name],0),1)-SUMIF(Project_Schedule!$C$9:$C$158,Resource_Schedule!$A32,Project_Schedule!AQ$9:AQ$158),0)</f>
        <v>0</v>
      </c>
      <c r="AF32" s="117">
        <f>IFERROR(INDEX(Tbl_Resource_List[Hours Available per Day],MATCH($A32,Tbl_Resource_List[Resource Name],0),1)-SUMIF(Project_Schedule!$C$9:$C$158,Resource_Schedule!$A32,Project_Schedule!AR$9:AR$158),0)</f>
        <v>0</v>
      </c>
      <c r="AG32" s="117">
        <f>IFERROR(INDEX(Tbl_Resource_List[Hours Available per Day],MATCH($A32,Tbl_Resource_List[Resource Name],0),1)-SUMIF(Project_Schedule!$C$9:$C$158,Resource_Schedule!$A32,Project_Schedule!AS$9:AS$158),0)</f>
        <v>0</v>
      </c>
      <c r="AH32" s="117">
        <f>IFERROR(INDEX(Tbl_Resource_List[Hours Available per Day],MATCH($A32,Tbl_Resource_List[Resource Name],0),1)-SUMIF(Project_Schedule!$C$9:$C$158,Resource_Schedule!$A32,Project_Schedule!AT$9:AT$158),0)</f>
        <v>0</v>
      </c>
      <c r="AI32" s="117">
        <f>IFERROR(INDEX(Tbl_Resource_List[Hours Available per Day],MATCH($A32,Tbl_Resource_List[Resource Name],0),1)-SUMIF(Project_Schedule!$C$9:$C$158,Resource_Schedule!$A32,Project_Schedule!AU$9:AU$158),0)</f>
        <v>0</v>
      </c>
      <c r="AJ32" s="117">
        <f>IFERROR(INDEX(Tbl_Resource_List[Hours Available per Day],MATCH($A32,Tbl_Resource_List[Resource Name],0),1)-SUMIF(Project_Schedule!$C$9:$C$158,Resource_Schedule!$A32,Project_Schedule!AV$9:AV$158),0)</f>
        <v>0</v>
      </c>
      <c r="AK32" s="117">
        <f>IFERROR(INDEX(Tbl_Resource_List[Hours Available per Day],MATCH($A32,Tbl_Resource_List[Resource Name],0),1)-SUMIF(Project_Schedule!$C$9:$C$158,Resource_Schedule!$A32,Project_Schedule!AW$9:AW$158),0)</f>
        <v>0</v>
      </c>
      <c r="AL32" s="117">
        <f>IFERROR(INDEX(Tbl_Resource_List[Hours Available per Day],MATCH($A32,Tbl_Resource_List[Resource Name],0),1)-SUMIF(Project_Schedule!$C$9:$C$158,Resource_Schedule!$A32,Project_Schedule!AX$9:AX$158),0)</f>
        <v>0</v>
      </c>
      <c r="AM32" s="117">
        <f>IFERROR(INDEX(Tbl_Resource_List[Hours Available per Day],MATCH($A32,Tbl_Resource_List[Resource Name],0),1)-SUMIF(Project_Schedule!$C$9:$C$158,Resource_Schedule!$A32,Project_Schedule!AY$9:AY$158),0)</f>
        <v>0</v>
      </c>
      <c r="AN32" s="117">
        <f>IFERROR(INDEX(Tbl_Resource_List[Hours Available per Day],MATCH($A32,Tbl_Resource_List[Resource Name],0),1)-SUMIF(Project_Schedule!$C$9:$C$158,Resource_Schedule!$A32,Project_Schedule!AZ$9:AZ$158),0)</f>
        <v>0</v>
      </c>
      <c r="AO32" s="117">
        <f>IFERROR(INDEX(Tbl_Resource_List[Hours Available per Day],MATCH($A32,Tbl_Resource_List[Resource Name],0),1)-SUMIF(Project_Schedule!$C$9:$C$158,Resource_Schedule!$A32,Project_Schedule!BA$9:BA$158),0)</f>
        <v>0</v>
      </c>
      <c r="AP32" s="117">
        <f>IFERROR(INDEX(Tbl_Resource_List[Hours Available per Day],MATCH($A32,Tbl_Resource_List[Resource Name],0),1)-SUMIF(Project_Schedule!$C$9:$C$158,Resource_Schedule!$A32,Project_Schedule!BB$9:BB$158),0)</f>
        <v>0</v>
      </c>
      <c r="AQ32" s="117">
        <f>IFERROR(INDEX(Tbl_Resource_List[Hours Available per Day],MATCH($A32,Tbl_Resource_List[Resource Name],0),1)-SUMIF(Project_Schedule!$C$9:$C$158,Resource_Schedule!$A32,Project_Schedule!BC$9:BC$158),0)</f>
        <v>0</v>
      </c>
      <c r="AR32" s="117">
        <f>IFERROR(INDEX(Tbl_Resource_List[Hours Available per Day],MATCH($A32,Tbl_Resource_List[Resource Name],0),1)-SUMIF(Project_Schedule!$C$9:$C$158,Resource_Schedule!$A32,Project_Schedule!BD$9:BD$158),0)</f>
        <v>0</v>
      </c>
      <c r="AS32" s="117">
        <f>IFERROR(INDEX(Tbl_Resource_List[Hours Available per Day],MATCH($A32,Tbl_Resource_List[Resource Name],0),1)-SUMIF(Project_Schedule!$C$9:$C$158,Resource_Schedule!$A32,Project_Schedule!BE$9:BE$158),0)</f>
        <v>0</v>
      </c>
      <c r="AT32" s="117">
        <f>IFERROR(INDEX(Tbl_Resource_List[Hours Available per Day],MATCH($A32,Tbl_Resource_List[Resource Name],0),1)-SUMIF(Project_Schedule!$C$9:$C$158,Resource_Schedule!$A32,Project_Schedule!BF$9:BF$158),0)</f>
        <v>0</v>
      </c>
      <c r="AU32" s="117">
        <f>IFERROR(INDEX(Tbl_Resource_List[Hours Available per Day],MATCH($A32,Tbl_Resource_List[Resource Name],0),1)-SUMIF(Project_Schedule!$C$9:$C$158,Resource_Schedule!$A32,Project_Schedule!BG$9:BG$158),0)</f>
        <v>0</v>
      </c>
      <c r="AV32" s="117">
        <f>IFERROR(INDEX(Tbl_Resource_List[Hours Available per Day],MATCH($A32,Tbl_Resource_List[Resource Name],0),1)-SUMIF(Project_Schedule!$C$9:$C$158,Resource_Schedule!$A32,Project_Schedule!BH$9:BH$158),0)</f>
        <v>0</v>
      </c>
      <c r="AW32" s="117">
        <f>IFERROR(INDEX(Tbl_Resource_List[Hours Available per Day],MATCH($A32,Tbl_Resource_List[Resource Name],0),1)-SUMIF(Project_Schedule!$C$9:$C$158,Resource_Schedule!$A32,Project_Schedule!BI$9:BI$158),0)</f>
        <v>0</v>
      </c>
      <c r="AX32" s="117">
        <f>IFERROR(INDEX(Tbl_Resource_List[Hours Available per Day],MATCH($A32,Tbl_Resource_List[Resource Name],0),1)-SUMIF(Project_Schedule!$C$9:$C$158,Resource_Schedule!$A32,Project_Schedule!BJ$9:BJ$158),0)</f>
        <v>0</v>
      </c>
      <c r="AY32" s="117">
        <f>IFERROR(INDEX(Tbl_Resource_List[Hours Available per Day],MATCH($A32,Tbl_Resource_List[Resource Name],0),1)-SUMIF(Project_Schedule!$C$9:$C$158,Resource_Schedule!$A32,Project_Schedule!BK$9:BK$158),0)</f>
        <v>0</v>
      </c>
      <c r="AZ32" s="117">
        <f>IFERROR(INDEX(Tbl_Resource_List[Hours Available per Day],MATCH($A32,Tbl_Resource_List[Resource Name],0),1)-SUMIF(Project_Schedule!$C$9:$C$158,Resource_Schedule!$A32,Project_Schedule!BL$9:BL$158),0)</f>
        <v>0</v>
      </c>
      <c r="BA32" s="117">
        <f>IFERROR(INDEX(Tbl_Resource_List[Hours Available per Day],MATCH($A32,Tbl_Resource_List[Resource Name],0),1)-SUMIF(Project_Schedule!$C$9:$C$158,Resource_Schedule!$A32,Project_Schedule!BM$9:BM$158),0)</f>
        <v>0</v>
      </c>
      <c r="BB32" s="117">
        <f>IFERROR(INDEX(Tbl_Resource_List[Hours Available per Day],MATCH($A32,Tbl_Resource_List[Resource Name],0),1)-SUMIF(Project_Schedule!$C$9:$C$158,Resource_Schedule!$A32,Project_Schedule!BN$9:BN$158),0)</f>
        <v>0</v>
      </c>
      <c r="BC32" s="117">
        <f>IFERROR(INDEX(Tbl_Resource_List[Hours Available per Day],MATCH($A32,Tbl_Resource_List[Resource Name],0),1)-SUMIF(Project_Schedule!$C$9:$C$158,Resource_Schedule!$A32,Project_Schedule!BO$9:BO$158),0)</f>
        <v>0</v>
      </c>
      <c r="BD32" s="117">
        <f>IFERROR(INDEX(Tbl_Resource_List[Hours Available per Day],MATCH($A32,Tbl_Resource_List[Resource Name],0),1)-SUMIF(Project_Schedule!$C$9:$C$158,Resource_Schedule!$A32,Project_Schedule!BP$9:BP$158),0)</f>
        <v>0</v>
      </c>
      <c r="BE32" s="117">
        <f>IFERROR(INDEX(Tbl_Resource_List[Hours Available per Day],MATCH($A32,Tbl_Resource_List[Resource Name],0),1)-SUMIF(Project_Schedule!$C$9:$C$158,Resource_Schedule!$A32,Project_Schedule!BQ$9:BQ$158),0)</f>
        <v>0</v>
      </c>
      <c r="BF32" s="117">
        <f>IFERROR(INDEX(Tbl_Resource_List[Hours Available per Day],MATCH($A32,Tbl_Resource_List[Resource Name],0),1)-SUMIF(Project_Schedule!$C$9:$C$158,Resource_Schedule!$A32,Project_Schedule!BR$9:BR$158),0)</f>
        <v>0</v>
      </c>
      <c r="BG32" s="117">
        <f>IFERROR(INDEX(Tbl_Resource_List[Hours Available per Day],MATCH($A32,Tbl_Resource_List[Resource Name],0),1)-SUMIF(Project_Schedule!$C$9:$C$158,Resource_Schedule!$A32,Project_Schedule!BS$9:BS$158),0)</f>
        <v>0</v>
      </c>
      <c r="BH32" s="117">
        <f>IFERROR(INDEX(Tbl_Resource_List[Hours Available per Day],MATCH($A32,Tbl_Resource_List[Resource Name],0),1)-SUMIF(Project_Schedule!$C$9:$C$158,Resource_Schedule!$A32,Project_Schedule!BT$9:BT$158),0)</f>
        <v>0</v>
      </c>
      <c r="BI32" s="117">
        <f>IFERROR(INDEX(Tbl_Resource_List[Hours Available per Day],MATCH($A32,Tbl_Resource_List[Resource Name],0),1)-SUMIF(Project_Schedule!$C$9:$C$158,Resource_Schedule!$A32,Project_Schedule!BU$9:BU$158),0)</f>
        <v>0</v>
      </c>
      <c r="BJ32" s="117">
        <f>IFERROR(INDEX(Tbl_Resource_List[Hours Available per Day],MATCH($A32,Tbl_Resource_List[Resource Name],0),1)-SUMIF(Project_Schedule!$C$9:$C$158,Resource_Schedule!$A32,Project_Schedule!BV$9:BV$158),0)</f>
        <v>0</v>
      </c>
      <c r="BK32" s="118">
        <f>IFERROR(INDEX(Tbl_Resource_List[Hours Available per Day],MATCH($A32,Tbl_Resource_List[Resource Name],0),1)-SUMIF(Project_Schedule!$C$9:$C$158,Resource_Schedule!$A32,Project_Schedule!BW$9:BW$158),0)</f>
        <v>0</v>
      </c>
    </row>
    <row r="33" spans="1:63" x14ac:dyDescent="0.25">
      <c r="A33" s="116" t="str">
        <f t="shared" si="2"/>
        <v/>
      </c>
      <c r="B33" s="124" t="str">
        <f t="array" aca="1" ref="B33" ca="1">IFERROR(INDEX($A$24:$BK$24,1,SMALL(IF(INDIRECT(ADDRESS(ROW($B33),MATCH(LookUp!$I$2,Resource_Schedule!$A$24:$BK$24,0),1,1,)):BK33&gt;0,COLUMN(INDIRECT(ADDRESS(ROW($B33),MATCH(LookUp!$I$2,Resource_Schedule!$A$24:$BK$24,0),1,1,)):BK33),""),1)),"")</f>
        <v/>
      </c>
      <c r="C33" s="124" t="str">
        <f t="array" aca="1" ref="C33" ca="1">IFERROR(INDEX($A$24:$BK$24,1,SMALL(IF(INDIRECT(ADDRESS(ROW($B33),MATCH(LookUp!$I$3,Resource_Schedule!$A$24:$BK$24,0),1,1,)):BK33&gt;0,COLUMN(INDIRECT(ADDRESS(ROW($B33),MATCH(LookUp!$I$3,Resource_Schedule!$A$24:$BK$24,0),1,1,)):BK33),""),1)),"")</f>
        <v/>
      </c>
      <c r="D33" s="117">
        <f>IFERROR(INDEX(Tbl_Resource_List[Hours Available per Day],MATCH($A33,Tbl_Resource_List[Resource Name],0),1)-SUMIF(Project_Schedule!$C$9:$C$158,Resource_Schedule!$A33,Project_Schedule!P$9:P$158),0)</f>
        <v>0</v>
      </c>
      <c r="E33" s="117">
        <f>IFERROR(INDEX(Tbl_Resource_List[Hours Available per Day],MATCH($A33,Tbl_Resource_List[Resource Name],0),1)-SUMIF(Project_Schedule!$C$9:$C$158,Resource_Schedule!$A33,Project_Schedule!Q$9:Q$158),0)</f>
        <v>0</v>
      </c>
      <c r="F33" s="117">
        <f>IFERROR(INDEX(Tbl_Resource_List[Hours Available per Day],MATCH($A33,Tbl_Resource_List[Resource Name],0),1)-SUMIF(Project_Schedule!$C$9:$C$158,Resource_Schedule!$A33,Project_Schedule!R$9:R$158),0)</f>
        <v>0</v>
      </c>
      <c r="G33" s="117">
        <f>IFERROR(INDEX(Tbl_Resource_List[Hours Available per Day],MATCH($A33,Tbl_Resource_List[Resource Name],0),1)-SUMIF(Project_Schedule!$C$9:$C$158,Resource_Schedule!$A33,Project_Schedule!S$9:S$158),0)</f>
        <v>0</v>
      </c>
      <c r="H33" s="117">
        <f>IFERROR(INDEX(Tbl_Resource_List[Hours Available per Day],MATCH($A33,Tbl_Resource_List[Resource Name],0),1)-SUMIF(Project_Schedule!$C$9:$C$158,Resource_Schedule!$A33,Project_Schedule!T$9:T$158),0)</f>
        <v>0</v>
      </c>
      <c r="I33" s="117">
        <f>IFERROR(INDEX(Tbl_Resource_List[Hours Available per Day],MATCH($A33,Tbl_Resource_List[Resource Name],0),1)-SUMIF(Project_Schedule!$C$9:$C$158,Resource_Schedule!$A33,Project_Schedule!U$9:U$158),0)</f>
        <v>0</v>
      </c>
      <c r="J33" s="117">
        <f>IFERROR(INDEX(Tbl_Resource_List[Hours Available per Day],MATCH($A33,Tbl_Resource_List[Resource Name],0),1)-SUMIF(Project_Schedule!$C$9:$C$158,Resource_Schedule!$A33,Project_Schedule!V$9:V$158),0)</f>
        <v>0</v>
      </c>
      <c r="K33" s="117">
        <f>IFERROR(INDEX(Tbl_Resource_List[Hours Available per Day],MATCH($A33,Tbl_Resource_List[Resource Name],0),1)-SUMIF(Project_Schedule!$C$9:$C$158,Resource_Schedule!$A33,Project_Schedule!W$9:W$158),0)</f>
        <v>0</v>
      </c>
      <c r="L33" s="117">
        <f>IFERROR(INDEX(Tbl_Resource_List[Hours Available per Day],MATCH($A33,Tbl_Resource_List[Resource Name],0),1)-SUMIF(Project_Schedule!$C$9:$C$158,Resource_Schedule!$A33,Project_Schedule!X$9:X$158),0)</f>
        <v>0</v>
      </c>
      <c r="M33" s="117">
        <f>IFERROR(INDEX(Tbl_Resource_List[Hours Available per Day],MATCH($A33,Tbl_Resource_List[Resource Name],0),1)-SUMIF(Project_Schedule!$C$9:$C$158,Resource_Schedule!$A33,Project_Schedule!Y$9:Y$158),0)</f>
        <v>0</v>
      </c>
      <c r="N33" s="117">
        <f>IFERROR(INDEX(Tbl_Resource_List[Hours Available per Day],MATCH($A33,Tbl_Resource_List[Resource Name],0),1)-SUMIF(Project_Schedule!$C$9:$C$158,Resource_Schedule!$A33,Project_Schedule!Z$9:Z$158),0)</f>
        <v>0</v>
      </c>
      <c r="O33" s="117">
        <f>IFERROR(INDEX(Tbl_Resource_List[Hours Available per Day],MATCH($A33,Tbl_Resource_List[Resource Name],0),1)-SUMIF(Project_Schedule!$C$9:$C$158,Resource_Schedule!$A33,Project_Schedule!AA$9:AA$158),0)</f>
        <v>0</v>
      </c>
      <c r="P33" s="117">
        <f>IFERROR(INDEX(Tbl_Resource_List[Hours Available per Day],MATCH($A33,Tbl_Resource_List[Resource Name],0),1)-SUMIF(Project_Schedule!$C$9:$C$158,Resource_Schedule!$A33,Project_Schedule!AB$9:AB$158),0)</f>
        <v>0</v>
      </c>
      <c r="Q33" s="117">
        <f>IFERROR(INDEX(Tbl_Resource_List[Hours Available per Day],MATCH($A33,Tbl_Resource_List[Resource Name],0),1)-SUMIF(Project_Schedule!$C$9:$C$158,Resource_Schedule!$A33,Project_Schedule!AC$9:AC$158),0)</f>
        <v>0</v>
      </c>
      <c r="R33" s="117">
        <f>IFERROR(INDEX(Tbl_Resource_List[Hours Available per Day],MATCH($A33,Tbl_Resource_List[Resource Name],0),1)-SUMIF(Project_Schedule!$C$9:$C$158,Resource_Schedule!$A33,Project_Schedule!AD$9:AD$158),0)</f>
        <v>0</v>
      </c>
      <c r="S33" s="117">
        <f>IFERROR(INDEX(Tbl_Resource_List[Hours Available per Day],MATCH($A33,Tbl_Resource_List[Resource Name],0),1)-SUMIF(Project_Schedule!$C$9:$C$158,Resource_Schedule!$A33,Project_Schedule!AE$9:AE$158),0)</f>
        <v>0</v>
      </c>
      <c r="T33" s="117">
        <f>IFERROR(INDEX(Tbl_Resource_List[Hours Available per Day],MATCH($A33,Tbl_Resource_List[Resource Name],0),1)-SUMIF(Project_Schedule!$C$9:$C$158,Resource_Schedule!$A33,Project_Schedule!AF$9:AF$158),0)</f>
        <v>0</v>
      </c>
      <c r="U33" s="117">
        <f>IFERROR(INDEX(Tbl_Resource_List[Hours Available per Day],MATCH($A33,Tbl_Resource_List[Resource Name],0),1)-SUMIF(Project_Schedule!$C$9:$C$158,Resource_Schedule!$A33,Project_Schedule!AG$9:AG$158),0)</f>
        <v>0</v>
      </c>
      <c r="V33" s="117">
        <f>IFERROR(INDEX(Tbl_Resource_List[Hours Available per Day],MATCH($A33,Tbl_Resource_List[Resource Name],0),1)-SUMIF(Project_Schedule!$C$9:$C$158,Resource_Schedule!$A33,Project_Schedule!AH$9:AH$158),0)</f>
        <v>0</v>
      </c>
      <c r="W33" s="117">
        <f>IFERROR(INDEX(Tbl_Resource_List[Hours Available per Day],MATCH($A33,Tbl_Resource_List[Resource Name],0),1)-SUMIF(Project_Schedule!$C$9:$C$158,Resource_Schedule!$A33,Project_Schedule!AI$9:AI$158),0)</f>
        <v>0</v>
      </c>
      <c r="X33" s="117">
        <f>IFERROR(INDEX(Tbl_Resource_List[Hours Available per Day],MATCH($A33,Tbl_Resource_List[Resource Name],0),1)-SUMIF(Project_Schedule!$C$9:$C$158,Resource_Schedule!$A33,Project_Schedule!AJ$9:AJ$158),0)</f>
        <v>0</v>
      </c>
      <c r="Y33" s="117">
        <f>IFERROR(INDEX(Tbl_Resource_List[Hours Available per Day],MATCH($A33,Tbl_Resource_List[Resource Name],0),1)-SUMIF(Project_Schedule!$C$9:$C$158,Resource_Schedule!$A33,Project_Schedule!AK$9:AK$158),0)</f>
        <v>0</v>
      </c>
      <c r="Z33" s="117">
        <f>IFERROR(INDEX(Tbl_Resource_List[Hours Available per Day],MATCH($A33,Tbl_Resource_List[Resource Name],0),1)-SUMIF(Project_Schedule!$C$9:$C$158,Resource_Schedule!$A33,Project_Schedule!AL$9:AL$158),0)</f>
        <v>0</v>
      </c>
      <c r="AA33" s="117">
        <f>IFERROR(INDEX(Tbl_Resource_List[Hours Available per Day],MATCH($A33,Tbl_Resource_List[Resource Name],0),1)-SUMIF(Project_Schedule!$C$9:$C$158,Resource_Schedule!$A33,Project_Schedule!AM$9:AM$158),0)</f>
        <v>0</v>
      </c>
      <c r="AB33" s="117">
        <f>IFERROR(INDEX(Tbl_Resource_List[Hours Available per Day],MATCH($A33,Tbl_Resource_List[Resource Name],0),1)-SUMIF(Project_Schedule!$C$9:$C$158,Resource_Schedule!$A33,Project_Schedule!AN$9:AN$158),0)</f>
        <v>0</v>
      </c>
      <c r="AC33" s="117">
        <f>IFERROR(INDEX(Tbl_Resource_List[Hours Available per Day],MATCH($A33,Tbl_Resource_List[Resource Name],0),1)-SUMIF(Project_Schedule!$C$9:$C$158,Resource_Schedule!$A33,Project_Schedule!AO$9:AO$158),0)</f>
        <v>0</v>
      </c>
      <c r="AD33" s="117">
        <f>IFERROR(INDEX(Tbl_Resource_List[Hours Available per Day],MATCH($A33,Tbl_Resource_List[Resource Name],0),1)-SUMIF(Project_Schedule!$C$9:$C$158,Resource_Schedule!$A33,Project_Schedule!AP$9:AP$158),0)</f>
        <v>0</v>
      </c>
      <c r="AE33" s="117">
        <f>IFERROR(INDEX(Tbl_Resource_List[Hours Available per Day],MATCH($A33,Tbl_Resource_List[Resource Name],0),1)-SUMIF(Project_Schedule!$C$9:$C$158,Resource_Schedule!$A33,Project_Schedule!AQ$9:AQ$158),0)</f>
        <v>0</v>
      </c>
      <c r="AF33" s="117">
        <f>IFERROR(INDEX(Tbl_Resource_List[Hours Available per Day],MATCH($A33,Tbl_Resource_List[Resource Name],0),1)-SUMIF(Project_Schedule!$C$9:$C$158,Resource_Schedule!$A33,Project_Schedule!AR$9:AR$158),0)</f>
        <v>0</v>
      </c>
      <c r="AG33" s="117">
        <f>IFERROR(INDEX(Tbl_Resource_List[Hours Available per Day],MATCH($A33,Tbl_Resource_List[Resource Name],0),1)-SUMIF(Project_Schedule!$C$9:$C$158,Resource_Schedule!$A33,Project_Schedule!AS$9:AS$158),0)</f>
        <v>0</v>
      </c>
      <c r="AH33" s="117">
        <f>IFERROR(INDEX(Tbl_Resource_List[Hours Available per Day],MATCH($A33,Tbl_Resource_List[Resource Name],0),1)-SUMIF(Project_Schedule!$C$9:$C$158,Resource_Schedule!$A33,Project_Schedule!AT$9:AT$158),0)</f>
        <v>0</v>
      </c>
      <c r="AI33" s="117">
        <f>IFERROR(INDEX(Tbl_Resource_List[Hours Available per Day],MATCH($A33,Tbl_Resource_List[Resource Name],0),1)-SUMIF(Project_Schedule!$C$9:$C$158,Resource_Schedule!$A33,Project_Schedule!AU$9:AU$158),0)</f>
        <v>0</v>
      </c>
      <c r="AJ33" s="117">
        <f>IFERROR(INDEX(Tbl_Resource_List[Hours Available per Day],MATCH($A33,Tbl_Resource_List[Resource Name],0),1)-SUMIF(Project_Schedule!$C$9:$C$158,Resource_Schedule!$A33,Project_Schedule!AV$9:AV$158),0)</f>
        <v>0</v>
      </c>
      <c r="AK33" s="117">
        <f>IFERROR(INDEX(Tbl_Resource_List[Hours Available per Day],MATCH($A33,Tbl_Resource_List[Resource Name],0),1)-SUMIF(Project_Schedule!$C$9:$C$158,Resource_Schedule!$A33,Project_Schedule!AW$9:AW$158),0)</f>
        <v>0</v>
      </c>
      <c r="AL33" s="117">
        <f>IFERROR(INDEX(Tbl_Resource_List[Hours Available per Day],MATCH($A33,Tbl_Resource_List[Resource Name],0),1)-SUMIF(Project_Schedule!$C$9:$C$158,Resource_Schedule!$A33,Project_Schedule!AX$9:AX$158),0)</f>
        <v>0</v>
      </c>
      <c r="AM33" s="117">
        <f>IFERROR(INDEX(Tbl_Resource_List[Hours Available per Day],MATCH($A33,Tbl_Resource_List[Resource Name],0),1)-SUMIF(Project_Schedule!$C$9:$C$158,Resource_Schedule!$A33,Project_Schedule!AY$9:AY$158),0)</f>
        <v>0</v>
      </c>
      <c r="AN33" s="117">
        <f>IFERROR(INDEX(Tbl_Resource_List[Hours Available per Day],MATCH($A33,Tbl_Resource_List[Resource Name],0),1)-SUMIF(Project_Schedule!$C$9:$C$158,Resource_Schedule!$A33,Project_Schedule!AZ$9:AZ$158),0)</f>
        <v>0</v>
      </c>
      <c r="AO33" s="117">
        <f>IFERROR(INDEX(Tbl_Resource_List[Hours Available per Day],MATCH($A33,Tbl_Resource_List[Resource Name],0),1)-SUMIF(Project_Schedule!$C$9:$C$158,Resource_Schedule!$A33,Project_Schedule!BA$9:BA$158),0)</f>
        <v>0</v>
      </c>
      <c r="AP33" s="117">
        <f>IFERROR(INDEX(Tbl_Resource_List[Hours Available per Day],MATCH($A33,Tbl_Resource_List[Resource Name],0),1)-SUMIF(Project_Schedule!$C$9:$C$158,Resource_Schedule!$A33,Project_Schedule!BB$9:BB$158),0)</f>
        <v>0</v>
      </c>
      <c r="AQ33" s="117">
        <f>IFERROR(INDEX(Tbl_Resource_List[Hours Available per Day],MATCH($A33,Tbl_Resource_List[Resource Name],0),1)-SUMIF(Project_Schedule!$C$9:$C$158,Resource_Schedule!$A33,Project_Schedule!BC$9:BC$158),0)</f>
        <v>0</v>
      </c>
      <c r="AR33" s="117">
        <f>IFERROR(INDEX(Tbl_Resource_List[Hours Available per Day],MATCH($A33,Tbl_Resource_List[Resource Name],0),1)-SUMIF(Project_Schedule!$C$9:$C$158,Resource_Schedule!$A33,Project_Schedule!BD$9:BD$158),0)</f>
        <v>0</v>
      </c>
      <c r="AS33" s="117">
        <f>IFERROR(INDEX(Tbl_Resource_List[Hours Available per Day],MATCH($A33,Tbl_Resource_List[Resource Name],0),1)-SUMIF(Project_Schedule!$C$9:$C$158,Resource_Schedule!$A33,Project_Schedule!BE$9:BE$158),0)</f>
        <v>0</v>
      </c>
      <c r="AT33" s="117">
        <f>IFERROR(INDEX(Tbl_Resource_List[Hours Available per Day],MATCH($A33,Tbl_Resource_List[Resource Name],0),1)-SUMIF(Project_Schedule!$C$9:$C$158,Resource_Schedule!$A33,Project_Schedule!BF$9:BF$158),0)</f>
        <v>0</v>
      </c>
      <c r="AU33" s="117">
        <f>IFERROR(INDEX(Tbl_Resource_List[Hours Available per Day],MATCH($A33,Tbl_Resource_List[Resource Name],0),1)-SUMIF(Project_Schedule!$C$9:$C$158,Resource_Schedule!$A33,Project_Schedule!BG$9:BG$158),0)</f>
        <v>0</v>
      </c>
      <c r="AV33" s="117">
        <f>IFERROR(INDEX(Tbl_Resource_List[Hours Available per Day],MATCH($A33,Tbl_Resource_List[Resource Name],0),1)-SUMIF(Project_Schedule!$C$9:$C$158,Resource_Schedule!$A33,Project_Schedule!BH$9:BH$158),0)</f>
        <v>0</v>
      </c>
      <c r="AW33" s="117">
        <f>IFERROR(INDEX(Tbl_Resource_List[Hours Available per Day],MATCH($A33,Tbl_Resource_List[Resource Name],0),1)-SUMIF(Project_Schedule!$C$9:$C$158,Resource_Schedule!$A33,Project_Schedule!BI$9:BI$158),0)</f>
        <v>0</v>
      </c>
      <c r="AX33" s="117">
        <f>IFERROR(INDEX(Tbl_Resource_List[Hours Available per Day],MATCH($A33,Tbl_Resource_List[Resource Name],0),1)-SUMIF(Project_Schedule!$C$9:$C$158,Resource_Schedule!$A33,Project_Schedule!BJ$9:BJ$158),0)</f>
        <v>0</v>
      </c>
      <c r="AY33" s="117">
        <f>IFERROR(INDEX(Tbl_Resource_List[Hours Available per Day],MATCH($A33,Tbl_Resource_List[Resource Name],0),1)-SUMIF(Project_Schedule!$C$9:$C$158,Resource_Schedule!$A33,Project_Schedule!BK$9:BK$158),0)</f>
        <v>0</v>
      </c>
      <c r="AZ33" s="117">
        <f>IFERROR(INDEX(Tbl_Resource_List[Hours Available per Day],MATCH($A33,Tbl_Resource_List[Resource Name],0),1)-SUMIF(Project_Schedule!$C$9:$C$158,Resource_Schedule!$A33,Project_Schedule!BL$9:BL$158),0)</f>
        <v>0</v>
      </c>
      <c r="BA33" s="117">
        <f>IFERROR(INDEX(Tbl_Resource_List[Hours Available per Day],MATCH($A33,Tbl_Resource_List[Resource Name],0),1)-SUMIF(Project_Schedule!$C$9:$C$158,Resource_Schedule!$A33,Project_Schedule!BM$9:BM$158),0)</f>
        <v>0</v>
      </c>
      <c r="BB33" s="117">
        <f>IFERROR(INDEX(Tbl_Resource_List[Hours Available per Day],MATCH($A33,Tbl_Resource_List[Resource Name],0),1)-SUMIF(Project_Schedule!$C$9:$C$158,Resource_Schedule!$A33,Project_Schedule!BN$9:BN$158),0)</f>
        <v>0</v>
      </c>
      <c r="BC33" s="117">
        <f>IFERROR(INDEX(Tbl_Resource_List[Hours Available per Day],MATCH($A33,Tbl_Resource_List[Resource Name],0),1)-SUMIF(Project_Schedule!$C$9:$C$158,Resource_Schedule!$A33,Project_Schedule!BO$9:BO$158),0)</f>
        <v>0</v>
      </c>
      <c r="BD33" s="117">
        <f>IFERROR(INDEX(Tbl_Resource_List[Hours Available per Day],MATCH($A33,Tbl_Resource_List[Resource Name],0),1)-SUMIF(Project_Schedule!$C$9:$C$158,Resource_Schedule!$A33,Project_Schedule!BP$9:BP$158),0)</f>
        <v>0</v>
      </c>
      <c r="BE33" s="117">
        <f>IFERROR(INDEX(Tbl_Resource_List[Hours Available per Day],MATCH($A33,Tbl_Resource_List[Resource Name],0),1)-SUMIF(Project_Schedule!$C$9:$C$158,Resource_Schedule!$A33,Project_Schedule!BQ$9:BQ$158),0)</f>
        <v>0</v>
      </c>
      <c r="BF33" s="117">
        <f>IFERROR(INDEX(Tbl_Resource_List[Hours Available per Day],MATCH($A33,Tbl_Resource_List[Resource Name],0),1)-SUMIF(Project_Schedule!$C$9:$C$158,Resource_Schedule!$A33,Project_Schedule!BR$9:BR$158),0)</f>
        <v>0</v>
      </c>
      <c r="BG33" s="117">
        <f>IFERROR(INDEX(Tbl_Resource_List[Hours Available per Day],MATCH($A33,Tbl_Resource_List[Resource Name],0),1)-SUMIF(Project_Schedule!$C$9:$C$158,Resource_Schedule!$A33,Project_Schedule!BS$9:BS$158),0)</f>
        <v>0</v>
      </c>
      <c r="BH33" s="117">
        <f>IFERROR(INDEX(Tbl_Resource_List[Hours Available per Day],MATCH($A33,Tbl_Resource_List[Resource Name],0),1)-SUMIF(Project_Schedule!$C$9:$C$158,Resource_Schedule!$A33,Project_Schedule!BT$9:BT$158),0)</f>
        <v>0</v>
      </c>
      <c r="BI33" s="117">
        <f>IFERROR(INDEX(Tbl_Resource_List[Hours Available per Day],MATCH($A33,Tbl_Resource_List[Resource Name],0),1)-SUMIF(Project_Schedule!$C$9:$C$158,Resource_Schedule!$A33,Project_Schedule!BU$9:BU$158),0)</f>
        <v>0</v>
      </c>
      <c r="BJ33" s="117">
        <f>IFERROR(INDEX(Tbl_Resource_List[Hours Available per Day],MATCH($A33,Tbl_Resource_List[Resource Name],0),1)-SUMIF(Project_Schedule!$C$9:$C$158,Resource_Schedule!$A33,Project_Schedule!BV$9:BV$158),0)</f>
        <v>0</v>
      </c>
      <c r="BK33" s="118">
        <f>IFERROR(INDEX(Tbl_Resource_List[Hours Available per Day],MATCH($A33,Tbl_Resource_List[Resource Name],0),1)-SUMIF(Project_Schedule!$C$9:$C$158,Resource_Schedule!$A33,Project_Schedule!BW$9:BW$158),0)</f>
        <v>0</v>
      </c>
    </row>
    <row r="34" spans="1:63" x14ac:dyDescent="0.25">
      <c r="A34" s="116" t="str">
        <f t="shared" si="2"/>
        <v/>
      </c>
      <c r="B34" s="124" t="str">
        <f t="array" aca="1" ref="B34" ca="1">IFERROR(INDEX($A$24:$BK$24,1,SMALL(IF(INDIRECT(ADDRESS(ROW($B34),MATCH(LookUp!$I$2,Resource_Schedule!$A$24:$BK$24,0),1,1,)):BK34&gt;0,COLUMN(INDIRECT(ADDRESS(ROW($B34),MATCH(LookUp!$I$2,Resource_Schedule!$A$24:$BK$24,0),1,1,)):BK34),""),1)),"")</f>
        <v/>
      </c>
      <c r="C34" s="124" t="str">
        <f t="array" aca="1" ref="C34" ca="1">IFERROR(INDEX($A$24:$BK$24,1,SMALL(IF(INDIRECT(ADDRESS(ROW($B34),MATCH(LookUp!$I$3,Resource_Schedule!$A$24:$BK$24,0),1,1,)):BK34&gt;0,COLUMN(INDIRECT(ADDRESS(ROW($B34),MATCH(LookUp!$I$3,Resource_Schedule!$A$24:$BK$24,0),1,1,)):BK34),""),1)),"")</f>
        <v/>
      </c>
      <c r="D34" s="117">
        <f>IFERROR(INDEX(Tbl_Resource_List[Hours Available per Day],MATCH($A34,Tbl_Resource_List[Resource Name],0),1)-SUMIF(Project_Schedule!$C$9:$C$158,Resource_Schedule!$A34,Project_Schedule!P$9:P$158),0)</f>
        <v>0</v>
      </c>
      <c r="E34" s="117">
        <f>IFERROR(INDEX(Tbl_Resource_List[Hours Available per Day],MATCH($A34,Tbl_Resource_List[Resource Name],0),1)-SUMIF(Project_Schedule!$C$9:$C$158,Resource_Schedule!$A34,Project_Schedule!Q$9:Q$158),0)</f>
        <v>0</v>
      </c>
      <c r="F34" s="117">
        <f>IFERROR(INDEX(Tbl_Resource_List[Hours Available per Day],MATCH($A34,Tbl_Resource_List[Resource Name],0),1)-SUMIF(Project_Schedule!$C$9:$C$158,Resource_Schedule!$A34,Project_Schedule!R$9:R$158),0)</f>
        <v>0</v>
      </c>
      <c r="G34" s="117">
        <f>IFERROR(INDEX(Tbl_Resource_List[Hours Available per Day],MATCH($A34,Tbl_Resource_List[Resource Name],0),1)-SUMIF(Project_Schedule!$C$9:$C$158,Resource_Schedule!$A34,Project_Schedule!S$9:S$158),0)</f>
        <v>0</v>
      </c>
      <c r="H34" s="117">
        <f>IFERROR(INDEX(Tbl_Resource_List[Hours Available per Day],MATCH($A34,Tbl_Resource_List[Resource Name],0),1)-SUMIF(Project_Schedule!$C$9:$C$158,Resource_Schedule!$A34,Project_Schedule!T$9:T$158),0)</f>
        <v>0</v>
      </c>
      <c r="I34" s="117">
        <f>IFERROR(INDEX(Tbl_Resource_List[Hours Available per Day],MATCH($A34,Tbl_Resource_List[Resource Name],0),1)-SUMIF(Project_Schedule!$C$9:$C$158,Resource_Schedule!$A34,Project_Schedule!U$9:U$158),0)</f>
        <v>0</v>
      </c>
      <c r="J34" s="117">
        <f>IFERROR(INDEX(Tbl_Resource_List[Hours Available per Day],MATCH($A34,Tbl_Resource_List[Resource Name],0),1)-SUMIF(Project_Schedule!$C$9:$C$158,Resource_Schedule!$A34,Project_Schedule!V$9:V$158),0)</f>
        <v>0</v>
      </c>
      <c r="K34" s="117">
        <f>IFERROR(INDEX(Tbl_Resource_List[Hours Available per Day],MATCH($A34,Tbl_Resource_List[Resource Name],0),1)-SUMIF(Project_Schedule!$C$9:$C$158,Resource_Schedule!$A34,Project_Schedule!W$9:W$158),0)</f>
        <v>0</v>
      </c>
      <c r="L34" s="117">
        <f>IFERROR(INDEX(Tbl_Resource_List[Hours Available per Day],MATCH($A34,Tbl_Resource_List[Resource Name],0),1)-SUMIF(Project_Schedule!$C$9:$C$158,Resource_Schedule!$A34,Project_Schedule!X$9:X$158),0)</f>
        <v>0</v>
      </c>
      <c r="M34" s="117">
        <f>IFERROR(INDEX(Tbl_Resource_List[Hours Available per Day],MATCH($A34,Tbl_Resource_List[Resource Name],0),1)-SUMIF(Project_Schedule!$C$9:$C$158,Resource_Schedule!$A34,Project_Schedule!Y$9:Y$158),0)</f>
        <v>0</v>
      </c>
      <c r="N34" s="117">
        <f>IFERROR(INDEX(Tbl_Resource_List[Hours Available per Day],MATCH($A34,Tbl_Resource_List[Resource Name],0),1)-SUMIF(Project_Schedule!$C$9:$C$158,Resource_Schedule!$A34,Project_Schedule!Z$9:Z$158),0)</f>
        <v>0</v>
      </c>
      <c r="O34" s="117">
        <f>IFERROR(INDEX(Tbl_Resource_List[Hours Available per Day],MATCH($A34,Tbl_Resource_List[Resource Name],0),1)-SUMIF(Project_Schedule!$C$9:$C$158,Resource_Schedule!$A34,Project_Schedule!AA$9:AA$158),0)</f>
        <v>0</v>
      </c>
      <c r="P34" s="117">
        <f>IFERROR(INDEX(Tbl_Resource_List[Hours Available per Day],MATCH($A34,Tbl_Resource_List[Resource Name],0),1)-SUMIF(Project_Schedule!$C$9:$C$158,Resource_Schedule!$A34,Project_Schedule!AB$9:AB$158),0)</f>
        <v>0</v>
      </c>
      <c r="Q34" s="117">
        <f>IFERROR(INDEX(Tbl_Resource_List[Hours Available per Day],MATCH($A34,Tbl_Resource_List[Resource Name],0),1)-SUMIF(Project_Schedule!$C$9:$C$158,Resource_Schedule!$A34,Project_Schedule!AC$9:AC$158),0)</f>
        <v>0</v>
      </c>
      <c r="R34" s="117">
        <f>IFERROR(INDEX(Tbl_Resource_List[Hours Available per Day],MATCH($A34,Tbl_Resource_List[Resource Name],0),1)-SUMIF(Project_Schedule!$C$9:$C$158,Resource_Schedule!$A34,Project_Schedule!AD$9:AD$158),0)</f>
        <v>0</v>
      </c>
      <c r="S34" s="117">
        <f>IFERROR(INDEX(Tbl_Resource_List[Hours Available per Day],MATCH($A34,Tbl_Resource_List[Resource Name],0),1)-SUMIF(Project_Schedule!$C$9:$C$158,Resource_Schedule!$A34,Project_Schedule!AE$9:AE$158),0)</f>
        <v>0</v>
      </c>
      <c r="T34" s="117">
        <f>IFERROR(INDEX(Tbl_Resource_List[Hours Available per Day],MATCH($A34,Tbl_Resource_List[Resource Name],0),1)-SUMIF(Project_Schedule!$C$9:$C$158,Resource_Schedule!$A34,Project_Schedule!AF$9:AF$158),0)</f>
        <v>0</v>
      </c>
      <c r="U34" s="117">
        <f>IFERROR(INDEX(Tbl_Resource_List[Hours Available per Day],MATCH($A34,Tbl_Resource_List[Resource Name],0),1)-SUMIF(Project_Schedule!$C$9:$C$158,Resource_Schedule!$A34,Project_Schedule!AG$9:AG$158),0)</f>
        <v>0</v>
      </c>
      <c r="V34" s="117">
        <f>IFERROR(INDEX(Tbl_Resource_List[Hours Available per Day],MATCH($A34,Tbl_Resource_List[Resource Name],0),1)-SUMIF(Project_Schedule!$C$9:$C$158,Resource_Schedule!$A34,Project_Schedule!AH$9:AH$158),0)</f>
        <v>0</v>
      </c>
      <c r="W34" s="117">
        <f>IFERROR(INDEX(Tbl_Resource_List[Hours Available per Day],MATCH($A34,Tbl_Resource_List[Resource Name],0),1)-SUMIF(Project_Schedule!$C$9:$C$158,Resource_Schedule!$A34,Project_Schedule!AI$9:AI$158),0)</f>
        <v>0</v>
      </c>
      <c r="X34" s="117">
        <f>IFERROR(INDEX(Tbl_Resource_List[Hours Available per Day],MATCH($A34,Tbl_Resource_List[Resource Name],0),1)-SUMIF(Project_Schedule!$C$9:$C$158,Resource_Schedule!$A34,Project_Schedule!AJ$9:AJ$158),0)</f>
        <v>0</v>
      </c>
      <c r="Y34" s="117">
        <f>IFERROR(INDEX(Tbl_Resource_List[Hours Available per Day],MATCH($A34,Tbl_Resource_List[Resource Name],0),1)-SUMIF(Project_Schedule!$C$9:$C$158,Resource_Schedule!$A34,Project_Schedule!AK$9:AK$158),0)</f>
        <v>0</v>
      </c>
      <c r="Z34" s="117">
        <f>IFERROR(INDEX(Tbl_Resource_List[Hours Available per Day],MATCH($A34,Tbl_Resource_List[Resource Name],0),1)-SUMIF(Project_Schedule!$C$9:$C$158,Resource_Schedule!$A34,Project_Schedule!AL$9:AL$158),0)</f>
        <v>0</v>
      </c>
      <c r="AA34" s="117">
        <f>IFERROR(INDEX(Tbl_Resource_List[Hours Available per Day],MATCH($A34,Tbl_Resource_List[Resource Name],0),1)-SUMIF(Project_Schedule!$C$9:$C$158,Resource_Schedule!$A34,Project_Schedule!AM$9:AM$158),0)</f>
        <v>0</v>
      </c>
      <c r="AB34" s="117">
        <f>IFERROR(INDEX(Tbl_Resource_List[Hours Available per Day],MATCH($A34,Tbl_Resource_List[Resource Name],0),1)-SUMIF(Project_Schedule!$C$9:$C$158,Resource_Schedule!$A34,Project_Schedule!AN$9:AN$158),0)</f>
        <v>0</v>
      </c>
      <c r="AC34" s="117">
        <f>IFERROR(INDEX(Tbl_Resource_List[Hours Available per Day],MATCH($A34,Tbl_Resource_List[Resource Name],0),1)-SUMIF(Project_Schedule!$C$9:$C$158,Resource_Schedule!$A34,Project_Schedule!AO$9:AO$158),0)</f>
        <v>0</v>
      </c>
      <c r="AD34" s="117">
        <f>IFERROR(INDEX(Tbl_Resource_List[Hours Available per Day],MATCH($A34,Tbl_Resource_List[Resource Name],0),1)-SUMIF(Project_Schedule!$C$9:$C$158,Resource_Schedule!$A34,Project_Schedule!AP$9:AP$158),0)</f>
        <v>0</v>
      </c>
      <c r="AE34" s="117">
        <f>IFERROR(INDEX(Tbl_Resource_List[Hours Available per Day],MATCH($A34,Tbl_Resource_List[Resource Name],0),1)-SUMIF(Project_Schedule!$C$9:$C$158,Resource_Schedule!$A34,Project_Schedule!AQ$9:AQ$158),0)</f>
        <v>0</v>
      </c>
      <c r="AF34" s="117">
        <f>IFERROR(INDEX(Tbl_Resource_List[Hours Available per Day],MATCH($A34,Tbl_Resource_List[Resource Name],0),1)-SUMIF(Project_Schedule!$C$9:$C$158,Resource_Schedule!$A34,Project_Schedule!AR$9:AR$158),0)</f>
        <v>0</v>
      </c>
      <c r="AG34" s="117">
        <f>IFERROR(INDEX(Tbl_Resource_List[Hours Available per Day],MATCH($A34,Tbl_Resource_List[Resource Name],0),1)-SUMIF(Project_Schedule!$C$9:$C$158,Resource_Schedule!$A34,Project_Schedule!AS$9:AS$158),0)</f>
        <v>0</v>
      </c>
      <c r="AH34" s="117">
        <f>IFERROR(INDEX(Tbl_Resource_List[Hours Available per Day],MATCH($A34,Tbl_Resource_List[Resource Name],0),1)-SUMIF(Project_Schedule!$C$9:$C$158,Resource_Schedule!$A34,Project_Schedule!AT$9:AT$158),0)</f>
        <v>0</v>
      </c>
      <c r="AI34" s="117">
        <f>IFERROR(INDEX(Tbl_Resource_List[Hours Available per Day],MATCH($A34,Tbl_Resource_List[Resource Name],0),1)-SUMIF(Project_Schedule!$C$9:$C$158,Resource_Schedule!$A34,Project_Schedule!AU$9:AU$158),0)</f>
        <v>0</v>
      </c>
      <c r="AJ34" s="117">
        <f>IFERROR(INDEX(Tbl_Resource_List[Hours Available per Day],MATCH($A34,Tbl_Resource_List[Resource Name],0),1)-SUMIF(Project_Schedule!$C$9:$C$158,Resource_Schedule!$A34,Project_Schedule!AV$9:AV$158),0)</f>
        <v>0</v>
      </c>
      <c r="AK34" s="117">
        <f>IFERROR(INDEX(Tbl_Resource_List[Hours Available per Day],MATCH($A34,Tbl_Resource_List[Resource Name],0),1)-SUMIF(Project_Schedule!$C$9:$C$158,Resource_Schedule!$A34,Project_Schedule!AW$9:AW$158),0)</f>
        <v>0</v>
      </c>
      <c r="AL34" s="117">
        <f>IFERROR(INDEX(Tbl_Resource_List[Hours Available per Day],MATCH($A34,Tbl_Resource_List[Resource Name],0),1)-SUMIF(Project_Schedule!$C$9:$C$158,Resource_Schedule!$A34,Project_Schedule!AX$9:AX$158),0)</f>
        <v>0</v>
      </c>
      <c r="AM34" s="117">
        <f>IFERROR(INDEX(Tbl_Resource_List[Hours Available per Day],MATCH($A34,Tbl_Resource_List[Resource Name],0),1)-SUMIF(Project_Schedule!$C$9:$C$158,Resource_Schedule!$A34,Project_Schedule!AY$9:AY$158),0)</f>
        <v>0</v>
      </c>
      <c r="AN34" s="117">
        <f>IFERROR(INDEX(Tbl_Resource_List[Hours Available per Day],MATCH($A34,Tbl_Resource_List[Resource Name],0),1)-SUMIF(Project_Schedule!$C$9:$C$158,Resource_Schedule!$A34,Project_Schedule!AZ$9:AZ$158),0)</f>
        <v>0</v>
      </c>
      <c r="AO34" s="117">
        <f>IFERROR(INDEX(Tbl_Resource_List[Hours Available per Day],MATCH($A34,Tbl_Resource_List[Resource Name],0),1)-SUMIF(Project_Schedule!$C$9:$C$158,Resource_Schedule!$A34,Project_Schedule!BA$9:BA$158),0)</f>
        <v>0</v>
      </c>
      <c r="AP34" s="117">
        <f>IFERROR(INDEX(Tbl_Resource_List[Hours Available per Day],MATCH($A34,Tbl_Resource_List[Resource Name],0),1)-SUMIF(Project_Schedule!$C$9:$C$158,Resource_Schedule!$A34,Project_Schedule!BB$9:BB$158),0)</f>
        <v>0</v>
      </c>
      <c r="AQ34" s="117">
        <f>IFERROR(INDEX(Tbl_Resource_List[Hours Available per Day],MATCH($A34,Tbl_Resource_List[Resource Name],0),1)-SUMIF(Project_Schedule!$C$9:$C$158,Resource_Schedule!$A34,Project_Schedule!BC$9:BC$158),0)</f>
        <v>0</v>
      </c>
      <c r="AR34" s="117">
        <f>IFERROR(INDEX(Tbl_Resource_List[Hours Available per Day],MATCH($A34,Tbl_Resource_List[Resource Name],0),1)-SUMIF(Project_Schedule!$C$9:$C$158,Resource_Schedule!$A34,Project_Schedule!BD$9:BD$158),0)</f>
        <v>0</v>
      </c>
      <c r="AS34" s="117">
        <f>IFERROR(INDEX(Tbl_Resource_List[Hours Available per Day],MATCH($A34,Tbl_Resource_List[Resource Name],0),1)-SUMIF(Project_Schedule!$C$9:$C$158,Resource_Schedule!$A34,Project_Schedule!BE$9:BE$158),0)</f>
        <v>0</v>
      </c>
      <c r="AT34" s="117">
        <f>IFERROR(INDEX(Tbl_Resource_List[Hours Available per Day],MATCH($A34,Tbl_Resource_List[Resource Name],0),1)-SUMIF(Project_Schedule!$C$9:$C$158,Resource_Schedule!$A34,Project_Schedule!BF$9:BF$158),0)</f>
        <v>0</v>
      </c>
      <c r="AU34" s="117">
        <f>IFERROR(INDEX(Tbl_Resource_List[Hours Available per Day],MATCH($A34,Tbl_Resource_List[Resource Name],0),1)-SUMIF(Project_Schedule!$C$9:$C$158,Resource_Schedule!$A34,Project_Schedule!BG$9:BG$158),0)</f>
        <v>0</v>
      </c>
      <c r="AV34" s="117">
        <f>IFERROR(INDEX(Tbl_Resource_List[Hours Available per Day],MATCH($A34,Tbl_Resource_List[Resource Name],0),1)-SUMIF(Project_Schedule!$C$9:$C$158,Resource_Schedule!$A34,Project_Schedule!BH$9:BH$158),0)</f>
        <v>0</v>
      </c>
      <c r="AW34" s="117">
        <f>IFERROR(INDEX(Tbl_Resource_List[Hours Available per Day],MATCH($A34,Tbl_Resource_List[Resource Name],0),1)-SUMIF(Project_Schedule!$C$9:$C$158,Resource_Schedule!$A34,Project_Schedule!BI$9:BI$158),0)</f>
        <v>0</v>
      </c>
      <c r="AX34" s="117">
        <f>IFERROR(INDEX(Tbl_Resource_List[Hours Available per Day],MATCH($A34,Tbl_Resource_List[Resource Name],0),1)-SUMIF(Project_Schedule!$C$9:$C$158,Resource_Schedule!$A34,Project_Schedule!BJ$9:BJ$158),0)</f>
        <v>0</v>
      </c>
      <c r="AY34" s="117">
        <f>IFERROR(INDEX(Tbl_Resource_List[Hours Available per Day],MATCH($A34,Tbl_Resource_List[Resource Name],0),1)-SUMIF(Project_Schedule!$C$9:$C$158,Resource_Schedule!$A34,Project_Schedule!BK$9:BK$158),0)</f>
        <v>0</v>
      </c>
      <c r="AZ34" s="117">
        <f>IFERROR(INDEX(Tbl_Resource_List[Hours Available per Day],MATCH($A34,Tbl_Resource_List[Resource Name],0),1)-SUMIF(Project_Schedule!$C$9:$C$158,Resource_Schedule!$A34,Project_Schedule!BL$9:BL$158),0)</f>
        <v>0</v>
      </c>
      <c r="BA34" s="117">
        <f>IFERROR(INDEX(Tbl_Resource_List[Hours Available per Day],MATCH($A34,Tbl_Resource_List[Resource Name],0),1)-SUMIF(Project_Schedule!$C$9:$C$158,Resource_Schedule!$A34,Project_Schedule!BM$9:BM$158),0)</f>
        <v>0</v>
      </c>
      <c r="BB34" s="117">
        <f>IFERROR(INDEX(Tbl_Resource_List[Hours Available per Day],MATCH($A34,Tbl_Resource_List[Resource Name],0),1)-SUMIF(Project_Schedule!$C$9:$C$158,Resource_Schedule!$A34,Project_Schedule!BN$9:BN$158),0)</f>
        <v>0</v>
      </c>
      <c r="BC34" s="117">
        <f>IFERROR(INDEX(Tbl_Resource_List[Hours Available per Day],MATCH($A34,Tbl_Resource_List[Resource Name],0),1)-SUMIF(Project_Schedule!$C$9:$C$158,Resource_Schedule!$A34,Project_Schedule!BO$9:BO$158),0)</f>
        <v>0</v>
      </c>
      <c r="BD34" s="117">
        <f>IFERROR(INDEX(Tbl_Resource_List[Hours Available per Day],MATCH($A34,Tbl_Resource_List[Resource Name],0),1)-SUMIF(Project_Schedule!$C$9:$C$158,Resource_Schedule!$A34,Project_Schedule!BP$9:BP$158),0)</f>
        <v>0</v>
      </c>
      <c r="BE34" s="117">
        <f>IFERROR(INDEX(Tbl_Resource_List[Hours Available per Day],MATCH($A34,Tbl_Resource_List[Resource Name],0),1)-SUMIF(Project_Schedule!$C$9:$C$158,Resource_Schedule!$A34,Project_Schedule!BQ$9:BQ$158),0)</f>
        <v>0</v>
      </c>
      <c r="BF34" s="117">
        <f>IFERROR(INDEX(Tbl_Resource_List[Hours Available per Day],MATCH($A34,Tbl_Resource_List[Resource Name],0),1)-SUMIF(Project_Schedule!$C$9:$C$158,Resource_Schedule!$A34,Project_Schedule!BR$9:BR$158),0)</f>
        <v>0</v>
      </c>
      <c r="BG34" s="117">
        <f>IFERROR(INDEX(Tbl_Resource_List[Hours Available per Day],MATCH($A34,Tbl_Resource_List[Resource Name],0),1)-SUMIF(Project_Schedule!$C$9:$C$158,Resource_Schedule!$A34,Project_Schedule!BS$9:BS$158),0)</f>
        <v>0</v>
      </c>
      <c r="BH34" s="117">
        <f>IFERROR(INDEX(Tbl_Resource_List[Hours Available per Day],MATCH($A34,Tbl_Resource_List[Resource Name],0),1)-SUMIF(Project_Schedule!$C$9:$C$158,Resource_Schedule!$A34,Project_Schedule!BT$9:BT$158),0)</f>
        <v>0</v>
      </c>
      <c r="BI34" s="117">
        <f>IFERROR(INDEX(Tbl_Resource_List[Hours Available per Day],MATCH($A34,Tbl_Resource_List[Resource Name],0),1)-SUMIF(Project_Schedule!$C$9:$C$158,Resource_Schedule!$A34,Project_Schedule!BU$9:BU$158),0)</f>
        <v>0</v>
      </c>
      <c r="BJ34" s="117">
        <f>IFERROR(INDEX(Tbl_Resource_List[Hours Available per Day],MATCH($A34,Tbl_Resource_List[Resource Name],0),1)-SUMIF(Project_Schedule!$C$9:$C$158,Resource_Schedule!$A34,Project_Schedule!BV$9:BV$158),0)</f>
        <v>0</v>
      </c>
      <c r="BK34" s="118">
        <f>IFERROR(INDEX(Tbl_Resource_List[Hours Available per Day],MATCH($A34,Tbl_Resource_List[Resource Name],0),1)-SUMIF(Project_Schedule!$C$9:$C$158,Resource_Schedule!$A34,Project_Schedule!BW$9:BW$158),0)</f>
        <v>0</v>
      </c>
    </row>
    <row r="35" spans="1:63" x14ac:dyDescent="0.25">
      <c r="A35" s="116" t="str">
        <f t="shared" si="2"/>
        <v/>
      </c>
      <c r="B35" s="124" t="str">
        <f t="array" aca="1" ref="B35" ca="1">IFERROR(INDEX($A$24:$BK$24,1,SMALL(IF(INDIRECT(ADDRESS(ROW($B35),MATCH(LookUp!$I$2,Resource_Schedule!$A$24:$BK$24,0),1,1,)):BK35&gt;0,COLUMN(INDIRECT(ADDRESS(ROW($B35),MATCH(LookUp!$I$2,Resource_Schedule!$A$24:$BK$24,0),1,1,)):BK35),""),1)),"")</f>
        <v/>
      </c>
      <c r="C35" s="124" t="str">
        <f t="array" aca="1" ref="C35" ca="1">IFERROR(INDEX($A$24:$BK$24,1,SMALL(IF(INDIRECT(ADDRESS(ROW($B35),MATCH(LookUp!$I$3,Resource_Schedule!$A$24:$BK$24,0),1,1,)):BK35&gt;0,COLUMN(INDIRECT(ADDRESS(ROW($B35),MATCH(LookUp!$I$3,Resource_Schedule!$A$24:$BK$24,0),1,1,)):BK35),""),1)),"")</f>
        <v/>
      </c>
      <c r="D35" s="117">
        <f>IFERROR(INDEX(Tbl_Resource_List[Hours Available per Day],MATCH($A35,Tbl_Resource_List[Resource Name],0),1)-SUMIF(Project_Schedule!$C$9:$C$158,Resource_Schedule!$A35,Project_Schedule!P$9:P$158),0)</f>
        <v>0</v>
      </c>
      <c r="E35" s="117">
        <f>IFERROR(INDEX(Tbl_Resource_List[Hours Available per Day],MATCH($A35,Tbl_Resource_List[Resource Name],0),1)-SUMIF(Project_Schedule!$C$9:$C$158,Resource_Schedule!$A35,Project_Schedule!Q$9:Q$158),0)</f>
        <v>0</v>
      </c>
      <c r="F35" s="117">
        <f>IFERROR(INDEX(Tbl_Resource_List[Hours Available per Day],MATCH($A35,Tbl_Resource_List[Resource Name],0),1)-SUMIF(Project_Schedule!$C$9:$C$158,Resource_Schedule!$A35,Project_Schedule!R$9:R$158),0)</f>
        <v>0</v>
      </c>
      <c r="G35" s="117">
        <f>IFERROR(INDEX(Tbl_Resource_List[Hours Available per Day],MATCH($A35,Tbl_Resource_List[Resource Name],0),1)-SUMIF(Project_Schedule!$C$9:$C$158,Resource_Schedule!$A35,Project_Schedule!S$9:S$158),0)</f>
        <v>0</v>
      </c>
      <c r="H35" s="117">
        <f>IFERROR(INDEX(Tbl_Resource_List[Hours Available per Day],MATCH($A35,Tbl_Resource_List[Resource Name],0),1)-SUMIF(Project_Schedule!$C$9:$C$158,Resource_Schedule!$A35,Project_Schedule!T$9:T$158),0)</f>
        <v>0</v>
      </c>
      <c r="I35" s="117">
        <f>IFERROR(INDEX(Tbl_Resource_List[Hours Available per Day],MATCH($A35,Tbl_Resource_List[Resource Name],0),1)-SUMIF(Project_Schedule!$C$9:$C$158,Resource_Schedule!$A35,Project_Schedule!U$9:U$158),0)</f>
        <v>0</v>
      </c>
      <c r="J35" s="117">
        <f>IFERROR(INDEX(Tbl_Resource_List[Hours Available per Day],MATCH($A35,Tbl_Resource_List[Resource Name],0),1)-SUMIF(Project_Schedule!$C$9:$C$158,Resource_Schedule!$A35,Project_Schedule!V$9:V$158),0)</f>
        <v>0</v>
      </c>
      <c r="K35" s="117">
        <f>IFERROR(INDEX(Tbl_Resource_List[Hours Available per Day],MATCH($A35,Tbl_Resource_List[Resource Name],0),1)-SUMIF(Project_Schedule!$C$9:$C$158,Resource_Schedule!$A35,Project_Schedule!W$9:W$158),0)</f>
        <v>0</v>
      </c>
      <c r="L35" s="117">
        <f>IFERROR(INDEX(Tbl_Resource_List[Hours Available per Day],MATCH($A35,Tbl_Resource_List[Resource Name],0),1)-SUMIF(Project_Schedule!$C$9:$C$158,Resource_Schedule!$A35,Project_Schedule!X$9:X$158),0)</f>
        <v>0</v>
      </c>
      <c r="M35" s="117">
        <f>IFERROR(INDEX(Tbl_Resource_List[Hours Available per Day],MATCH($A35,Tbl_Resource_List[Resource Name],0),1)-SUMIF(Project_Schedule!$C$9:$C$158,Resource_Schedule!$A35,Project_Schedule!Y$9:Y$158),0)</f>
        <v>0</v>
      </c>
      <c r="N35" s="117">
        <f>IFERROR(INDEX(Tbl_Resource_List[Hours Available per Day],MATCH($A35,Tbl_Resource_List[Resource Name],0),1)-SUMIF(Project_Schedule!$C$9:$C$158,Resource_Schedule!$A35,Project_Schedule!Z$9:Z$158),0)</f>
        <v>0</v>
      </c>
      <c r="O35" s="117">
        <f>IFERROR(INDEX(Tbl_Resource_List[Hours Available per Day],MATCH($A35,Tbl_Resource_List[Resource Name],0),1)-SUMIF(Project_Schedule!$C$9:$C$158,Resource_Schedule!$A35,Project_Schedule!AA$9:AA$158),0)</f>
        <v>0</v>
      </c>
      <c r="P35" s="117">
        <f>IFERROR(INDEX(Tbl_Resource_List[Hours Available per Day],MATCH($A35,Tbl_Resource_List[Resource Name],0),1)-SUMIF(Project_Schedule!$C$9:$C$158,Resource_Schedule!$A35,Project_Schedule!AB$9:AB$158),0)</f>
        <v>0</v>
      </c>
      <c r="Q35" s="117">
        <f>IFERROR(INDEX(Tbl_Resource_List[Hours Available per Day],MATCH($A35,Tbl_Resource_List[Resource Name],0),1)-SUMIF(Project_Schedule!$C$9:$C$158,Resource_Schedule!$A35,Project_Schedule!AC$9:AC$158),0)</f>
        <v>0</v>
      </c>
      <c r="R35" s="117">
        <f>IFERROR(INDEX(Tbl_Resource_List[Hours Available per Day],MATCH($A35,Tbl_Resource_List[Resource Name],0),1)-SUMIF(Project_Schedule!$C$9:$C$158,Resource_Schedule!$A35,Project_Schedule!AD$9:AD$158),0)</f>
        <v>0</v>
      </c>
      <c r="S35" s="117">
        <f>IFERROR(INDEX(Tbl_Resource_List[Hours Available per Day],MATCH($A35,Tbl_Resource_List[Resource Name],0),1)-SUMIF(Project_Schedule!$C$9:$C$158,Resource_Schedule!$A35,Project_Schedule!AE$9:AE$158),0)</f>
        <v>0</v>
      </c>
      <c r="T35" s="117">
        <f>IFERROR(INDEX(Tbl_Resource_List[Hours Available per Day],MATCH($A35,Tbl_Resource_List[Resource Name],0),1)-SUMIF(Project_Schedule!$C$9:$C$158,Resource_Schedule!$A35,Project_Schedule!AF$9:AF$158),0)</f>
        <v>0</v>
      </c>
      <c r="U35" s="117">
        <f>IFERROR(INDEX(Tbl_Resource_List[Hours Available per Day],MATCH($A35,Tbl_Resource_List[Resource Name],0),1)-SUMIF(Project_Schedule!$C$9:$C$158,Resource_Schedule!$A35,Project_Schedule!AG$9:AG$158),0)</f>
        <v>0</v>
      </c>
      <c r="V35" s="117">
        <f>IFERROR(INDEX(Tbl_Resource_List[Hours Available per Day],MATCH($A35,Tbl_Resource_List[Resource Name],0),1)-SUMIF(Project_Schedule!$C$9:$C$158,Resource_Schedule!$A35,Project_Schedule!AH$9:AH$158),0)</f>
        <v>0</v>
      </c>
      <c r="W35" s="117">
        <f>IFERROR(INDEX(Tbl_Resource_List[Hours Available per Day],MATCH($A35,Tbl_Resource_List[Resource Name],0),1)-SUMIF(Project_Schedule!$C$9:$C$158,Resource_Schedule!$A35,Project_Schedule!AI$9:AI$158),0)</f>
        <v>0</v>
      </c>
      <c r="X35" s="117">
        <f>IFERROR(INDEX(Tbl_Resource_List[Hours Available per Day],MATCH($A35,Tbl_Resource_List[Resource Name],0),1)-SUMIF(Project_Schedule!$C$9:$C$158,Resource_Schedule!$A35,Project_Schedule!AJ$9:AJ$158),0)</f>
        <v>0</v>
      </c>
      <c r="Y35" s="117">
        <f>IFERROR(INDEX(Tbl_Resource_List[Hours Available per Day],MATCH($A35,Tbl_Resource_List[Resource Name],0),1)-SUMIF(Project_Schedule!$C$9:$C$158,Resource_Schedule!$A35,Project_Schedule!AK$9:AK$158),0)</f>
        <v>0</v>
      </c>
      <c r="Z35" s="117">
        <f>IFERROR(INDEX(Tbl_Resource_List[Hours Available per Day],MATCH($A35,Tbl_Resource_List[Resource Name],0),1)-SUMIF(Project_Schedule!$C$9:$C$158,Resource_Schedule!$A35,Project_Schedule!AL$9:AL$158),0)</f>
        <v>0</v>
      </c>
      <c r="AA35" s="117">
        <f>IFERROR(INDEX(Tbl_Resource_List[Hours Available per Day],MATCH($A35,Tbl_Resource_List[Resource Name],0),1)-SUMIF(Project_Schedule!$C$9:$C$158,Resource_Schedule!$A35,Project_Schedule!AM$9:AM$158),0)</f>
        <v>0</v>
      </c>
      <c r="AB35" s="117">
        <f>IFERROR(INDEX(Tbl_Resource_List[Hours Available per Day],MATCH($A35,Tbl_Resource_List[Resource Name],0),1)-SUMIF(Project_Schedule!$C$9:$C$158,Resource_Schedule!$A35,Project_Schedule!AN$9:AN$158),0)</f>
        <v>0</v>
      </c>
      <c r="AC35" s="117">
        <f>IFERROR(INDEX(Tbl_Resource_List[Hours Available per Day],MATCH($A35,Tbl_Resource_List[Resource Name],0),1)-SUMIF(Project_Schedule!$C$9:$C$158,Resource_Schedule!$A35,Project_Schedule!AO$9:AO$158),0)</f>
        <v>0</v>
      </c>
      <c r="AD35" s="117">
        <f>IFERROR(INDEX(Tbl_Resource_List[Hours Available per Day],MATCH($A35,Tbl_Resource_List[Resource Name],0),1)-SUMIF(Project_Schedule!$C$9:$C$158,Resource_Schedule!$A35,Project_Schedule!AP$9:AP$158),0)</f>
        <v>0</v>
      </c>
      <c r="AE35" s="117">
        <f>IFERROR(INDEX(Tbl_Resource_List[Hours Available per Day],MATCH($A35,Tbl_Resource_List[Resource Name],0),1)-SUMIF(Project_Schedule!$C$9:$C$158,Resource_Schedule!$A35,Project_Schedule!AQ$9:AQ$158),0)</f>
        <v>0</v>
      </c>
      <c r="AF35" s="117">
        <f>IFERROR(INDEX(Tbl_Resource_List[Hours Available per Day],MATCH($A35,Tbl_Resource_List[Resource Name],0),1)-SUMIF(Project_Schedule!$C$9:$C$158,Resource_Schedule!$A35,Project_Schedule!AR$9:AR$158),0)</f>
        <v>0</v>
      </c>
      <c r="AG35" s="117">
        <f>IFERROR(INDEX(Tbl_Resource_List[Hours Available per Day],MATCH($A35,Tbl_Resource_List[Resource Name],0),1)-SUMIF(Project_Schedule!$C$9:$C$158,Resource_Schedule!$A35,Project_Schedule!AS$9:AS$158),0)</f>
        <v>0</v>
      </c>
      <c r="AH35" s="117">
        <f>IFERROR(INDEX(Tbl_Resource_List[Hours Available per Day],MATCH($A35,Tbl_Resource_List[Resource Name],0),1)-SUMIF(Project_Schedule!$C$9:$C$158,Resource_Schedule!$A35,Project_Schedule!AT$9:AT$158),0)</f>
        <v>0</v>
      </c>
      <c r="AI35" s="117">
        <f>IFERROR(INDEX(Tbl_Resource_List[Hours Available per Day],MATCH($A35,Tbl_Resource_List[Resource Name],0),1)-SUMIF(Project_Schedule!$C$9:$C$158,Resource_Schedule!$A35,Project_Schedule!AU$9:AU$158),0)</f>
        <v>0</v>
      </c>
      <c r="AJ35" s="117">
        <f>IFERROR(INDEX(Tbl_Resource_List[Hours Available per Day],MATCH($A35,Tbl_Resource_List[Resource Name],0),1)-SUMIF(Project_Schedule!$C$9:$C$158,Resource_Schedule!$A35,Project_Schedule!AV$9:AV$158),0)</f>
        <v>0</v>
      </c>
      <c r="AK35" s="117">
        <f>IFERROR(INDEX(Tbl_Resource_List[Hours Available per Day],MATCH($A35,Tbl_Resource_List[Resource Name],0),1)-SUMIF(Project_Schedule!$C$9:$C$158,Resource_Schedule!$A35,Project_Schedule!AW$9:AW$158),0)</f>
        <v>0</v>
      </c>
      <c r="AL35" s="117">
        <f>IFERROR(INDEX(Tbl_Resource_List[Hours Available per Day],MATCH($A35,Tbl_Resource_List[Resource Name],0),1)-SUMIF(Project_Schedule!$C$9:$C$158,Resource_Schedule!$A35,Project_Schedule!AX$9:AX$158),0)</f>
        <v>0</v>
      </c>
      <c r="AM35" s="117">
        <f>IFERROR(INDEX(Tbl_Resource_List[Hours Available per Day],MATCH($A35,Tbl_Resource_List[Resource Name],0),1)-SUMIF(Project_Schedule!$C$9:$C$158,Resource_Schedule!$A35,Project_Schedule!AY$9:AY$158),0)</f>
        <v>0</v>
      </c>
      <c r="AN35" s="117">
        <f>IFERROR(INDEX(Tbl_Resource_List[Hours Available per Day],MATCH($A35,Tbl_Resource_List[Resource Name],0),1)-SUMIF(Project_Schedule!$C$9:$C$158,Resource_Schedule!$A35,Project_Schedule!AZ$9:AZ$158),0)</f>
        <v>0</v>
      </c>
      <c r="AO35" s="117">
        <f>IFERROR(INDEX(Tbl_Resource_List[Hours Available per Day],MATCH($A35,Tbl_Resource_List[Resource Name],0),1)-SUMIF(Project_Schedule!$C$9:$C$158,Resource_Schedule!$A35,Project_Schedule!BA$9:BA$158),0)</f>
        <v>0</v>
      </c>
      <c r="AP35" s="117">
        <f>IFERROR(INDEX(Tbl_Resource_List[Hours Available per Day],MATCH($A35,Tbl_Resource_List[Resource Name],0),1)-SUMIF(Project_Schedule!$C$9:$C$158,Resource_Schedule!$A35,Project_Schedule!BB$9:BB$158),0)</f>
        <v>0</v>
      </c>
      <c r="AQ35" s="117">
        <f>IFERROR(INDEX(Tbl_Resource_List[Hours Available per Day],MATCH($A35,Tbl_Resource_List[Resource Name],0),1)-SUMIF(Project_Schedule!$C$9:$C$158,Resource_Schedule!$A35,Project_Schedule!BC$9:BC$158),0)</f>
        <v>0</v>
      </c>
      <c r="AR35" s="117">
        <f>IFERROR(INDEX(Tbl_Resource_List[Hours Available per Day],MATCH($A35,Tbl_Resource_List[Resource Name],0),1)-SUMIF(Project_Schedule!$C$9:$C$158,Resource_Schedule!$A35,Project_Schedule!BD$9:BD$158),0)</f>
        <v>0</v>
      </c>
      <c r="AS35" s="117">
        <f>IFERROR(INDEX(Tbl_Resource_List[Hours Available per Day],MATCH($A35,Tbl_Resource_List[Resource Name],0),1)-SUMIF(Project_Schedule!$C$9:$C$158,Resource_Schedule!$A35,Project_Schedule!BE$9:BE$158),0)</f>
        <v>0</v>
      </c>
      <c r="AT35" s="117">
        <f>IFERROR(INDEX(Tbl_Resource_List[Hours Available per Day],MATCH($A35,Tbl_Resource_List[Resource Name],0),1)-SUMIF(Project_Schedule!$C$9:$C$158,Resource_Schedule!$A35,Project_Schedule!BF$9:BF$158),0)</f>
        <v>0</v>
      </c>
      <c r="AU35" s="117">
        <f>IFERROR(INDEX(Tbl_Resource_List[Hours Available per Day],MATCH($A35,Tbl_Resource_List[Resource Name],0),1)-SUMIF(Project_Schedule!$C$9:$C$158,Resource_Schedule!$A35,Project_Schedule!BG$9:BG$158),0)</f>
        <v>0</v>
      </c>
      <c r="AV35" s="117">
        <f>IFERROR(INDEX(Tbl_Resource_List[Hours Available per Day],MATCH($A35,Tbl_Resource_List[Resource Name],0),1)-SUMIF(Project_Schedule!$C$9:$C$158,Resource_Schedule!$A35,Project_Schedule!BH$9:BH$158),0)</f>
        <v>0</v>
      </c>
      <c r="AW35" s="117">
        <f>IFERROR(INDEX(Tbl_Resource_List[Hours Available per Day],MATCH($A35,Tbl_Resource_List[Resource Name],0),1)-SUMIF(Project_Schedule!$C$9:$C$158,Resource_Schedule!$A35,Project_Schedule!BI$9:BI$158),0)</f>
        <v>0</v>
      </c>
      <c r="AX35" s="117">
        <f>IFERROR(INDEX(Tbl_Resource_List[Hours Available per Day],MATCH($A35,Tbl_Resource_List[Resource Name],0),1)-SUMIF(Project_Schedule!$C$9:$C$158,Resource_Schedule!$A35,Project_Schedule!BJ$9:BJ$158),0)</f>
        <v>0</v>
      </c>
      <c r="AY35" s="117">
        <f>IFERROR(INDEX(Tbl_Resource_List[Hours Available per Day],MATCH($A35,Tbl_Resource_List[Resource Name],0),1)-SUMIF(Project_Schedule!$C$9:$C$158,Resource_Schedule!$A35,Project_Schedule!BK$9:BK$158),0)</f>
        <v>0</v>
      </c>
      <c r="AZ35" s="117">
        <f>IFERROR(INDEX(Tbl_Resource_List[Hours Available per Day],MATCH($A35,Tbl_Resource_List[Resource Name],0),1)-SUMIF(Project_Schedule!$C$9:$C$158,Resource_Schedule!$A35,Project_Schedule!BL$9:BL$158),0)</f>
        <v>0</v>
      </c>
      <c r="BA35" s="117">
        <f>IFERROR(INDEX(Tbl_Resource_List[Hours Available per Day],MATCH($A35,Tbl_Resource_List[Resource Name],0),1)-SUMIF(Project_Schedule!$C$9:$C$158,Resource_Schedule!$A35,Project_Schedule!BM$9:BM$158),0)</f>
        <v>0</v>
      </c>
      <c r="BB35" s="117">
        <f>IFERROR(INDEX(Tbl_Resource_List[Hours Available per Day],MATCH($A35,Tbl_Resource_List[Resource Name],0),1)-SUMIF(Project_Schedule!$C$9:$C$158,Resource_Schedule!$A35,Project_Schedule!BN$9:BN$158),0)</f>
        <v>0</v>
      </c>
      <c r="BC35" s="117">
        <f>IFERROR(INDEX(Tbl_Resource_List[Hours Available per Day],MATCH($A35,Tbl_Resource_List[Resource Name],0),1)-SUMIF(Project_Schedule!$C$9:$C$158,Resource_Schedule!$A35,Project_Schedule!BO$9:BO$158),0)</f>
        <v>0</v>
      </c>
      <c r="BD35" s="117">
        <f>IFERROR(INDEX(Tbl_Resource_List[Hours Available per Day],MATCH($A35,Tbl_Resource_List[Resource Name],0),1)-SUMIF(Project_Schedule!$C$9:$C$158,Resource_Schedule!$A35,Project_Schedule!BP$9:BP$158),0)</f>
        <v>0</v>
      </c>
      <c r="BE35" s="117">
        <f>IFERROR(INDEX(Tbl_Resource_List[Hours Available per Day],MATCH($A35,Tbl_Resource_List[Resource Name],0),1)-SUMIF(Project_Schedule!$C$9:$C$158,Resource_Schedule!$A35,Project_Schedule!BQ$9:BQ$158),0)</f>
        <v>0</v>
      </c>
      <c r="BF35" s="117">
        <f>IFERROR(INDEX(Tbl_Resource_List[Hours Available per Day],MATCH($A35,Tbl_Resource_List[Resource Name],0),1)-SUMIF(Project_Schedule!$C$9:$C$158,Resource_Schedule!$A35,Project_Schedule!BR$9:BR$158),0)</f>
        <v>0</v>
      </c>
      <c r="BG35" s="117">
        <f>IFERROR(INDEX(Tbl_Resource_List[Hours Available per Day],MATCH($A35,Tbl_Resource_List[Resource Name],0),1)-SUMIF(Project_Schedule!$C$9:$C$158,Resource_Schedule!$A35,Project_Schedule!BS$9:BS$158),0)</f>
        <v>0</v>
      </c>
      <c r="BH35" s="117">
        <f>IFERROR(INDEX(Tbl_Resource_List[Hours Available per Day],MATCH($A35,Tbl_Resource_List[Resource Name],0),1)-SUMIF(Project_Schedule!$C$9:$C$158,Resource_Schedule!$A35,Project_Schedule!BT$9:BT$158),0)</f>
        <v>0</v>
      </c>
      <c r="BI35" s="117">
        <f>IFERROR(INDEX(Tbl_Resource_List[Hours Available per Day],MATCH($A35,Tbl_Resource_List[Resource Name],0),1)-SUMIF(Project_Schedule!$C$9:$C$158,Resource_Schedule!$A35,Project_Schedule!BU$9:BU$158),0)</f>
        <v>0</v>
      </c>
      <c r="BJ35" s="117">
        <f>IFERROR(INDEX(Tbl_Resource_List[Hours Available per Day],MATCH($A35,Tbl_Resource_List[Resource Name],0),1)-SUMIF(Project_Schedule!$C$9:$C$158,Resource_Schedule!$A35,Project_Schedule!BV$9:BV$158),0)</f>
        <v>0</v>
      </c>
      <c r="BK35" s="118">
        <f>IFERROR(INDEX(Tbl_Resource_List[Hours Available per Day],MATCH($A35,Tbl_Resource_List[Resource Name],0),1)-SUMIF(Project_Schedule!$C$9:$C$158,Resource_Schedule!$A35,Project_Schedule!BW$9:BW$158),0)</f>
        <v>0</v>
      </c>
    </row>
    <row r="36" spans="1:63" x14ac:dyDescent="0.25">
      <c r="A36" s="116" t="str">
        <f t="shared" si="2"/>
        <v/>
      </c>
      <c r="B36" s="124" t="str">
        <f t="array" aca="1" ref="B36" ca="1">IFERROR(INDEX($A$24:$BK$24,1,SMALL(IF(INDIRECT(ADDRESS(ROW($B36),MATCH(LookUp!$I$2,Resource_Schedule!$A$24:$BK$24,0),1,1,)):BK36&gt;0,COLUMN(INDIRECT(ADDRESS(ROW($B36),MATCH(LookUp!$I$2,Resource_Schedule!$A$24:$BK$24,0),1,1,)):BK36),""),1)),"")</f>
        <v/>
      </c>
      <c r="C36" s="124" t="str">
        <f t="array" aca="1" ref="C36" ca="1">IFERROR(INDEX($A$24:$BK$24,1,SMALL(IF(INDIRECT(ADDRESS(ROW($B36),MATCH(LookUp!$I$3,Resource_Schedule!$A$24:$BK$24,0),1,1,)):BK36&gt;0,COLUMN(INDIRECT(ADDRESS(ROW($B36),MATCH(LookUp!$I$3,Resource_Schedule!$A$24:$BK$24,0),1,1,)):BK36),""),1)),"")</f>
        <v/>
      </c>
      <c r="D36" s="117">
        <f>IFERROR(INDEX(Tbl_Resource_List[Hours Available per Day],MATCH($A36,Tbl_Resource_List[Resource Name],0),1)-SUMIF(Project_Schedule!$C$9:$C$158,Resource_Schedule!$A36,Project_Schedule!P$9:P$158),0)</f>
        <v>0</v>
      </c>
      <c r="E36" s="117">
        <f>IFERROR(INDEX(Tbl_Resource_List[Hours Available per Day],MATCH($A36,Tbl_Resource_List[Resource Name],0),1)-SUMIF(Project_Schedule!$C$9:$C$158,Resource_Schedule!$A36,Project_Schedule!Q$9:Q$158),0)</f>
        <v>0</v>
      </c>
      <c r="F36" s="117">
        <f>IFERROR(INDEX(Tbl_Resource_List[Hours Available per Day],MATCH($A36,Tbl_Resource_List[Resource Name],0),1)-SUMIF(Project_Schedule!$C$9:$C$158,Resource_Schedule!$A36,Project_Schedule!R$9:R$158),0)</f>
        <v>0</v>
      </c>
      <c r="G36" s="117">
        <f>IFERROR(INDEX(Tbl_Resource_List[Hours Available per Day],MATCH($A36,Tbl_Resource_List[Resource Name],0),1)-SUMIF(Project_Schedule!$C$9:$C$158,Resource_Schedule!$A36,Project_Schedule!S$9:S$158),0)</f>
        <v>0</v>
      </c>
      <c r="H36" s="117">
        <f>IFERROR(INDEX(Tbl_Resource_List[Hours Available per Day],MATCH($A36,Tbl_Resource_List[Resource Name],0),1)-SUMIF(Project_Schedule!$C$9:$C$158,Resource_Schedule!$A36,Project_Schedule!T$9:T$158),0)</f>
        <v>0</v>
      </c>
      <c r="I36" s="117">
        <f>IFERROR(INDEX(Tbl_Resource_List[Hours Available per Day],MATCH($A36,Tbl_Resource_List[Resource Name],0),1)-SUMIF(Project_Schedule!$C$9:$C$158,Resource_Schedule!$A36,Project_Schedule!U$9:U$158),0)</f>
        <v>0</v>
      </c>
      <c r="J36" s="117">
        <f>IFERROR(INDEX(Tbl_Resource_List[Hours Available per Day],MATCH($A36,Tbl_Resource_List[Resource Name],0),1)-SUMIF(Project_Schedule!$C$9:$C$158,Resource_Schedule!$A36,Project_Schedule!V$9:V$158),0)</f>
        <v>0</v>
      </c>
      <c r="K36" s="117">
        <f>IFERROR(INDEX(Tbl_Resource_List[Hours Available per Day],MATCH($A36,Tbl_Resource_List[Resource Name],0),1)-SUMIF(Project_Schedule!$C$9:$C$158,Resource_Schedule!$A36,Project_Schedule!W$9:W$158),0)</f>
        <v>0</v>
      </c>
      <c r="L36" s="117">
        <f>IFERROR(INDEX(Tbl_Resource_List[Hours Available per Day],MATCH($A36,Tbl_Resource_List[Resource Name],0),1)-SUMIF(Project_Schedule!$C$9:$C$158,Resource_Schedule!$A36,Project_Schedule!X$9:X$158),0)</f>
        <v>0</v>
      </c>
      <c r="M36" s="117">
        <f>IFERROR(INDEX(Tbl_Resource_List[Hours Available per Day],MATCH($A36,Tbl_Resource_List[Resource Name],0),1)-SUMIF(Project_Schedule!$C$9:$C$158,Resource_Schedule!$A36,Project_Schedule!Y$9:Y$158),0)</f>
        <v>0</v>
      </c>
      <c r="N36" s="117">
        <f>IFERROR(INDEX(Tbl_Resource_List[Hours Available per Day],MATCH($A36,Tbl_Resource_List[Resource Name],0),1)-SUMIF(Project_Schedule!$C$9:$C$158,Resource_Schedule!$A36,Project_Schedule!Z$9:Z$158),0)</f>
        <v>0</v>
      </c>
      <c r="O36" s="117">
        <f>IFERROR(INDEX(Tbl_Resource_List[Hours Available per Day],MATCH($A36,Tbl_Resource_List[Resource Name],0),1)-SUMIF(Project_Schedule!$C$9:$C$158,Resource_Schedule!$A36,Project_Schedule!AA$9:AA$158),0)</f>
        <v>0</v>
      </c>
      <c r="P36" s="117">
        <f>IFERROR(INDEX(Tbl_Resource_List[Hours Available per Day],MATCH($A36,Tbl_Resource_List[Resource Name],0),1)-SUMIF(Project_Schedule!$C$9:$C$158,Resource_Schedule!$A36,Project_Schedule!AB$9:AB$158),0)</f>
        <v>0</v>
      </c>
      <c r="Q36" s="117">
        <f>IFERROR(INDEX(Tbl_Resource_List[Hours Available per Day],MATCH($A36,Tbl_Resource_List[Resource Name],0),1)-SUMIF(Project_Schedule!$C$9:$C$158,Resource_Schedule!$A36,Project_Schedule!AC$9:AC$158),0)</f>
        <v>0</v>
      </c>
      <c r="R36" s="117">
        <f>IFERROR(INDEX(Tbl_Resource_List[Hours Available per Day],MATCH($A36,Tbl_Resource_List[Resource Name],0),1)-SUMIF(Project_Schedule!$C$9:$C$158,Resource_Schedule!$A36,Project_Schedule!AD$9:AD$158),0)</f>
        <v>0</v>
      </c>
      <c r="S36" s="117">
        <f>IFERROR(INDEX(Tbl_Resource_List[Hours Available per Day],MATCH($A36,Tbl_Resource_List[Resource Name],0),1)-SUMIF(Project_Schedule!$C$9:$C$158,Resource_Schedule!$A36,Project_Schedule!AE$9:AE$158),0)</f>
        <v>0</v>
      </c>
      <c r="T36" s="117">
        <f>IFERROR(INDEX(Tbl_Resource_List[Hours Available per Day],MATCH($A36,Tbl_Resource_List[Resource Name],0),1)-SUMIF(Project_Schedule!$C$9:$C$158,Resource_Schedule!$A36,Project_Schedule!AF$9:AF$158),0)</f>
        <v>0</v>
      </c>
      <c r="U36" s="117">
        <f>IFERROR(INDEX(Tbl_Resource_List[Hours Available per Day],MATCH($A36,Tbl_Resource_List[Resource Name],0),1)-SUMIF(Project_Schedule!$C$9:$C$158,Resource_Schedule!$A36,Project_Schedule!AG$9:AG$158),0)</f>
        <v>0</v>
      </c>
      <c r="V36" s="117">
        <f>IFERROR(INDEX(Tbl_Resource_List[Hours Available per Day],MATCH($A36,Tbl_Resource_List[Resource Name],0),1)-SUMIF(Project_Schedule!$C$9:$C$158,Resource_Schedule!$A36,Project_Schedule!AH$9:AH$158),0)</f>
        <v>0</v>
      </c>
      <c r="W36" s="117">
        <f>IFERROR(INDEX(Tbl_Resource_List[Hours Available per Day],MATCH($A36,Tbl_Resource_List[Resource Name],0),1)-SUMIF(Project_Schedule!$C$9:$C$158,Resource_Schedule!$A36,Project_Schedule!AI$9:AI$158),0)</f>
        <v>0</v>
      </c>
      <c r="X36" s="117">
        <f>IFERROR(INDEX(Tbl_Resource_List[Hours Available per Day],MATCH($A36,Tbl_Resource_List[Resource Name],0),1)-SUMIF(Project_Schedule!$C$9:$C$158,Resource_Schedule!$A36,Project_Schedule!AJ$9:AJ$158),0)</f>
        <v>0</v>
      </c>
      <c r="Y36" s="117">
        <f>IFERROR(INDEX(Tbl_Resource_List[Hours Available per Day],MATCH($A36,Tbl_Resource_List[Resource Name],0),1)-SUMIF(Project_Schedule!$C$9:$C$158,Resource_Schedule!$A36,Project_Schedule!AK$9:AK$158),0)</f>
        <v>0</v>
      </c>
      <c r="Z36" s="117">
        <f>IFERROR(INDEX(Tbl_Resource_List[Hours Available per Day],MATCH($A36,Tbl_Resource_List[Resource Name],0),1)-SUMIF(Project_Schedule!$C$9:$C$158,Resource_Schedule!$A36,Project_Schedule!AL$9:AL$158),0)</f>
        <v>0</v>
      </c>
      <c r="AA36" s="117">
        <f>IFERROR(INDEX(Tbl_Resource_List[Hours Available per Day],MATCH($A36,Tbl_Resource_List[Resource Name],0),1)-SUMIF(Project_Schedule!$C$9:$C$158,Resource_Schedule!$A36,Project_Schedule!AM$9:AM$158),0)</f>
        <v>0</v>
      </c>
      <c r="AB36" s="117">
        <f>IFERROR(INDEX(Tbl_Resource_List[Hours Available per Day],MATCH($A36,Tbl_Resource_List[Resource Name],0),1)-SUMIF(Project_Schedule!$C$9:$C$158,Resource_Schedule!$A36,Project_Schedule!AN$9:AN$158),0)</f>
        <v>0</v>
      </c>
      <c r="AC36" s="117">
        <f>IFERROR(INDEX(Tbl_Resource_List[Hours Available per Day],MATCH($A36,Tbl_Resource_List[Resource Name],0),1)-SUMIF(Project_Schedule!$C$9:$C$158,Resource_Schedule!$A36,Project_Schedule!AO$9:AO$158),0)</f>
        <v>0</v>
      </c>
      <c r="AD36" s="117">
        <f>IFERROR(INDEX(Tbl_Resource_List[Hours Available per Day],MATCH($A36,Tbl_Resource_List[Resource Name],0),1)-SUMIF(Project_Schedule!$C$9:$C$158,Resource_Schedule!$A36,Project_Schedule!AP$9:AP$158),0)</f>
        <v>0</v>
      </c>
      <c r="AE36" s="117">
        <f>IFERROR(INDEX(Tbl_Resource_List[Hours Available per Day],MATCH($A36,Tbl_Resource_List[Resource Name],0),1)-SUMIF(Project_Schedule!$C$9:$C$158,Resource_Schedule!$A36,Project_Schedule!AQ$9:AQ$158),0)</f>
        <v>0</v>
      </c>
      <c r="AF36" s="117">
        <f>IFERROR(INDEX(Tbl_Resource_List[Hours Available per Day],MATCH($A36,Tbl_Resource_List[Resource Name],0),1)-SUMIF(Project_Schedule!$C$9:$C$158,Resource_Schedule!$A36,Project_Schedule!AR$9:AR$158),0)</f>
        <v>0</v>
      </c>
      <c r="AG36" s="117">
        <f>IFERROR(INDEX(Tbl_Resource_List[Hours Available per Day],MATCH($A36,Tbl_Resource_List[Resource Name],0),1)-SUMIF(Project_Schedule!$C$9:$C$158,Resource_Schedule!$A36,Project_Schedule!AS$9:AS$158),0)</f>
        <v>0</v>
      </c>
      <c r="AH36" s="117">
        <f>IFERROR(INDEX(Tbl_Resource_List[Hours Available per Day],MATCH($A36,Tbl_Resource_List[Resource Name],0),1)-SUMIF(Project_Schedule!$C$9:$C$158,Resource_Schedule!$A36,Project_Schedule!AT$9:AT$158),0)</f>
        <v>0</v>
      </c>
      <c r="AI36" s="117">
        <f>IFERROR(INDEX(Tbl_Resource_List[Hours Available per Day],MATCH($A36,Tbl_Resource_List[Resource Name],0),1)-SUMIF(Project_Schedule!$C$9:$C$158,Resource_Schedule!$A36,Project_Schedule!AU$9:AU$158),0)</f>
        <v>0</v>
      </c>
      <c r="AJ36" s="117">
        <f>IFERROR(INDEX(Tbl_Resource_List[Hours Available per Day],MATCH($A36,Tbl_Resource_List[Resource Name],0),1)-SUMIF(Project_Schedule!$C$9:$C$158,Resource_Schedule!$A36,Project_Schedule!AV$9:AV$158),0)</f>
        <v>0</v>
      </c>
      <c r="AK36" s="117">
        <f>IFERROR(INDEX(Tbl_Resource_List[Hours Available per Day],MATCH($A36,Tbl_Resource_List[Resource Name],0),1)-SUMIF(Project_Schedule!$C$9:$C$158,Resource_Schedule!$A36,Project_Schedule!AW$9:AW$158),0)</f>
        <v>0</v>
      </c>
      <c r="AL36" s="117">
        <f>IFERROR(INDEX(Tbl_Resource_List[Hours Available per Day],MATCH($A36,Tbl_Resource_List[Resource Name],0),1)-SUMIF(Project_Schedule!$C$9:$C$158,Resource_Schedule!$A36,Project_Schedule!AX$9:AX$158),0)</f>
        <v>0</v>
      </c>
      <c r="AM36" s="117">
        <f>IFERROR(INDEX(Tbl_Resource_List[Hours Available per Day],MATCH($A36,Tbl_Resource_List[Resource Name],0),1)-SUMIF(Project_Schedule!$C$9:$C$158,Resource_Schedule!$A36,Project_Schedule!AY$9:AY$158),0)</f>
        <v>0</v>
      </c>
      <c r="AN36" s="117">
        <f>IFERROR(INDEX(Tbl_Resource_List[Hours Available per Day],MATCH($A36,Tbl_Resource_List[Resource Name],0),1)-SUMIF(Project_Schedule!$C$9:$C$158,Resource_Schedule!$A36,Project_Schedule!AZ$9:AZ$158),0)</f>
        <v>0</v>
      </c>
      <c r="AO36" s="117">
        <f>IFERROR(INDEX(Tbl_Resource_List[Hours Available per Day],MATCH($A36,Tbl_Resource_List[Resource Name],0),1)-SUMIF(Project_Schedule!$C$9:$C$158,Resource_Schedule!$A36,Project_Schedule!BA$9:BA$158),0)</f>
        <v>0</v>
      </c>
      <c r="AP36" s="117">
        <f>IFERROR(INDEX(Tbl_Resource_List[Hours Available per Day],MATCH($A36,Tbl_Resource_List[Resource Name],0),1)-SUMIF(Project_Schedule!$C$9:$C$158,Resource_Schedule!$A36,Project_Schedule!BB$9:BB$158),0)</f>
        <v>0</v>
      </c>
      <c r="AQ36" s="117">
        <f>IFERROR(INDEX(Tbl_Resource_List[Hours Available per Day],MATCH($A36,Tbl_Resource_List[Resource Name],0),1)-SUMIF(Project_Schedule!$C$9:$C$158,Resource_Schedule!$A36,Project_Schedule!BC$9:BC$158),0)</f>
        <v>0</v>
      </c>
      <c r="AR36" s="117">
        <f>IFERROR(INDEX(Tbl_Resource_List[Hours Available per Day],MATCH($A36,Tbl_Resource_List[Resource Name],0),1)-SUMIF(Project_Schedule!$C$9:$C$158,Resource_Schedule!$A36,Project_Schedule!BD$9:BD$158),0)</f>
        <v>0</v>
      </c>
      <c r="AS36" s="117">
        <f>IFERROR(INDEX(Tbl_Resource_List[Hours Available per Day],MATCH($A36,Tbl_Resource_List[Resource Name],0),1)-SUMIF(Project_Schedule!$C$9:$C$158,Resource_Schedule!$A36,Project_Schedule!BE$9:BE$158),0)</f>
        <v>0</v>
      </c>
      <c r="AT36" s="117">
        <f>IFERROR(INDEX(Tbl_Resource_List[Hours Available per Day],MATCH($A36,Tbl_Resource_List[Resource Name],0),1)-SUMIF(Project_Schedule!$C$9:$C$158,Resource_Schedule!$A36,Project_Schedule!BF$9:BF$158),0)</f>
        <v>0</v>
      </c>
      <c r="AU36" s="117">
        <f>IFERROR(INDEX(Tbl_Resource_List[Hours Available per Day],MATCH($A36,Tbl_Resource_List[Resource Name],0),1)-SUMIF(Project_Schedule!$C$9:$C$158,Resource_Schedule!$A36,Project_Schedule!BG$9:BG$158),0)</f>
        <v>0</v>
      </c>
      <c r="AV36" s="117">
        <f>IFERROR(INDEX(Tbl_Resource_List[Hours Available per Day],MATCH($A36,Tbl_Resource_List[Resource Name],0),1)-SUMIF(Project_Schedule!$C$9:$C$158,Resource_Schedule!$A36,Project_Schedule!BH$9:BH$158),0)</f>
        <v>0</v>
      </c>
      <c r="AW36" s="117">
        <f>IFERROR(INDEX(Tbl_Resource_List[Hours Available per Day],MATCH($A36,Tbl_Resource_List[Resource Name],0),1)-SUMIF(Project_Schedule!$C$9:$C$158,Resource_Schedule!$A36,Project_Schedule!BI$9:BI$158),0)</f>
        <v>0</v>
      </c>
      <c r="AX36" s="117">
        <f>IFERROR(INDEX(Tbl_Resource_List[Hours Available per Day],MATCH($A36,Tbl_Resource_List[Resource Name],0),1)-SUMIF(Project_Schedule!$C$9:$C$158,Resource_Schedule!$A36,Project_Schedule!BJ$9:BJ$158),0)</f>
        <v>0</v>
      </c>
      <c r="AY36" s="117">
        <f>IFERROR(INDEX(Tbl_Resource_List[Hours Available per Day],MATCH($A36,Tbl_Resource_List[Resource Name],0),1)-SUMIF(Project_Schedule!$C$9:$C$158,Resource_Schedule!$A36,Project_Schedule!BK$9:BK$158),0)</f>
        <v>0</v>
      </c>
      <c r="AZ36" s="117">
        <f>IFERROR(INDEX(Tbl_Resource_List[Hours Available per Day],MATCH($A36,Tbl_Resource_List[Resource Name],0),1)-SUMIF(Project_Schedule!$C$9:$C$158,Resource_Schedule!$A36,Project_Schedule!BL$9:BL$158),0)</f>
        <v>0</v>
      </c>
      <c r="BA36" s="117">
        <f>IFERROR(INDEX(Tbl_Resource_List[Hours Available per Day],MATCH($A36,Tbl_Resource_List[Resource Name],0),1)-SUMIF(Project_Schedule!$C$9:$C$158,Resource_Schedule!$A36,Project_Schedule!BM$9:BM$158),0)</f>
        <v>0</v>
      </c>
      <c r="BB36" s="117">
        <f>IFERROR(INDEX(Tbl_Resource_List[Hours Available per Day],MATCH($A36,Tbl_Resource_List[Resource Name],0),1)-SUMIF(Project_Schedule!$C$9:$C$158,Resource_Schedule!$A36,Project_Schedule!BN$9:BN$158),0)</f>
        <v>0</v>
      </c>
      <c r="BC36" s="117">
        <f>IFERROR(INDEX(Tbl_Resource_List[Hours Available per Day],MATCH($A36,Tbl_Resource_List[Resource Name],0),1)-SUMIF(Project_Schedule!$C$9:$C$158,Resource_Schedule!$A36,Project_Schedule!BO$9:BO$158),0)</f>
        <v>0</v>
      </c>
      <c r="BD36" s="117">
        <f>IFERROR(INDEX(Tbl_Resource_List[Hours Available per Day],MATCH($A36,Tbl_Resource_List[Resource Name],0),1)-SUMIF(Project_Schedule!$C$9:$C$158,Resource_Schedule!$A36,Project_Schedule!BP$9:BP$158),0)</f>
        <v>0</v>
      </c>
      <c r="BE36" s="117">
        <f>IFERROR(INDEX(Tbl_Resource_List[Hours Available per Day],MATCH($A36,Tbl_Resource_List[Resource Name],0),1)-SUMIF(Project_Schedule!$C$9:$C$158,Resource_Schedule!$A36,Project_Schedule!BQ$9:BQ$158),0)</f>
        <v>0</v>
      </c>
      <c r="BF36" s="117">
        <f>IFERROR(INDEX(Tbl_Resource_List[Hours Available per Day],MATCH($A36,Tbl_Resource_List[Resource Name],0),1)-SUMIF(Project_Schedule!$C$9:$C$158,Resource_Schedule!$A36,Project_Schedule!BR$9:BR$158),0)</f>
        <v>0</v>
      </c>
      <c r="BG36" s="117">
        <f>IFERROR(INDEX(Tbl_Resource_List[Hours Available per Day],MATCH($A36,Tbl_Resource_List[Resource Name],0),1)-SUMIF(Project_Schedule!$C$9:$C$158,Resource_Schedule!$A36,Project_Schedule!BS$9:BS$158),0)</f>
        <v>0</v>
      </c>
      <c r="BH36" s="117">
        <f>IFERROR(INDEX(Tbl_Resource_List[Hours Available per Day],MATCH($A36,Tbl_Resource_List[Resource Name],0),1)-SUMIF(Project_Schedule!$C$9:$C$158,Resource_Schedule!$A36,Project_Schedule!BT$9:BT$158),0)</f>
        <v>0</v>
      </c>
      <c r="BI36" s="117">
        <f>IFERROR(INDEX(Tbl_Resource_List[Hours Available per Day],MATCH($A36,Tbl_Resource_List[Resource Name],0),1)-SUMIF(Project_Schedule!$C$9:$C$158,Resource_Schedule!$A36,Project_Schedule!BU$9:BU$158),0)</f>
        <v>0</v>
      </c>
      <c r="BJ36" s="117">
        <f>IFERROR(INDEX(Tbl_Resource_List[Hours Available per Day],MATCH($A36,Tbl_Resource_List[Resource Name],0),1)-SUMIF(Project_Schedule!$C$9:$C$158,Resource_Schedule!$A36,Project_Schedule!BV$9:BV$158),0)</f>
        <v>0</v>
      </c>
      <c r="BK36" s="118">
        <f>IFERROR(INDEX(Tbl_Resource_List[Hours Available per Day],MATCH($A36,Tbl_Resource_List[Resource Name],0),1)-SUMIF(Project_Schedule!$C$9:$C$158,Resource_Schedule!$A36,Project_Schedule!BW$9:BW$158),0)</f>
        <v>0</v>
      </c>
    </row>
    <row r="37" spans="1:63" x14ac:dyDescent="0.25">
      <c r="A37" s="116" t="str">
        <f t="shared" si="2"/>
        <v/>
      </c>
      <c r="B37" s="124" t="str">
        <f t="array" aca="1" ref="B37" ca="1">IFERROR(INDEX($A$24:$BK$24,1,SMALL(IF(INDIRECT(ADDRESS(ROW($B37),MATCH(LookUp!$I$2,Resource_Schedule!$A$24:$BK$24,0),1,1,)):BK37&gt;0,COLUMN(INDIRECT(ADDRESS(ROW($B37),MATCH(LookUp!$I$2,Resource_Schedule!$A$24:$BK$24,0),1,1,)):BK37),""),1)),"")</f>
        <v/>
      </c>
      <c r="C37" s="124" t="str">
        <f t="array" aca="1" ref="C37" ca="1">IFERROR(INDEX($A$24:$BK$24,1,SMALL(IF(INDIRECT(ADDRESS(ROW($B37),MATCH(LookUp!$I$3,Resource_Schedule!$A$24:$BK$24,0),1,1,)):BK37&gt;0,COLUMN(INDIRECT(ADDRESS(ROW($B37),MATCH(LookUp!$I$3,Resource_Schedule!$A$24:$BK$24,0),1,1,)):BK37),""),1)),"")</f>
        <v/>
      </c>
      <c r="D37" s="117">
        <f>IFERROR(INDEX(Tbl_Resource_List[Hours Available per Day],MATCH($A37,Tbl_Resource_List[Resource Name],0),1)-SUMIF(Project_Schedule!$C$9:$C$158,Resource_Schedule!$A37,Project_Schedule!P$9:P$158),0)</f>
        <v>0</v>
      </c>
      <c r="E37" s="117">
        <f>IFERROR(INDEX(Tbl_Resource_List[Hours Available per Day],MATCH($A37,Tbl_Resource_List[Resource Name],0),1)-SUMIF(Project_Schedule!$C$9:$C$158,Resource_Schedule!$A37,Project_Schedule!Q$9:Q$158),0)</f>
        <v>0</v>
      </c>
      <c r="F37" s="117">
        <f>IFERROR(INDEX(Tbl_Resource_List[Hours Available per Day],MATCH($A37,Tbl_Resource_List[Resource Name],0),1)-SUMIF(Project_Schedule!$C$9:$C$158,Resource_Schedule!$A37,Project_Schedule!R$9:R$158),0)</f>
        <v>0</v>
      </c>
      <c r="G37" s="117">
        <f>IFERROR(INDEX(Tbl_Resource_List[Hours Available per Day],MATCH($A37,Tbl_Resource_List[Resource Name],0),1)-SUMIF(Project_Schedule!$C$9:$C$158,Resource_Schedule!$A37,Project_Schedule!S$9:S$158),0)</f>
        <v>0</v>
      </c>
      <c r="H37" s="117">
        <f>IFERROR(INDEX(Tbl_Resource_List[Hours Available per Day],MATCH($A37,Tbl_Resource_List[Resource Name],0),1)-SUMIF(Project_Schedule!$C$9:$C$158,Resource_Schedule!$A37,Project_Schedule!T$9:T$158),0)</f>
        <v>0</v>
      </c>
      <c r="I37" s="117">
        <f>IFERROR(INDEX(Tbl_Resource_List[Hours Available per Day],MATCH($A37,Tbl_Resource_List[Resource Name],0),1)-SUMIF(Project_Schedule!$C$9:$C$158,Resource_Schedule!$A37,Project_Schedule!U$9:U$158),0)</f>
        <v>0</v>
      </c>
      <c r="J37" s="117">
        <f>IFERROR(INDEX(Tbl_Resource_List[Hours Available per Day],MATCH($A37,Tbl_Resource_List[Resource Name],0),1)-SUMIF(Project_Schedule!$C$9:$C$158,Resource_Schedule!$A37,Project_Schedule!V$9:V$158),0)</f>
        <v>0</v>
      </c>
      <c r="K37" s="117">
        <f>IFERROR(INDEX(Tbl_Resource_List[Hours Available per Day],MATCH($A37,Tbl_Resource_List[Resource Name],0),1)-SUMIF(Project_Schedule!$C$9:$C$158,Resource_Schedule!$A37,Project_Schedule!W$9:W$158),0)</f>
        <v>0</v>
      </c>
      <c r="L37" s="117">
        <f>IFERROR(INDEX(Tbl_Resource_List[Hours Available per Day],MATCH($A37,Tbl_Resource_List[Resource Name],0),1)-SUMIF(Project_Schedule!$C$9:$C$158,Resource_Schedule!$A37,Project_Schedule!X$9:X$158),0)</f>
        <v>0</v>
      </c>
      <c r="M37" s="117">
        <f>IFERROR(INDEX(Tbl_Resource_List[Hours Available per Day],MATCH($A37,Tbl_Resource_List[Resource Name],0),1)-SUMIF(Project_Schedule!$C$9:$C$158,Resource_Schedule!$A37,Project_Schedule!Y$9:Y$158),0)</f>
        <v>0</v>
      </c>
      <c r="N37" s="117">
        <f>IFERROR(INDEX(Tbl_Resource_List[Hours Available per Day],MATCH($A37,Tbl_Resource_List[Resource Name],0),1)-SUMIF(Project_Schedule!$C$9:$C$158,Resource_Schedule!$A37,Project_Schedule!Z$9:Z$158),0)</f>
        <v>0</v>
      </c>
      <c r="O37" s="117">
        <f>IFERROR(INDEX(Tbl_Resource_List[Hours Available per Day],MATCH($A37,Tbl_Resource_List[Resource Name],0),1)-SUMIF(Project_Schedule!$C$9:$C$158,Resource_Schedule!$A37,Project_Schedule!AA$9:AA$158),0)</f>
        <v>0</v>
      </c>
      <c r="P37" s="117">
        <f>IFERROR(INDEX(Tbl_Resource_List[Hours Available per Day],MATCH($A37,Tbl_Resource_List[Resource Name],0),1)-SUMIF(Project_Schedule!$C$9:$C$158,Resource_Schedule!$A37,Project_Schedule!AB$9:AB$158),0)</f>
        <v>0</v>
      </c>
      <c r="Q37" s="117">
        <f>IFERROR(INDEX(Tbl_Resource_List[Hours Available per Day],MATCH($A37,Tbl_Resource_List[Resource Name],0),1)-SUMIF(Project_Schedule!$C$9:$C$158,Resource_Schedule!$A37,Project_Schedule!AC$9:AC$158),0)</f>
        <v>0</v>
      </c>
      <c r="R37" s="117">
        <f>IFERROR(INDEX(Tbl_Resource_List[Hours Available per Day],MATCH($A37,Tbl_Resource_List[Resource Name],0),1)-SUMIF(Project_Schedule!$C$9:$C$158,Resource_Schedule!$A37,Project_Schedule!AD$9:AD$158),0)</f>
        <v>0</v>
      </c>
      <c r="S37" s="117">
        <f>IFERROR(INDEX(Tbl_Resource_List[Hours Available per Day],MATCH($A37,Tbl_Resource_List[Resource Name],0),1)-SUMIF(Project_Schedule!$C$9:$C$158,Resource_Schedule!$A37,Project_Schedule!AE$9:AE$158),0)</f>
        <v>0</v>
      </c>
      <c r="T37" s="117">
        <f>IFERROR(INDEX(Tbl_Resource_List[Hours Available per Day],MATCH($A37,Tbl_Resource_List[Resource Name],0),1)-SUMIF(Project_Schedule!$C$9:$C$158,Resource_Schedule!$A37,Project_Schedule!AF$9:AF$158),0)</f>
        <v>0</v>
      </c>
      <c r="U37" s="117">
        <f>IFERROR(INDEX(Tbl_Resource_List[Hours Available per Day],MATCH($A37,Tbl_Resource_List[Resource Name],0),1)-SUMIF(Project_Schedule!$C$9:$C$158,Resource_Schedule!$A37,Project_Schedule!AG$9:AG$158),0)</f>
        <v>0</v>
      </c>
      <c r="V37" s="117">
        <f>IFERROR(INDEX(Tbl_Resource_List[Hours Available per Day],MATCH($A37,Tbl_Resource_List[Resource Name],0),1)-SUMIF(Project_Schedule!$C$9:$C$158,Resource_Schedule!$A37,Project_Schedule!AH$9:AH$158),0)</f>
        <v>0</v>
      </c>
      <c r="W37" s="117">
        <f>IFERROR(INDEX(Tbl_Resource_List[Hours Available per Day],MATCH($A37,Tbl_Resource_List[Resource Name],0),1)-SUMIF(Project_Schedule!$C$9:$C$158,Resource_Schedule!$A37,Project_Schedule!AI$9:AI$158),0)</f>
        <v>0</v>
      </c>
      <c r="X37" s="117">
        <f>IFERROR(INDEX(Tbl_Resource_List[Hours Available per Day],MATCH($A37,Tbl_Resource_List[Resource Name],0),1)-SUMIF(Project_Schedule!$C$9:$C$158,Resource_Schedule!$A37,Project_Schedule!AJ$9:AJ$158),0)</f>
        <v>0</v>
      </c>
      <c r="Y37" s="117">
        <f>IFERROR(INDEX(Tbl_Resource_List[Hours Available per Day],MATCH($A37,Tbl_Resource_List[Resource Name],0),1)-SUMIF(Project_Schedule!$C$9:$C$158,Resource_Schedule!$A37,Project_Schedule!AK$9:AK$158),0)</f>
        <v>0</v>
      </c>
      <c r="Z37" s="117">
        <f>IFERROR(INDEX(Tbl_Resource_List[Hours Available per Day],MATCH($A37,Tbl_Resource_List[Resource Name],0),1)-SUMIF(Project_Schedule!$C$9:$C$158,Resource_Schedule!$A37,Project_Schedule!AL$9:AL$158),0)</f>
        <v>0</v>
      </c>
      <c r="AA37" s="117">
        <f>IFERROR(INDEX(Tbl_Resource_List[Hours Available per Day],MATCH($A37,Tbl_Resource_List[Resource Name],0),1)-SUMIF(Project_Schedule!$C$9:$C$158,Resource_Schedule!$A37,Project_Schedule!AM$9:AM$158),0)</f>
        <v>0</v>
      </c>
      <c r="AB37" s="117">
        <f>IFERROR(INDEX(Tbl_Resource_List[Hours Available per Day],MATCH($A37,Tbl_Resource_List[Resource Name],0),1)-SUMIF(Project_Schedule!$C$9:$C$158,Resource_Schedule!$A37,Project_Schedule!AN$9:AN$158),0)</f>
        <v>0</v>
      </c>
      <c r="AC37" s="117">
        <f>IFERROR(INDEX(Tbl_Resource_List[Hours Available per Day],MATCH($A37,Tbl_Resource_List[Resource Name],0),1)-SUMIF(Project_Schedule!$C$9:$C$158,Resource_Schedule!$A37,Project_Schedule!AO$9:AO$158),0)</f>
        <v>0</v>
      </c>
      <c r="AD37" s="117">
        <f>IFERROR(INDEX(Tbl_Resource_List[Hours Available per Day],MATCH($A37,Tbl_Resource_List[Resource Name],0),1)-SUMIF(Project_Schedule!$C$9:$C$158,Resource_Schedule!$A37,Project_Schedule!AP$9:AP$158),0)</f>
        <v>0</v>
      </c>
      <c r="AE37" s="117">
        <f>IFERROR(INDEX(Tbl_Resource_List[Hours Available per Day],MATCH($A37,Tbl_Resource_List[Resource Name],0),1)-SUMIF(Project_Schedule!$C$9:$C$158,Resource_Schedule!$A37,Project_Schedule!AQ$9:AQ$158),0)</f>
        <v>0</v>
      </c>
      <c r="AF37" s="117">
        <f>IFERROR(INDEX(Tbl_Resource_List[Hours Available per Day],MATCH($A37,Tbl_Resource_List[Resource Name],0),1)-SUMIF(Project_Schedule!$C$9:$C$158,Resource_Schedule!$A37,Project_Schedule!AR$9:AR$158),0)</f>
        <v>0</v>
      </c>
      <c r="AG37" s="117">
        <f>IFERROR(INDEX(Tbl_Resource_List[Hours Available per Day],MATCH($A37,Tbl_Resource_List[Resource Name],0),1)-SUMIF(Project_Schedule!$C$9:$C$158,Resource_Schedule!$A37,Project_Schedule!AS$9:AS$158),0)</f>
        <v>0</v>
      </c>
      <c r="AH37" s="117">
        <f>IFERROR(INDEX(Tbl_Resource_List[Hours Available per Day],MATCH($A37,Tbl_Resource_List[Resource Name],0),1)-SUMIF(Project_Schedule!$C$9:$C$158,Resource_Schedule!$A37,Project_Schedule!AT$9:AT$158),0)</f>
        <v>0</v>
      </c>
      <c r="AI37" s="117">
        <f>IFERROR(INDEX(Tbl_Resource_List[Hours Available per Day],MATCH($A37,Tbl_Resource_List[Resource Name],0),1)-SUMIF(Project_Schedule!$C$9:$C$158,Resource_Schedule!$A37,Project_Schedule!AU$9:AU$158),0)</f>
        <v>0</v>
      </c>
      <c r="AJ37" s="117">
        <f>IFERROR(INDEX(Tbl_Resource_List[Hours Available per Day],MATCH($A37,Tbl_Resource_List[Resource Name],0),1)-SUMIF(Project_Schedule!$C$9:$C$158,Resource_Schedule!$A37,Project_Schedule!AV$9:AV$158),0)</f>
        <v>0</v>
      </c>
      <c r="AK37" s="117">
        <f>IFERROR(INDEX(Tbl_Resource_List[Hours Available per Day],MATCH($A37,Tbl_Resource_List[Resource Name],0),1)-SUMIF(Project_Schedule!$C$9:$C$158,Resource_Schedule!$A37,Project_Schedule!AW$9:AW$158),0)</f>
        <v>0</v>
      </c>
      <c r="AL37" s="117">
        <f>IFERROR(INDEX(Tbl_Resource_List[Hours Available per Day],MATCH($A37,Tbl_Resource_List[Resource Name],0),1)-SUMIF(Project_Schedule!$C$9:$C$158,Resource_Schedule!$A37,Project_Schedule!AX$9:AX$158),0)</f>
        <v>0</v>
      </c>
      <c r="AM37" s="117">
        <f>IFERROR(INDEX(Tbl_Resource_List[Hours Available per Day],MATCH($A37,Tbl_Resource_List[Resource Name],0),1)-SUMIF(Project_Schedule!$C$9:$C$158,Resource_Schedule!$A37,Project_Schedule!AY$9:AY$158),0)</f>
        <v>0</v>
      </c>
      <c r="AN37" s="117">
        <f>IFERROR(INDEX(Tbl_Resource_List[Hours Available per Day],MATCH($A37,Tbl_Resource_List[Resource Name],0),1)-SUMIF(Project_Schedule!$C$9:$C$158,Resource_Schedule!$A37,Project_Schedule!AZ$9:AZ$158),0)</f>
        <v>0</v>
      </c>
      <c r="AO37" s="117">
        <f>IFERROR(INDEX(Tbl_Resource_List[Hours Available per Day],MATCH($A37,Tbl_Resource_List[Resource Name],0),1)-SUMIF(Project_Schedule!$C$9:$C$158,Resource_Schedule!$A37,Project_Schedule!BA$9:BA$158),0)</f>
        <v>0</v>
      </c>
      <c r="AP37" s="117">
        <f>IFERROR(INDEX(Tbl_Resource_List[Hours Available per Day],MATCH($A37,Tbl_Resource_List[Resource Name],0),1)-SUMIF(Project_Schedule!$C$9:$C$158,Resource_Schedule!$A37,Project_Schedule!BB$9:BB$158),0)</f>
        <v>0</v>
      </c>
      <c r="AQ37" s="117">
        <f>IFERROR(INDEX(Tbl_Resource_List[Hours Available per Day],MATCH($A37,Tbl_Resource_List[Resource Name],0),1)-SUMIF(Project_Schedule!$C$9:$C$158,Resource_Schedule!$A37,Project_Schedule!BC$9:BC$158),0)</f>
        <v>0</v>
      </c>
      <c r="AR37" s="117">
        <f>IFERROR(INDEX(Tbl_Resource_List[Hours Available per Day],MATCH($A37,Tbl_Resource_List[Resource Name],0),1)-SUMIF(Project_Schedule!$C$9:$C$158,Resource_Schedule!$A37,Project_Schedule!BD$9:BD$158),0)</f>
        <v>0</v>
      </c>
      <c r="AS37" s="117">
        <f>IFERROR(INDEX(Tbl_Resource_List[Hours Available per Day],MATCH($A37,Tbl_Resource_List[Resource Name],0),1)-SUMIF(Project_Schedule!$C$9:$C$158,Resource_Schedule!$A37,Project_Schedule!BE$9:BE$158),0)</f>
        <v>0</v>
      </c>
      <c r="AT37" s="117">
        <f>IFERROR(INDEX(Tbl_Resource_List[Hours Available per Day],MATCH($A37,Tbl_Resource_List[Resource Name],0),1)-SUMIF(Project_Schedule!$C$9:$C$158,Resource_Schedule!$A37,Project_Schedule!BF$9:BF$158),0)</f>
        <v>0</v>
      </c>
      <c r="AU37" s="117">
        <f>IFERROR(INDEX(Tbl_Resource_List[Hours Available per Day],MATCH($A37,Tbl_Resource_List[Resource Name],0),1)-SUMIF(Project_Schedule!$C$9:$C$158,Resource_Schedule!$A37,Project_Schedule!BG$9:BG$158),0)</f>
        <v>0</v>
      </c>
      <c r="AV37" s="117">
        <f>IFERROR(INDEX(Tbl_Resource_List[Hours Available per Day],MATCH($A37,Tbl_Resource_List[Resource Name],0),1)-SUMIF(Project_Schedule!$C$9:$C$158,Resource_Schedule!$A37,Project_Schedule!BH$9:BH$158),0)</f>
        <v>0</v>
      </c>
      <c r="AW37" s="117">
        <f>IFERROR(INDEX(Tbl_Resource_List[Hours Available per Day],MATCH($A37,Tbl_Resource_List[Resource Name],0),1)-SUMIF(Project_Schedule!$C$9:$C$158,Resource_Schedule!$A37,Project_Schedule!BI$9:BI$158),0)</f>
        <v>0</v>
      </c>
      <c r="AX37" s="117">
        <f>IFERROR(INDEX(Tbl_Resource_List[Hours Available per Day],MATCH($A37,Tbl_Resource_List[Resource Name],0),1)-SUMIF(Project_Schedule!$C$9:$C$158,Resource_Schedule!$A37,Project_Schedule!BJ$9:BJ$158),0)</f>
        <v>0</v>
      </c>
      <c r="AY37" s="117">
        <f>IFERROR(INDEX(Tbl_Resource_List[Hours Available per Day],MATCH($A37,Tbl_Resource_List[Resource Name],0),1)-SUMIF(Project_Schedule!$C$9:$C$158,Resource_Schedule!$A37,Project_Schedule!BK$9:BK$158),0)</f>
        <v>0</v>
      </c>
      <c r="AZ37" s="117">
        <f>IFERROR(INDEX(Tbl_Resource_List[Hours Available per Day],MATCH($A37,Tbl_Resource_List[Resource Name],0),1)-SUMIF(Project_Schedule!$C$9:$C$158,Resource_Schedule!$A37,Project_Schedule!BL$9:BL$158),0)</f>
        <v>0</v>
      </c>
      <c r="BA37" s="117">
        <f>IFERROR(INDEX(Tbl_Resource_List[Hours Available per Day],MATCH($A37,Tbl_Resource_List[Resource Name],0),1)-SUMIF(Project_Schedule!$C$9:$C$158,Resource_Schedule!$A37,Project_Schedule!BM$9:BM$158),0)</f>
        <v>0</v>
      </c>
      <c r="BB37" s="117">
        <f>IFERROR(INDEX(Tbl_Resource_List[Hours Available per Day],MATCH($A37,Tbl_Resource_List[Resource Name],0),1)-SUMIF(Project_Schedule!$C$9:$C$158,Resource_Schedule!$A37,Project_Schedule!BN$9:BN$158),0)</f>
        <v>0</v>
      </c>
      <c r="BC37" s="117">
        <f>IFERROR(INDEX(Tbl_Resource_List[Hours Available per Day],MATCH($A37,Tbl_Resource_List[Resource Name],0),1)-SUMIF(Project_Schedule!$C$9:$C$158,Resource_Schedule!$A37,Project_Schedule!BO$9:BO$158),0)</f>
        <v>0</v>
      </c>
      <c r="BD37" s="117">
        <f>IFERROR(INDEX(Tbl_Resource_List[Hours Available per Day],MATCH($A37,Tbl_Resource_List[Resource Name],0),1)-SUMIF(Project_Schedule!$C$9:$C$158,Resource_Schedule!$A37,Project_Schedule!BP$9:BP$158),0)</f>
        <v>0</v>
      </c>
      <c r="BE37" s="117">
        <f>IFERROR(INDEX(Tbl_Resource_List[Hours Available per Day],MATCH($A37,Tbl_Resource_List[Resource Name],0),1)-SUMIF(Project_Schedule!$C$9:$C$158,Resource_Schedule!$A37,Project_Schedule!BQ$9:BQ$158),0)</f>
        <v>0</v>
      </c>
      <c r="BF37" s="117">
        <f>IFERROR(INDEX(Tbl_Resource_List[Hours Available per Day],MATCH($A37,Tbl_Resource_List[Resource Name],0),1)-SUMIF(Project_Schedule!$C$9:$C$158,Resource_Schedule!$A37,Project_Schedule!BR$9:BR$158),0)</f>
        <v>0</v>
      </c>
      <c r="BG37" s="117">
        <f>IFERROR(INDEX(Tbl_Resource_List[Hours Available per Day],MATCH($A37,Tbl_Resource_List[Resource Name],0),1)-SUMIF(Project_Schedule!$C$9:$C$158,Resource_Schedule!$A37,Project_Schedule!BS$9:BS$158),0)</f>
        <v>0</v>
      </c>
      <c r="BH37" s="117">
        <f>IFERROR(INDEX(Tbl_Resource_List[Hours Available per Day],MATCH($A37,Tbl_Resource_List[Resource Name],0),1)-SUMIF(Project_Schedule!$C$9:$C$158,Resource_Schedule!$A37,Project_Schedule!BT$9:BT$158),0)</f>
        <v>0</v>
      </c>
      <c r="BI37" s="117">
        <f>IFERROR(INDEX(Tbl_Resource_List[Hours Available per Day],MATCH($A37,Tbl_Resource_List[Resource Name],0),1)-SUMIF(Project_Schedule!$C$9:$C$158,Resource_Schedule!$A37,Project_Schedule!BU$9:BU$158),0)</f>
        <v>0</v>
      </c>
      <c r="BJ37" s="117">
        <f>IFERROR(INDEX(Tbl_Resource_List[Hours Available per Day],MATCH($A37,Tbl_Resource_List[Resource Name],0),1)-SUMIF(Project_Schedule!$C$9:$C$158,Resource_Schedule!$A37,Project_Schedule!BV$9:BV$158),0)</f>
        <v>0</v>
      </c>
      <c r="BK37" s="118">
        <f>IFERROR(INDEX(Tbl_Resource_List[Hours Available per Day],MATCH($A37,Tbl_Resource_List[Resource Name],0),1)-SUMIF(Project_Schedule!$C$9:$C$158,Resource_Schedule!$A37,Project_Schedule!BW$9:BW$158),0)</f>
        <v>0</v>
      </c>
    </row>
    <row r="38" spans="1:63" x14ac:dyDescent="0.25">
      <c r="A38" s="116" t="str">
        <f t="shared" si="2"/>
        <v/>
      </c>
      <c r="B38" s="124" t="str">
        <f t="array" aca="1" ref="B38" ca="1">IFERROR(INDEX($A$24:$BK$24,1,SMALL(IF(INDIRECT(ADDRESS(ROW($B38),MATCH(LookUp!$I$2,Resource_Schedule!$A$24:$BK$24,0),1,1,)):BK38&gt;0,COLUMN(INDIRECT(ADDRESS(ROW($B38),MATCH(LookUp!$I$2,Resource_Schedule!$A$24:$BK$24,0),1,1,)):BK38),""),1)),"")</f>
        <v/>
      </c>
      <c r="C38" s="124" t="str">
        <f t="array" aca="1" ref="C38" ca="1">IFERROR(INDEX($A$24:$BK$24,1,SMALL(IF(INDIRECT(ADDRESS(ROW($B38),MATCH(LookUp!$I$3,Resource_Schedule!$A$24:$BK$24,0),1,1,)):BK38&gt;0,COLUMN(INDIRECT(ADDRESS(ROW($B38),MATCH(LookUp!$I$3,Resource_Schedule!$A$24:$BK$24,0),1,1,)):BK38),""),1)),"")</f>
        <v/>
      </c>
      <c r="D38" s="117">
        <f>IFERROR(INDEX(Tbl_Resource_List[Hours Available per Day],MATCH($A38,Tbl_Resource_List[Resource Name],0),1)-SUMIF(Project_Schedule!$C$9:$C$158,Resource_Schedule!$A38,Project_Schedule!P$9:P$158),0)</f>
        <v>0</v>
      </c>
      <c r="E38" s="117">
        <f>IFERROR(INDEX(Tbl_Resource_List[Hours Available per Day],MATCH($A38,Tbl_Resource_List[Resource Name],0),1)-SUMIF(Project_Schedule!$C$9:$C$158,Resource_Schedule!$A38,Project_Schedule!Q$9:Q$158),0)</f>
        <v>0</v>
      </c>
      <c r="F38" s="117">
        <f>IFERROR(INDEX(Tbl_Resource_List[Hours Available per Day],MATCH($A38,Tbl_Resource_List[Resource Name],0),1)-SUMIF(Project_Schedule!$C$9:$C$158,Resource_Schedule!$A38,Project_Schedule!R$9:R$158),0)</f>
        <v>0</v>
      </c>
      <c r="G38" s="117">
        <f>IFERROR(INDEX(Tbl_Resource_List[Hours Available per Day],MATCH($A38,Tbl_Resource_List[Resource Name],0),1)-SUMIF(Project_Schedule!$C$9:$C$158,Resource_Schedule!$A38,Project_Schedule!S$9:S$158),0)</f>
        <v>0</v>
      </c>
      <c r="H38" s="117">
        <f>IFERROR(INDEX(Tbl_Resource_List[Hours Available per Day],MATCH($A38,Tbl_Resource_List[Resource Name],0),1)-SUMIF(Project_Schedule!$C$9:$C$158,Resource_Schedule!$A38,Project_Schedule!T$9:T$158),0)</f>
        <v>0</v>
      </c>
      <c r="I38" s="117">
        <f>IFERROR(INDEX(Tbl_Resource_List[Hours Available per Day],MATCH($A38,Tbl_Resource_List[Resource Name],0),1)-SUMIF(Project_Schedule!$C$9:$C$158,Resource_Schedule!$A38,Project_Schedule!U$9:U$158),0)</f>
        <v>0</v>
      </c>
      <c r="J38" s="117">
        <f>IFERROR(INDEX(Tbl_Resource_List[Hours Available per Day],MATCH($A38,Tbl_Resource_List[Resource Name],0),1)-SUMIF(Project_Schedule!$C$9:$C$158,Resource_Schedule!$A38,Project_Schedule!V$9:V$158),0)</f>
        <v>0</v>
      </c>
      <c r="K38" s="117">
        <f>IFERROR(INDEX(Tbl_Resource_List[Hours Available per Day],MATCH($A38,Tbl_Resource_List[Resource Name],0),1)-SUMIF(Project_Schedule!$C$9:$C$158,Resource_Schedule!$A38,Project_Schedule!W$9:W$158),0)</f>
        <v>0</v>
      </c>
      <c r="L38" s="117">
        <f>IFERROR(INDEX(Tbl_Resource_List[Hours Available per Day],MATCH($A38,Tbl_Resource_List[Resource Name],0),1)-SUMIF(Project_Schedule!$C$9:$C$158,Resource_Schedule!$A38,Project_Schedule!X$9:X$158),0)</f>
        <v>0</v>
      </c>
      <c r="M38" s="117">
        <f>IFERROR(INDEX(Tbl_Resource_List[Hours Available per Day],MATCH($A38,Tbl_Resource_List[Resource Name],0),1)-SUMIF(Project_Schedule!$C$9:$C$158,Resource_Schedule!$A38,Project_Schedule!Y$9:Y$158),0)</f>
        <v>0</v>
      </c>
      <c r="N38" s="117">
        <f>IFERROR(INDEX(Tbl_Resource_List[Hours Available per Day],MATCH($A38,Tbl_Resource_List[Resource Name],0),1)-SUMIF(Project_Schedule!$C$9:$C$158,Resource_Schedule!$A38,Project_Schedule!Z$9:Z$158),0)</f>
        <v>0</v>
      </c>
      <c r="O38" s="117">
        <f>IFERROR(INDEX(Tbl_Resource_List[Hours Available per Day],MATCH($A38,Tbl_Resource_List[Resource Name],0),1)-SUMIF(Project_Schedule!$C$9:$C$158,Resource_Schedule!$A38,Project_Schedule!AA$9:AA$158),0)</f>
        <v>0</v>
      </c>
      <c r="P38" s="117">
        <f>IFERROR(INDEX(Tbl_Resource_List[Hours Available per Day],MATCH($A38,Tbl_Resource_List[Resource Name],0),1)-SUMIF(Project_Schedule!$C$9:$C$158,Resource_Schedule!$A38,Project_Schedule!AB$9:AB$158),0)</f>
        <v>0</v>
      </c>
      <c r="Q38" s="117">
        <f>IFERROR(INDEX(Tbl_Resource_List[Hours Available per Day],MATCH($A38,Tbl_Resource_List[Resource Name],0),1)-SUMIF(Project_Schedule!$C$9:$C$158,Resource_Schedule!$A38,Project_Schedule!AC$9:AC$158),0)</f>
        <v>0</v>
      </c>
      <c r="R38" s="117">
        <f>IFERROR(INDEX(Tbl_Resource_List[Hours Available per Day],MATCH($A38,Tbl_Resource_List[Resource Name],0),1)-SUMIF(Project_Schedule!$C$9:$C$158,Resource_Schedule!$A38,Project_Schedule!AD$9:AD$158),0)</f>
        <v>0</v>
      </c>
      <c r="S38" s="117">
        <f>IFERROR(INDEX(Tbl_Resource_List[Hours Available per Day],MATCH($A38,Tbl_Resource_List[Resource Name],0),1)-SUMIF(Project_Schedule!$C$9:$C$158,Resource_Schedule!$A38,Project_Schedule!AE$9:AE$158),0)</f>
        <v>0</v>
      </c>
      <c r="T38" s="117">
        <f>IFERROR(INDEX(Tbl_Resource_List[Hours Available per Day],MATCH($A38,Tbl_Resource_List[Resource Name],0),1)-SUMIF(Project_Schedule!$C$9:$C$158,Resource_Schedule!$A38,Project_Schedule!AF$9:AF$158),0)</f>
        <v>0</v>
      </c>
      <c r="U38" s="117">
        <f>IFERROR(INDEX(Tbl_Resource_List[Hours Available per Day],MATCH($A38,Tbl_Resource_List[Resource Name],0),1)-SUMIF(Project_Schedule!$C$9:$C$158,Resource_Schedule!$A38,Project_Schedule!AG$9:AG$158),0)</f>
        <v>0</v>
      </c>
      <c r="V38" s="117">
        <f>IFERROR(INDEX(Tbl_Resource_List[Hours Available per Day],MATCH($A38,Tbl_Resource_List[Resource Name],0),1)-SUMIF(Project_Schedule!$C$9:$C$158,Resource_Schedule!$A38,Project_Schedule!AH$9:AH$158),0)</f>
        <v>0</v>
      </c>
      <c r="W38" s="117">
        <f>IFERROR(INDEX(Tbl_Resource_List[Hours Available per Day],MATCH($A38,Tbl_Resource_List[Resource Name],0),1)-SUMIF(Project_Schedule!$C$9:$C$158,Resource_Schedule!$A38,Project_Schedule!AI$9:AI$158),0)</f>
        <v>0</v>
      </c>
      <c r="X38" s="117">
        <f>IFERROR(INDEX(Tbl_Resource_List[Hours Available per Day],MATCH($A38,Tbl_Resource_List[Resource Name],0),1)-SUMIF(Project_Schedule!$C$9:$C$158,Resource_Schedule!$A38,Project_Schedule!AJ$9:AJ$158),0)</f>
        <v>0</v>
      </c>
      <c r="Y38" s="117">
        <f>IFERROR(INDEX(Tbl_Resource_List[Hours Available per Day],MATCH($A38,Tbl_Resource_List[Resource Name],0),1)-SUMIF(Project_Schedule!$C$9:$C$158,Resource_Schedule!$A38,Project_Schedule!AK$9:AK$158),0)</f>
        <v>0</v>
      </c>
      <c r="Z38" s="117">
        <f>IFERROR(INDEX(Tbl_Resource_List[Hours Available per Day],MATCH($A38,Tbl_Resource_List[Resource Name],0),1)-SUMIF(Project_Schedule!$C$9:$C$158,Resource_Schedule!$A38,Project_Schedule!AL$9:AL$158),0)</f>
        <v>0</v>
      </c>
      <c r="AA38" s="117">
        <f>IFERROR(INDEX(Tbl_Resource_List[Hours Available per Day],MATCH($A38,Tbl_Resource_List[Resource Name],0),1)-SUMIF(Project_Schedule!$C$9:$C$158,Resource_Schedule!$A38,Project_Schedule!AM$9:AM$158),0)</f>
        <v>0</v>
      </c>
      <c r="AB38" s="117">
        <f>IFERROR(INDEX(Tbl_Resource_List[Hours Available per Day],MATCH($A38,Tbl_Resource_List[Resource Name],0),1)-SUMIF(Project_Schedule!$C$9:$C$158,Resource_Schedule!$A38,Project_Schedule!AN$9:AN$158),0)</f>
        <v>0</v>
      </c>
      <c r="AC38" s="117">
        <f>IFERROR(INDEX(Tbl_Resource_List[Hours Available per Day],MATCH($A38,Tbl_Resource_List[Resource Name],0),1)-SUMIF(Project_Schedule!$C$9:$C$158,Resource_Schedule!$A38,Project_Schedule!AO$9:AO$158),0)</f>
        <v>0</v>
      </c>
      <c r="AD38" s="117">
        <f>IFERROR(INDEX(Tbl_Resource_List[Hours Available per Day],MATCH($A38,Tbl_Resource_List[Resource Name],0),1)-SUMIF(Project_Schedule!$C$9:$C$158,Resource_Schedule!$A38,Project_Schedule!AP$9:AP$158),0)</f>
        <v>0</v>
      </c>
      <c r="AE38" s="117">
        <f>IFERROR(INDEX(Tbl_Resource_List[Hours Available per Day],MATCH($A38,Tbl_Resource_List[Resource Name],0),1)-SUMIF(Project_Schedule!$C$9:$C$158,Resource_Schedule!$A38,Project_Schedule!AQ$9:AQ$158),0)</f>
        <v>0</v>
      </c>
      <c r="AF38" s="117">
        <f>IFERROR(INDEX(Tbl_Resource_List[Hours Available per Day],MATCH($A38,Tbl_Resource_List[Resource Name],0),1)-SUMIF(Project_Schedule!$C$9:$C$158,Resource_Schedule!$A38,Project_Schedule!AR$9:AR$158),0)</f>
        <v>0</v>
      </c>
      <c r="AG38" s="117">
        <f>IFERROR(INDEX(Tbl_Resource_List[Hours Available per Day],MATCH($A38,Tbl_Resource_List[Resource Name],0),1)-SUMIF(Project_Schedule!$C$9:$C$158,Resource_Schedule!$A38,Project_Schedule!AS$9:AS$158),0)</f>
        <v>0</v>
      </c>
      <c r="AH38" s="117">
        <f>IFERROR(INDEX(Tbl_Resource_List[Hours Available per Day],MATCH($A38,Tbl_Resource_List[Resource Name],0),1)-SUMIF(Project_Schedule!$C$9:$C$158,Resource_Schedule!$A38,Project_Schedule!AT$9:AT$158),0)</f>
        <v>0</v>
      </c>
      <c r="AI38" s="117">
        <f>IFERROR(INDEX(Tbl_Resource_List[Hours Available per Day],MATCH($A38,Tbl_Resource_List[Resource Name],0),1)-SUMIF(Project_Schedule!$C$9:$C$158,Resource_Schedule!$A38,Project_Schedule!AU$9:AU$158),0)</f>
        <v>0</v>
      </c>
      <c r="AJ38" s="117">
        <f>IFERROR(INDEX(Tbl_Resource_List[Hours Available per Day],MATCH($A38,Tbl_Resource_List[Resource Name],0),1)-SUMIF(Project_Schedule!$C$9:$C$158,Resource_Schedule!$A38,Project_Schedule!AV$9:AV$158),0)</f>
        <v>0</v>
      </c>
      <c r="AK38" s="117">
        <f>IFERROR(INDEX(Tbl_Resource_List[Hours Available per Day],MATCH($A38,Tbl_Resource_List[Resource Name],0),1)-SUMIF(Project_Schedule!$C$9:$C$158,Resource_Schedule!$A38,Project_Schedule!AW$9:AW$158),0)</f>
        <v>0</v>
      </c>
      <c r="AL38" s="117">
        <f>IFERROR(INDEX(Tbl_Resource_List[Hours Available per Day],MATCH($A38,Tbl_Resource_List[Resource Name],0),1)-SUMIF(Project_Schedule!$C$9:$C$158,Resource_Schedule!$A38,Project_Schedule!AX$9:AX$158),0)</f>
        <v>0</v>
      </c>
      <c r="AM38" s="117">
        <f>IFERROR(INDEX(Tbl_Resource_List[Hours Available per Day],MATCH($A38,Tbl_Resource_List[Resource Name],0),1)-SUMIF(Project_Schedule!$C$9:$C$158,Resource_Schedule!$A38,Project_Schedule!AY$9:AY$158),0)</f>
        <v>0</v>
      </c>
      <c r="AN38" s="117">
        <f>IFERROR(INDEX(Tbl_Resource_List[Hours Available per Day],MATCH($A38,Tbl_Resource_List[Resource Name],0),1)-SUMIF(Project_Schedule!$C$9:$C$158,Resource_Schedule!$A38,Project_Schedule!AZ$9:AZ$158),0)</f>
        <v>0</v>
      </c>
      <c r="AO38" s="117">
        <f>IFERROR(INDEX(Tbl_Resource_List[Hours Available per Day],MATCH($A38,Tbl_Resource_List[Resource Name],0),1)-SUMIF(Project_Schedule!$C$9:$C$158,Resource_Schedule!$A38,Project_Schedule!BA$9:BA$158),0)</f>
        <v>0</v>
      </c>
      <c r="AP38" s="117">
        <f>IFERROR(INDEX(Tbl_Resource_List[Hours Available per Day],MATCH($A38,Tbl_Resource_List[Resource Name],0),1)-SUMIF(Project_Schedule!$C$9:$C$158,Resource_Schedule!$A38,Project_Schedule!BB$9:BB$158),0)</f>
        <v>0</v>
      </c>
      <c r="AQ38" s="117">
        <f>IFERROR(INDEX(Tbl_Resource_List[Hours Available per Day],MATCH($A38,Tbl_Resource_List[Resource Name],0),1)-SUMIF(Project_Schedule!$C$9:$C$158,Resource_Schedule!$A38,Project_Schedule!BC$9:BC$158),0)</f>
        <v>0</v>
      </c>
      <c r="AR38" s="117">
        <f>IFERROR(INDEX(Tbl_Resource_List[Hours Available per Day],MATCH($A38,Tbl_Resource_List[Resource Name],0),1)-SUMIF(Project_Schedule!$C$9:$C$158,Resource_Schedule!$A38,Project_Schedule!BD$9:BD$158),0)</f>
        <v>0</v>
      </c>
      <c r="AS38" s="117">
        <f>IFERROR(INDEX(Tbl_Resource_List[Hours Available per Day],MATCH($A38,Tbl_Resource_List[Resource Name],0),1)-SUMIF(Project_Schedule!$C$9:$C$158,Resource_Schedule!$A38,Project_Schedule!BE$9:BE$158),0)</f>
        <v>0</v>
      </c>
      <c r="AT38" s="117">
        <f>IFERROR(INDEX(Tbl_Resource_List[Hours Available per Day],MATCH($A38,Tbl_Resource_List[Resource Name],0),1)-SUMIF(Project_Schedule!$C$9:$C$158,Resource_Schedule!$A38,Project_Schedule!BF$9:BF$158),0)</f>
        <v>0</v>
      </c>
      <c r="AU38" s="117">
        <f>IFERROR(INDEX(Tbl_Resource_List[Hours Available per Day],MATCH($A38,Tbl_Resource_List[Resource Name],0),1)-SUMIF(Project_Schedule!$C$9:$C$158,Resource_Schedule!$A38,Project_Schedule!BG$9:BG$158),0)</f>
        <v>0</v>
      </c>
      <c r="AV38" s="117">
        <f>IFERROR(INDEX(Tbl_Resource_List[Hours Available per Day],MATCH($A38,Tbl_Resource_List[Resource Name],0),1)-SUMIF(Project_Schedule!$C$9:$C$158,Resource_Schedule!$A38,Project_Schedule!BH$9:BH$158),0)</f>
        <v>0</v>
      </c>
      <c r="AW38" s="117">
        <f>IFERROR(INDEX(Tbl_Resource_List[Hours Available per Day],MATCH($A38,Tbl_Resource_List[Resource Name],0),1)-SUMIF(Project_Schedule!$C$9:$C$158,Resource_Schedule!$A38,Project_Schedule!BI$9:BI$158),0)</f>
        <v>0</v>
      </c>
      <c r="AX38" s="117">
        <f>IFERROR(INDEX(Tbl_Resource_List[Hours Available per Day],MATCH($A38,Tbl_Resource_List[Resource Name],0),1)-SUMIF(Project_Schedule!$C$9:$C$158,Resource_Schedule!$A38,Project_Schedule!BJ$9:BJ$158),0)</f>
        <v>0</v>
      </c>
      <c r="AY38" s="117">
        <f>IFERROR(INDEX(Tbl_Resource_List[Hours Available per Day],MATCH($A38,Tbl_Resource_List[Resource Name],0),1)-SUMIF(Project_Schedule!$C$9:$C$158,Resource_Schedule!$A38,Project_Schedule!BK$9:BK$158),0)</f>
        <v>0</v>
      </c>
      <c r="AZ38" s="117">
        <f>IFERROR(INDEX(Tbl_Resource_List[Hours Available per Day],MATCH($A38,Tbl_Resource_List[Resource Name],0),1)-SUMIF(Project_Schedule!$C$9:$C$158,Resource_Schedule!$A38,Project_Schedule!BL$9:BL$158),0)</f>
        <v>0</v>
      </c>
      <c r="BA38" s="117">
        <f>IFERROR(INDEX(Tbl_Resource_List[Hours Available per Day],MATCH($A38,Tbl_Resource_List[Resource Name],0),1)-SUMIF(Project_Schedule!$C$9:$C$158,Resource_Schedule!$A38,Project_Schedule!BM$9:BM$158),0)</f>
        <v>0</v>
      </c>
      <c r="BB38" s="117">
        <f>IFERROR(INDEX(Tbl_Resource_List[Hours Available per Day],MATCH($A38,Tbl_Resource_List[Resource Name],0),1)-SUMIF(Project_Schedule!$C$9:$C$158,Resource_Schedule!$A38,Project_Schedule!BN$9:BN$158),0)</f>
        <v>0</v>
      </c>
      <c r="BC38" s="117">
        <f>IFERROR(INDEX(Tbl_Resource_List[Hours Available per Day],MATCH($A38,Tbl_Resource_List[Resource Name],0),1)-SUMIF(Project_Schedule!$C$9:$C$158,Resource_Schedule!$A38,Project_Schedule!BO$9:BO$158),0)</f>
        <v>0</v>
      </c>
      <c r="BD38" s="117">
        <f>IFERROR(INDEX(Tbl_Resource_List[Hours Available per Day],MATCH($A38,Tbl_Resource_List[Resource Name],0),1)-SUMIF(Project_Schedule!$C$9:$C$158,Resource_Schedule!$A38,Project_Schedule!BP$9:BP$158),0)</f>
        <v>0</v>
      </c>
      <c r="BE38" s="117">
        <f>IFERROR(INDEX(Tbl_Resource_List[Hours Available per Day],MATCH($A38,Tbl_Resource_List[Resource Name],0),1)-SUMIF(Project_Schedule!$C$9:$C$158,Resource_Schedule!$A38,Project_Schedule!BQ$9:BQ$158),0)</f>
        <v>0</v>
      </c>
      <c r="BF38" s="117">
        <f>IFERROR(INDEX(Tbl_Resource_List[Hours Available per Day],MATCH($A38,Tbl_Resource_List[Resource Name],0),1)-SUMIF(Project_Schedule!$C$9:$C$158,Resource_Schedule!$A38,Project_Schedule!BR$9:BR$158),0)</f>
        <v>0</v>
      </c>
      <c r="BG38" s="117">
        <f>IFERROR(INDEX(Tbl_Resource_List[Hours Available per Day],MATCH($A38,Tbl_Resource_List[Resource Name],0),1)-SUMIF(Project_Schedule!$C$9:$C$158,Resource_Schedule!$A38,Project_Schedule!BS$9:BS$158),0)</f>
        <v>0</v>
      </c>
      <c r="BH38" s="117">
        <f>IFERROR(INDEX(Tbl_Resource_List[Hours Available per Day],MATCH($A38,Tbl_Resource_List[Resource Name],0),1)-SUMIF(Project_Schedule!$C$9:$C$158,Resource_Schedule!$A38,Project_Schedule!BT$9:BT$158),0)</f>
        <v>0</v>
      </c>
      <c r="BI38" s="117">
        <f>IFERROR(INDEX(Tbl_Resource_List[Hours Available per Day],MATCH($A38,Tbl_Resource_List[Resource Name],0),1)-SUMIF(Project_Schedule!$C$9:$C$158,Resource_Schedule!$A38,Project_Schedule!BU$9:BU$158),0)</f>
        <v>0</v>
      </c>
      <c r="BJ38" s="117">
        <f>IFERROR(INDEX(Tbl_Resource_List[Hours Available per Day],MATCH($A38,Tbl_Resource_List[Resource Name],0),1)-SUMIF(Project_Schedule!$C$9:$C$158,Resource_Schedule!$A38,Project_Schedule!BV$9:BV$158),0)</f>
        <v>0</v>
      </c>
      <c r="BK38" s="118">
        <f>IFERROR(INDEX(Tbl_Resource_List[Hours Available per Day],MATCH($A38,Tbl_Resource_List[Resource Name],0),1)-SUMIF(Project_Schedule!$C$9:$C$158,Resource_Schedule!$A38,Project_Schedule!BW$9:BW$158),0)</f>
        <v>0</v>
      </c>
    </row>
    <row r="39" spans="1:63" x14ac:dyDescent="0.25">
      <c r="A39" s="119" t="str">
        <f t="shared" si="2"/>
        <v/>
      </c>
      <c r="B39" s="125" t="str">
        <f t="array" aca="1" ref="B39" ca="1">IFERROR(INDEX($A$24:$BK$24,1,SMALL(IF(INDIRECT(ADDRESS(ROW($B39),MATCH(LookUp!$I$2,Resource_Schedule!$A$24:$BK$24,0),1,1,)):BK39&gt;0,COLUMN(INDIRECT(ADDRESS(ROW($B39),MATCH(LookUp!$I$2,Resource_Schedule!$A$24:$BK$24,0),1,1,)):BK39),""),1)),"")</f>
        <v/>
      </c>
      <c r="C39" s="125" t="str">
        <f t="array" aca="1" ref="C39" ca="1">IFERROR(INDEX($A$24:$BK$24,1,SMALL(IF(INDIRECT(ADDRESS(ROW($B39),MATCH(LookUp!$I$3,Resource_Schedule!$A$24:$BK$24,0),1,1,)):BK39&gt;0,COLUMN(INDIRECT(ADDRESS(ROW($B39),MATCH(LookUp!$I$3,Resource_Schedule!$A$24:$BK$24,0),1,1,)):BK39),""),1)),"")</f>
        <v/>
      </c>
      <c r="D39" s="120">
        <f>IFERROR(INDEX(Tbl_Resource_List[Hours Available per Day],MATCH($A39,Tbl_Resource_List[Resource Name],0),1)-SUMIF(Project_Schedule!$C$9:$C$158,Resource_Schedule!$A39,Project_Schedule!P$9:P$158),0)</f>
        <v>0</v>
      </c>
      <c r="E39" s="120">
        <f>IFERROR(INDEX(Tbl_Resource_List[Hours Available per Day],MATCH($A39,Tbl_Resource_List[Resource Name],0),1)-SUMIF(Project_Schedule!$C$9:$C$158,Resource_Schedule!$A39,Project_Schedule!Q$9:Q$158),0)</f>
        <v>0</v>
      </c>
      <c r="F39" s="120">
        <f>IFERROR(INDEX(Tbl_Resource_List[Hours Available per Day],MATCH($A39,Tbl_Resource_List[Resource Name],0),1)-SUMIF(Project_Schedule!$C$9:$C$158,Resource_Schedule!$A39,Project_Schedule!R$9:R$158),0)</f>
        <v>0</v>
      </c>
      <c r="G39" s="120">
        <f>IFERROR(INDEX(Tbl_Resource_List[Hours Available per Day],MATCH($A39,Tbl_Resource_List[Resource Name],0),1)-SUMIF(Project_Schedule!$C$9:$C$158,Resource_Schedule!$A39,Project_Schedule!S$9:S$158),0)</f>
        <v>0</v>
      </c>
      <c r="H39" s="120">
        <f>IFERROR(INDEX(Tbl_Resource_List[Hours Available per Day],MATCH($A39,Tbl_Resource_List[Resource Name],0),1)-SUMIF(Project_Schedule!$C$9:$C$158,Resource_Schedule!$A39,Project_Schedule!T$9:T$158),0)</f>
        <v>0</v>
      </c>
      <c r="I39" s="120">
        <f>IFERROR(INDEX(Tbl_Resource_List[Hours Available per Day],MATCH($A39,Tbl_Resource_List[Resource Name],0),1)-SUMIF(Project_Schedule!$C$9:$C$158,Resource_Schedule!$A39,Project_Schedule!U$9:U$158),0)</f>
        <v>0</v>
      </c>
      <c r="J39" s="120">
        <f>IFERROR(INDEX(Tbl_Resource_List[Hours Available per Day],MATCH($A39,Tbl_Resource_List[Resource Name],0),1)-SUMIF(Project_Schedule!$C$9:$C$158,Resource_Schedule!$A39,Project_Schedule!V$9:V$158),0)</f>
        <v>0</v>
      </c>
      <c r="K39" s="120">
        <f>IFERROR(INDEX(Tbl_Resource_List[Hours Available per Day],MATCH($A39,Tbl_Resource_List[Resource Name],0),1)-SUMIF(Project_Schedule!$C$9:$C$158,Resource_Schedule!$A39,Project_Schedule!W$9:W$158),0)</f>
        <v>0</v>
      </c>
      <c r="L39" s="120">
        <f>IFERROR(INDEX(Tbl_Resource_List[Hours Available per Day],MATCH($A39,Tbl_Resource_List[Resource Name],0),1)-SUMIF(Project_Schedule!$C$9:$C$158,Resource_Schedule!$A39,Project_Schedule!X$9:X$158),0)</f>
        <v>0</v>
      </c>
      <c r="M39" s="120">
        <f>IFERROR(INDEX(Tbl_Resource_List[Hours Available per Day],MATCH($A39,Tbl_Resource_List[Resource Name],0),1)-SUMIF(Project_Schedule!$C$9:$C$158,Resource_Schedule!$A39,Project_Schedule!Y$9:Y$158),0)</f>
        <v>0</v>
      </c>
      <c r="N39" s="120">
        <f>IFERROR(INDEX(Tbl_Resource_List[Hours Available per Day],MATCH($A39,Tbl_Resource_List[Resource Name],0),1)-SUMIF(Project_Schedule!$C$9:$C$158,Resource_Schedule!$A39,Project_Schedule!Z$9:Z$158),0)</f>
        <v>0</v>
      </c>
      <c r="O39" s="120">
        <f>IFERROR(INDEX(Tbl_Resource_List[Hours Available per Day],MATCH($A39,Tbl_Resource_List[Resource Name],0),1)-SUMIF(Project_Schedule!$C$9:$C$158,Resource_Schedule!$A39,Project_Schedule!AA$9:AA$158),0)</f>
        <v>0</v>
      </c>
      <c r="P39" s="120">
        <f>IFERROR(INDEX(Tbl_Resource_List[Hours Available per Day],MATCH($A39,Tbl_Resource_List[Resource Name],0),1)-SUMIF(Project_Schedule!$C$9:$C$158,Resource_Schedule!$A39,Project_Schedule!AB$9:AB$158),0)</f>
        <v>0</v>
      </c>
      <c r="Q39" s="120">
        <f>IFERROR(INDEX(Tbl_Resource_List[Hours Available per Day],MATCH($A39,Tbl_Resource_List[Resource Name],0),1)-SUMIF(Project_Schedule!$C$9:$C$158,Resource_Schedule!$A39,Project_Schedule!AC$9:AC$158),0)</f>
        <v>0</v>
      </c>
      <c r="R39" s="120">
        <f>IFERROR(INDEX(Tbl_Resource_List[Hours Available per Day],MATCH($A39,Tbl_Resource_List[Resource Name],0),1)-SUMIF(Project_Schedule!$C$9:$C$158,Resource_Schedule!$A39,Project_Schedule!AD$9:AD$158),0)</f>
        <v>0</v>
      </c>
      <c r="S39" s="120">
        <f>IFERROR(INDEX(Tbl_Resource_List[Hours Available per Day],MATCH($A39,Tbl_Resource_List[Resource Name],0),1)-SUMIF(Project_Schedule!$C$9:$C$158,Resource_Schedule!$A39,Project_Schedule!AE$9:AE$158),0)</f>
        <v>0</v>
      </c>
      <c r="T39" s="120">
        <f>IFERROR(INDEX(Tbl_Resource_List[Hours Available per Day],MATCH($A39,Tbl_Resource_List[Resource Name],0),1)-SUMIF(Project_Schedule!$C$9:$C$158,Resource_Schedule!$A39,Project_Schedule!AF$9:AF$158),0)</f>
        <v>0</v>
      </c>
      <c r="U39" s="120">
        <f>IFERROR(INDEX(Tbl_Resource_List[Hours Available per Day],MATCH($A39,Tbl_Resource_List[Resource Name],0),1)-SUMIF(Project_Schedule!$C$9:$C$158,Resource_Schedule!$A39,Project_Schedule!AG$9:AG$158),0)</f>
        <v>0</v>
      </c>
      <c r="V39" s="120">
        <f>IFERROR(INDEX(Tbl_Resource_List[Hours Available per Day],MATCH($A39,Tbl_Resource_List[Resource Name],0),1)-SUMIF(Project_Schedule!$C$9:$C$158,Resource_Schedule!$A39,Project_Schedule!AH$9:AH$158),0)</f>
        <v>0</v>
      </c>
      <c r="W39" s="120">
        <f>IFERROR(INDEX(Tbl_Resource_List[Hours Available per Day],MATCH($A39,Tbl_Resource_List[Resource Name],0),1)-SUMIF(Project_Schedule!$C$9:$C$158,Resource_Schedule!$A39,Project_Schedule!AI$9:AI$158),0)</f>
        <v>0</v>
      </c>
      <c r="X39" s="120">
        <f>IFERROR(INDEX(Tbl_Resource_List[Hours Available per Day],MATCH($A39,Tbl_Resource_List[Resource Name],0),1)-SUMIF(Project_Schedule!$C$9:$C$158,Resource_Schedule!$A39,Project_Schedule!AJ$9:AJ$158),0)</f>
        <v>0</v>
      </c>
      <c r="Y39" s="120">
        <f>IFERROR(INDEX(Tbl_Resource_List[Hours Available per Day],MATCH($A39,Tbl_Resource_List[Resource Name],0),1)-SUMIF(Project_Schedule!$C$9:$C$158,Resource_Schedule!$A39,Project_Schedule!AK$9:AK$158),0)</f>
        <v>0</v>
      </c>
      <c r="Z39" s="120">
        <f>IFERROR(INDEX(Tbl_Resource_List[Hours Available per Day],MATCH($A39,Tbl_Resource_List[Resource Name],0),1)-SUMIF(Project_Schedule!$C$9:$C$158,Resource_Schedule!$A39,Project_Schedule!AL$9:AL$158),0)</f>
        <v>0</v>
      </c>
      <c r="AA39" s="120">
        <f>IFERROR(INDEX(Tbl_Resource_List[Hours Available per Day],MATCH($A39,Tbl_Resource_List[Resource Name],0),1)-SUMIF(Project_Schedule!$C$9:$C$158,Resource_Schedule!$A39,Project_Schedule!AM$9:AM$158),0)</f>
        <v>0</v>
      </c>
      <c r="AB39" s="120">
        <f>IFERROR(INDEX(Tbl_Resource_List[Hours Available per Day],MATCH($A39,Tbl_Resource_List[Resource Name],0),1)-SUMIF(Project_Schedule!$C$9:$C$158,Resource_Schedule!$A39,Project_Schedule!AN$9:AN$158),0)</f>
        <v>0</v>
      </c>
      <c r="AC39" s="120">
        <f>IFERROR(INDEX(Tbl_Resource_List[Hours Available per Day],MATCH($A39,Tbl_Resource_List[Resource Name],0),1)-SUMIF(Project_Schedule!$C$9:$C$158,Resource_Schedule!$A39,Project_Schedule!AO$9:AO$158),0)</f>
        <v>0</v>
      </c>
      <c r="AD39" s="120">
        <f>IFERROR(INDEX(Tbl_Resource_List[Hours Available per Day],MATCH($A39,Tbl_Resource_List[Resource Name],0),1)-SUMIF(Project_Schedule!$C$9:$C$158,Resource_Schedule!$A39,Project_Schedule!AP$9:AP$158),0)</f>
        <v>0</v>
      </c>
      <c r="AE39" s="120">
        <f>IFERROR(INDEX(Tbl_Resource_List[Hours Available per Day],MATCH($A39,Tbl_Resource_List[Resource Name],0),1)-SUMIF(Project_Schedule!$C$9:$C$158,Resource_Schedule!$A39,Project_Schedule!AQ$9:AQ$158),0)</f>
        <v>0</v>
      </c>
      <c r="AF39" s="120">
        <f>IFERROR(INDEX(Tbl_Resource_List[Hours Available per Day],MATCH($A39,Tbl_Resource_List[Resource Name],0),1)-SUMIF(Project_Schedule!$C$9:$C$158,Resource_Schedule!$A39,Project_Schedule!AR$9:AR$158),0)</f>
        <v>0</v>
      </c>
      <c r="AG39" s="120">
        <f>IFERROR(INDEX(Tbl_Resource_List[Hours Available per Day],MATCH($A39,Tbl_Resource_List[Resource Name],0),1)-SUMIF(Project_Schedule!$C$9:$C$158,Resource_Schedule!$A39,Project_Schedule!AS$9:AS$158),0)</f>
        <v>0</v>
      </c>
      <c r="AH39" s="120">
        <f>IFERROR(INDEX(Tbl_Resource_List[Hours Available per Day],MATCH($A39,Tbl_Resource_List[Resource Name],0),1)-SUMIF(Project_Schedule!$C$9:$C$158,Resource_Schedule!$A39,Project_Schedule!AT$9:AT$158),0)</f>
        <v>0</v>
      </c>
      <c r="AI39" s="120">
        <f>IFERROR(INDEX(Tbl_Resource_List[Hours Available per Day],MATCH($A39,Tbl_Resource_List[Resource Name],0),1)-SUMIF(Project_Schedule!$C$9:$C$158,Resource_Schedule!$A39,Project_Schedule!AU$9:AU$158),0)</f>
        <v>0</v>
      </c>
      <c r="AJ39" s="120">
        <f>IFERROR(INDEX(Tbl_Resource_List[Hours Available per Day],MATCH($A39,Tbl_Resource_List[Resource Name],0),1)-SUMIF(Project_Schedule!$C$9:$C$158,Resource_Schedule!$A39,Project_Schedule!AV$9:AV$158),0)</f>
        <v>0</v>
      </c>
      <c r="AK39" s="120">
        <f>IFERROR(INDEX(Tbl_Resource_List[Hours Available per Day],MATCH($A39,Tbl_Resource_List[Resource Name],0),1)-SUMIF(Project_Schedule!$C$9:$C$158,Resource_Schedule!$A39,Project_Schedule!AW$9:AW$158),0)</f>
        <v>0</v>
      </c>
      <c r="AL39" s="120">
        <f>IFERROR(INDEX(Tbl_Resource_List[Hours Available per Day],MATCH($A39,Tbl_Resource_List[Resource Name],0),1)-SUMIF(Project_Schedule!$C$9:$C$158,Resource_Schedule!$A39,Project_Schedule!AX$9:AX$158),0)</f>
        <v>0</v>
      </c>
      <c r="AM39" s="120">
        <f>IFERROR(INDEX(Tbl_Resource_List[Hours Available per Day],MATCH($A39,Tbl_Resource_List[Resource Name],0),1)-SUMIF(Project_Schedule!$C$9:$C$158,Resource_Schedule!$A39,Project_Schedule!AY$9:AY$158),0)</f>
        <v>0</v>
      </c>
      <c r="AN39" s="120">
        <f>IFERROR(INDEX(Tbl_Resource_List[Hours Available per Day],MATCH($A39,Tbl_Resource_List[Resource Name],0),1)-SUMIF(Project_Schedule!$C$9:$C$158,Resource_Schedule!$A39,Project_Schedule!AZ$9:AZ$158),0)</f>
        <v>0</v>
      </c>
      <c r="AO39" s="120">
        <f>IFERROR(INDEX(Tbl_Resource_List[Hours Available per Day],MATCH($A39,Tbl_Resource_List[Resource Name],0),1)-SUMIF(Project_Schedule!$C$9:$C$158,Resource_Schedule!$A39,Project_Schedule!BA$9:BA$158),0)</f>
        <v>0</v>
      </c>
      <c r="AP39" s="120">
        <f>IFERROR(INDEX(Tbl_Resource_List[Hours Available per Day],MATCH($A39,Tbl_Resource_List[Resource Name],0),1)-SUMIF(Project_Schedule!$C$9:$C$158,Resource_Schedule!$A39,Project_Schedule!BB$9:BB$158),0)</f>
        <v>0</v>
      </c>
      <c r="AQ39" s="120">
        <f>IFERROR(INDEX(Tbl_Resource_List[Hours Available per Day],MATCH($A39,Tbl_Resource_List[Resource Name],0),1)-SUMIF(Project_Schedule!$C$9:$C$158,Resource_Schedule!$A39,Project_Schedule!BC$9:BC$158),0)</f>
        <v>0</v>
      </c>
      <c r="AR39" s="120">
        <f>IFERROR(INDEX(Tbl_Resource_List[Hours Available per Day],MATCH($A39,Tbl_Resource_List[Resource Name],0),1)-SUMIF(Project_Schedule!$C$9:$C$158,Resource_Schedule!$A39,Project_Schedule!BD$9:BD$158),0)</f>
        <v>0</v>
      </c>
      <c r="AS39" s="120">
        <f>IFERROR(INDEX(Tbl_Resource_List[Hours Available per Day],MATCH($A39,Tbl_Resource_List[Resource Name],0),1)-SUMIF(Project_Schedule!$C$9:$C$158,Resource_Schedule!$A39,Project_Schedule!BE$9:BE$158),0)</f>
        <v>0</v>
      </c>
      <c r="AT39" s="120">
        <f>IFERROR(INDEX(Tbl_Resource_List[Hours Available per Day],MATCH($A39,Tbl_Resource_List[Resource Name],0),1)-SUMIF(Project_Schedule!$C$9:$C$158,Resource_Schedule!$A39,Project_Schedule!BF$9:BF$158),0)</f>
        <v>0</v>
      </c>
      <c r="AU39" s="120">
        <f>IFERROR(INDEX(Tbl_Resource_List[Hours Available per Day],MATCH($A39,Tbl_Resource_List[Resource Name],0),1)-SUMIF(Project_Schedule!$C$9:$C$158,Resource_Schedule!$A39,Project_Schedule!BG$9:BG$158),0)</f>
        <v>0</v>
      </c>
      <c r="AV39" s="120">
        <f>IFERROR(INDEX(Tbl_Resource_List[Hours Available per Day],MATCH($A39,Tbl_Resource_List[Resource Name],0),1)-SUMIF(Project_Schedule!$C$9:$C$158,Resource_Schedule!$A39,Project_Schedule!BH$9:BH$158),0)</f>
        <v>0</v>
      </c>
      <c r="AW39" s="120">
        <f>IFERROR(INDEX(Tbl_Resource_List[Hours Available per Day],MATCH($A39,Tbl_Resource_List[Resource Name],0),1)-SUMIF(Project_Schedule!$C$9:$C$158,Resource_Schedule!$A39,Project_Schedule!BI$9:BI$158),0)</f>
        <v>0</v>
      </c>
      <c r="AX39" s="120">
        <f>IFERROR(INDEX(Tbl_Resource_List[Hours Available per Day],MATCH($A39,Tbl_Resource_List[Resource Name],0),1)-SUMIF(Project_Schedule!$C$9:$C$158,Resource_Schedule!$A39,Project_Schedule!BJ$9:BJ$158),0)</f>
        <v>0</v>
      </c>
      <c r="AY39" s="120">
        <f>IFERROR(INDEX(Tbl_Resource_List[Hours Available per Day],MATCH($A39,Tbl_Resource_List[Resource Name],0),1)-SUMIF(Project_Schedule!$C$9:$C$158,Resource_Schedule!$A39,Project_Schedule!BK$9:BK$158),0)</f>
        <v>0</v>
      </c>
      <c r="AZ39" s="120">
        <f>IFERROR(INDEX(Tbl_Resource_List[Hours Available per Day],MATCH($A39,Tbl_Resource_List[Resource Name],0),1)-SUMIF(Project_Schedule!$C$9:$C$158,Resource_Schedule!$A39,Project_Schedule!BL$9:BL$158),0)</f>
        <v>0</v>
      </c>
      <c r="BA39" s="120">
        <f>IFERROR(INDEX(Tbl_Resource_List[Hours Available per Day],MATCH($A39,Tbl_Resource_List[Resource Name],0),1)-SUMIF(Project_Schedule!$C$9:$C$158,Resource_Schedule!$A39,Project_Schedule!BM$9:BM$158),0)</f>
        <v>0</v>
      </c>
      <c r="BB39" s="120">
        <f>IFERROR(INDEX(Tbl_Resource_List[Hours Available per Day],MATCH($A39,Tbl_Resource_List[Resource Name],0),1)-SUMIF(Project_Schedule!$C$9:$C$158,Resource_Schedule!$A39,Project_Schedule!BN$9:BN$158),0)</f>
        <v>0</v>
      </c>
      <c r="BC39" s="120">
        <f>IFERROR(INDEX(Tbl_Resource_List[Hours Available per Day],MATCH($A39,Tbl_Resource_List[Resource Name],0),1)-SUMIF(Project_Schedule!$C$9:$C$158,Resource_Schedule!$A39,Project_Schedule!BO$9:BO$158),0)</f>
        <v>0</v>
      </c>
      <c r="BD39" s="120">
        <f>IFERROR(INDEX(Tbl_Resource_List[Hours Available per Day],MATCH($A39,Tbl_Resource_List[Resource Name],0),1)-SUMIF(Project_Schedule!$C$9:$C$158,Resource_Schedule!$A39,Project_Schedule!BP$9:BP$158),0)</f>
        <v>0</v>
      </c>
      <c r="BE39" s="120">
        <f>IFERROR(INDEX(Tbl_Resource_List[Hours Available per Day],MATCH($A39,Tbl_Resource_List[Resource Name],0),1)-SUMIF(Project_Schedule!$C$9:$C$158,Resource_Schedule!$A39,Project_Schedule!BQ$9:BQ$158),0)</f>
        <v>0</v>
      </c>
      <c r="BF39" s="120">
        <f>IFERROR(INDEX(Tbl_Resource_List[Hours Available per Day],MATCH($A39,Tbl_Resource_List[Resource Name],0),1)-SUMIF(Project_Schedule!$C$9:$C$158,Resource_Schedule!$A39,Project_Schedule!BR$9:BR$158),0)</f>
        <v>0</v>
      </c>
      <c r="BG39" s="120">
        <f>IFERROR(INDEX(Tbl_Resource_List[Hours Available per Day],MATCH($A39,Tbl_Resource_List[Resource Name],0),1)-SUMIF(Project_Schedule!$C$9:$C$158,Resource_Schedule!$A39,Project_Schedule!BS$9:BS$158),0)</f>
        <v>0</v>
      </c>
      <c r="BH39" s="120">
        <f>IFERROR(INDEX(Tbl_Resource_List[Hours Available per Day],MATCH($A39,Tbl_Resource_List[Resource Name],0),1)-SUMIF(Project_Schedule!$C$9:$C$158,Resource_Schedule!$A39,Project_Schedule!BT$9:BT$158),0)</f>
        <v>0</v>
      </c>
      <c r="BI39" s="120">
        <f>IFERROR(INDEX(Tbl_Resource_List[Hours Available per Day],MATCH($A39,Tbl_Resource_List[Resource Name],0),1)-SUMIF(Project_Schedule!$C$9:$C$158,Resource_Schedule!$A39,Project_Schedule!BU$9:BU$158),0)</f>
        <v>0</v>
      </c>
      <c r="BJ39" s="120">
        <f>IFERROR(INDEX(Tbl_Resource_List[Hours Available per Day],MATCH($A39,Tbl_Resource_List[Resource Name],0),1)-SUMIF(Project_Schedule!$C$9:$C$158,Resource_Schedule!$A39,Project_Schedule!BV$9:BV$158),0)</f>
        <v>0</v>
      </c>
      <c r="BK39" s="121">
        <f>IFERROR(INDEX(Tbl_Resource_List[Hours Available per Day],MATCH($A39,Tbl_Resource_List[Resource Name],0),1)-SUMIF(Project_Schedule!$C$9:$C$158,Resource_Schedule!$A39,Project_Schedule!BW$9:BW$158),0)</f>
        <v>0</v>
      </c>
    </row>
  </sheetData>
  <sheetProtection password="EB86" sheet="1" objects="1" scenarios="1" formatCells="0" formatColumns="0" formatRows="0"/>
  <conditionalFormatting sqref="D7:CO21 D25:BK39">
    <cfRule type="cellIs" dxfId="2" priority="4" operator="equal">
      <formula>0</formula>
    </cfRule>
  </conditionalFormatting>
  <conditionalFormatting sqref="D7:BK21 D25:BK39">
    <cfRule type="cellIs" dxfId="1" priority="3" operator="greaterThan">
      <formula>0</formula>
    </cfRule>
  </conditionalFormatting>
  <pageMargins left="0.39" right="0.21" top="0.75" bottom="0.75" header="0.3" footer="0.3"/>
  <pageSetup scale="41" orientation="landscape" r:id="rId1"/>
  <headerFooter>
    <oddFooter>&amp;Lindzara Project Planner (Basic)&amp;Cwww.indzara.com&amp;RTemplate from indzara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CDD61"/>
    <pageSetUpPr fitToPage="1"/>
  </sheetPr>
  <dimension ref="A1:AG68"/>
  <sheetViews>
    <sheetView showGridLines="0" showRowColHeaders="0" zoomScale="90" zoomScaleNormal="90" workbookViewId="0">
      <selection activeCell="N25" sqref="N25"/>
    </sheetView>
  </sheetViews>
  <sheetFormatPr defaultColWidth="0" defaultRowHeight="15" zeroHeight="1" x14ac:dyDescent="0.25"/>
  <cols>
    <col min="1" max="1" width="2.42578125" style="107" customWidth="1"/>
    <col min="2" max="2" width="37.42578125" style="107" customWidth="1"/>
    <col min="3" max="3" width="9.28515625" style="107" customWidth="1"/>
    <col min="4" max="4" width="16.28515625" style="107" customWidth="1"/>
    <col min="5" max="5" width="8.42578125" style="107" customWidth="1"/>
    <col min="6" max="6" width="12.7109375" style="107" customWidth="1"/>
    <col min="7" max="7" width="15.7109375" style="107" customWidth="1"/>
    <col min="8" max="8" width="12" style="107" customWidth="1"/>
    <col min="9" max="9" width="11.5703125" style="107" customWidth="1"/>
    <col min="10" max="10" width="11.42578125" style="107" customWidth="1"/>
    <col min="11" max="11" width="9.28515625" style="107" customWidth="1"/>
    <col min="12" max="12" width="12.7109375" style="107" customWidth="1"/>
    <col min="13" max="13" width="9.140625" style="107" customWidth="1"/>
    <col min="14" max="14" width="18.5703125" style="107" customWidth="1"/>
    <col min="15" max="15" width="13.42578125" style="107" customWidth="1"/>
    <col min="16" max="16" width="13.140625" style="107" customWidth="1"/>
    <col min="17" max="17" width="10" style="107" customWidth="1"/>
    <col min="18" max="20" width="9.140625" style="107" customWidth="1"/>
    <col min="21" max="22" width="9.140625" style="107" hidden="1" customWidth="1"/>
    <col min="23" max="23" width="19.85546875" style="107" hidden="1" customWidth="1"/>
    <col min="24" max="32" width="0" style="107" hidden="1" customWidth="1"/>
    <col min="33" max="16384" width="9.140625" style="107" hidden="1"/>
  </cols>
  <sheetData>
    <row r="1" spans="2:19" x14ac:dyDescent="0.25"/>
    <row r="2" spans="2:19" x14ac:dyDescent="0.25"/>
    <row r="3" spans="2:19" x14ac:dyDescent="0.25"/>
    <row r="4" spans="2:19" x14ac:dyDescent="0.25"/>
    <row r="5" spans="2:19" ht="25.5" x14ac:dyDescent="0.35">
      <c r="B5" s="126" t="s">
        <v>47</v>
      </c>
      <c r="O5" s="173" t="str">
        <f>IF(LEN(Projects!P14)&gt;0,"Projects planned by","")</f>
        <v>Projects planned by</v>
      </c>
      <c r="P5" s="173"/>
      <c r="Q5" s="173"/>
      <c r="R5" s="174" t="str">
        <f>IF(LEN(Projects!P14)&gt;0,Projects!P14,"")</f>
        <v>Mohd Aizat</v>
      </c>
      <c r="S5" s="174"/>
    </row>
    <row r="6" spans="2:19" ht="9" customHeight="1" x14ac:dyDescent="0.35">
      <c r="B6" s="126"/>
      <c r="C6" s="127"/>
    </row>
    <row r="7" spans="2:19" ht="21" x14ac:dyDescent="0.35">
      <c r="B7" s="128" t="s">
        <v>24</v>
      </c>
      <c r="C7" s="129">
        <f>COUNTA(Tbl_Project_List[Project Name])</f>
        <v>1</v>
      </c>
      <c r="D7" s="171" t="s">
        <v>27</v>
      </c>
      <c r="E7" s="172"/>
      <c r="F7" s="172"/>
      <c r="G7" s="129">
        <f>COUNTA(Tbl_Resource_List[Resource Name])</f>
        <v>6</v>
      </c>
      <c r="H7" s="171" t="s">
        <v>22</v>
      </c>
      <c r="I7" s="172"/>
      <c r="J7" s="172"/>
      <c r="K7" s="172"/>
      <c r="L7" s="129">
        <f>COUNTIF(H27:H51,1)</f>
        <v>1</v>
      </c>
      <c r="M7" s="171" t="s">
        <v>23</v>
      </c>
      <c r="N7" s="172"/>
      <c r="O7" s="172"/>
      <c r="P7" s="172"/>
      <c r="Q7" s="129">
        <f>COUNTIF(J27:J51,"Yes")</f>
        <v>1</v>
      </c>
    </row>
    <row r="8" spans="2:19" ht="21" x14ac:dyDescent="0.35">
      <c r="B8" s="128" t="s">
        <v>48</v>
      </c>
      <c r="C8" s="129">
        <f>SUM(L27:L51)</f>
        <v>93</v>
      </c>
      <c r="D8" s="171" t="s">
        <v>25</v>
      </c>
      <c r="E8" s="172"/>
      <c r="F8" s="172"/>
      <c r="G8" s="129">
        <f>SUM(K27:K51)</f>
        <v>0</v>
      </c>
      <c r="H8" s="171" t="s">
        <v>21</v>
      </c>
      <c r="I8" s="172"/>
      <c r="J8" s="172"/>
      <c r="K8" s="172"/>
      <c r="L8" s="129">
        <f>SUM(Q27:Q41)</f>
        <v>2667</v>
      </c>
      <c r="M8" s="171" t="s">
        <v>26</v>
      </c>
      <c r="N8" s="172"/>
      <c r="O8" s="172"/>
      <c r="P8" s="172"/>
      <c r="Q8" s="130">
        <f>SUMPRODUCT(O27:O41,P27:P41)/SUM(O27:O41)</f>
        <v>3.3695652173913043E-2</v>
      </c>
    </row>
    <row r="9" spans="2:19" x14ac:dyDescent="0.25"/>
    <row r="10" spans="2:19" ht="21" x14ac:dyDescent="0.35">
      <c r="B10" s="131"/>
    </row>
    <row r="11" spans="2:19" ht="21" x14ac:dyDescent="0.35">
      <c r="B11" s="131"/>
    </row>
    <row r="12" spans="2:19" ht="21" x14ac:dyDescent="0.35">
      <c r="B12" s="131"/>
    </row>
    <row r="13" spans="2:19" ht="21" x14ac:dyDescent="0.35">
      <c r="B13" s="131"/>
    </row>
    <row r="14" spans="2:19" ht="21" x14ac:dyDescent="0.35">
      <c r="B14" s="131"/>
    </row>
    <row r="15" spans="2:19" ht="21" x14ac:dyDescent="0.35">
      <c r="B15" s="131"/>
    </row>
    <row r="16" spans="2:19" ht="21" x14ac:dyDescent="0.35">
      <c r="B16" s="131"/>
    </row>
    <row r="17" spans="2:33" ht="21" x14ac:dyDescent="0.35">
      <c r="B17" s="131"/>
    </row>
    <row r="18" spans="2:33" ht="21" x14ac:dyDescent="0.35">
      <c r="B18" s="131"/>
    </row>
    <row r="19" spans="2:33" ht="21" x14ac:dyDescent="0.35">
      <c r="B19" s="131"/>
    </row>
    <row r="20" spans="2:33" ht="21" x14ac:dyDescent="0.35">
      <c r="B20" s="131"/>
    </row>
    <row r="21" spans="2:33" ht="21" x14ac:dyDescent="0.35">
      <c r="B21" s="131"/>
    </row>
    <row r="22" spans="2:33" ht="21" x14ac:dyDescent="0.35">
      <c r="B22" s="131"/>
    </row>
    <row r="23" spans="2:33" ht="21" x14ac:dyDescent="0.35">
      <c r="B23" s="131"/>
    </row>
    <row r="24" spans="2:33" ht="21" x14ac:dyDescent="0.35">
      <c r="B24" s="131"/>
    </row>
    <row r="25" spans="2:33" ht="21" x14ac:dyDescent="0.35">
      <c r="B25" s="132" t="s">
        <v>45</v>
      </c>
      <c r="K25" s="133"/>
      <c r="N25" s="132" t="s">
        <v>46</v>
      </c>
    </row>
    <row r="26" spans="2:33" ht="42.75" customHeight="1" thickBot="1" x14ac:dyDescent="0.3">
      <c r="B26" s="134" t="s">
        <v>3</v>
      </c>
      <c r="C26" s="134" t="s">
        <v>2</v>
      </c>
      <c r="D26" s="134" t="s">
        <v>93</v>
      </c>
      <c r="E26" s="134" t="s">
        <v>17</v>
      </c>
      <c r="F26" s="134" t="s">
        <v>15</v>
      </c>
      <c r="G26" s="134" t="s">
        <v>91</v>
      </c>
      <c r="H26" s="134" t="s">
        <v>94</v>
      </c>
      <c r="I26" s="134" t="s">
        <v>38</v>
      </c>
      <c r="J26" s="134" t="s">
        <v>37</v>
      </c>
      <c r="K26" s="134" t="s">
        <v>25</v>
      </c>
      <c r="L26" s="134" t="s">
        <v>48</v>
      </c>
      <c r="M26" s="135"/>
      <c r="N26" s="136" t="s">
        <v>7</v>
      </c>
      <c r="O26" s="136" t="s">
        <v>20</v>
      </c>
      <c r="P26" s="137" t="s">
        <v>26</v>
      </c>
      <c r="Q26" s="137" t="s">
        <v>21</v>
      </c>
      <c r="R26" s="138"/>
    </row>
    <row r="27" spans="2:33" ht="15.75" thickTop="1" x14ac:dyDescent="0.25">
      <c r="B27" s="139" t="str">
        <f>IFERROR(INDEX(Tbl_Project_List[[#Data],[Project Name]],MATCH(SMALL(Tbl_Project_List[Priority],ROW($B27)-ROW($B$26)),Tbl_Project_List[[#Data],[Priority]],0),1),"")</f>
        <v>Tekun</v>
      </c>
      <c r="C27" s="140">
        <f>IFERROR(INDEX(Tbl_Project_List[Priority],MATCH($B27,Tbl_Project_List[Project Name],0),1),"")</f>
        <v>1</v>
      </c>
      <c r="D27" s="141">
        <f t="array" ref="D27">IF(B27="","",MIN(IF(Summary_Report!B27=Project_Schedule!$A$9:$A$158,Project_Schedule!$H$9:$H$158,"")))</f>
        <v>42331</v>
      </c>
      <c r="E27" s="142">
        <f>IFERROR(MATCH(F27,Project_Schedule!$P$7:$BW$7,0)-MATCH(D27,Project_Schedule!$P$7:$BW$7,0),"")</f>
        <v>0</v>
      </c>
      <c r="F27" s="141">
        <f t="array" ref="F27">IF(B27="","",IF(MIN(IF(Summary_Report!B27=Project_Schedule!$A$9:$A$158,Project_Schedule!$J$9:$J$158,""))=WORKDAY(Project_Schedule!$BW$7,2,Holidays),"",MIN(IF(Summary_Report!B27=Project_Schedule!$A$9:$A$158,Project_Schedule!$J$9:$J$158,""))))</f>
        <v>42331</v>
      </c>
      <c r="G27" s="141">
        <f t="array" ref="G27">IF(B27="","",IF(MAX(IF(Summary_Report!B27=Project_Schedule!$A$9:$A$158,Project_Schedule!$K$9:$K$158,""))=WORKDAY(Project_Schedule!$BW$7,1,Holidays),"",MAX(IF(Summary_Report!B27=Project_Schedule!$A$9:$A$158,Project_Schedule!$K$9:$K$158,""))))</f>
        <v>42334</v>
      </c>
      <c r="H27" s="143">
        <f>IF(LEN(B27)&gt;0,SUMIF(Project_Schedule!$A$9:$A$158,$B27,Project_Schedule!$N$9:$N$158)/COUNTIF(Project_Schedule!$A$9:$A$158,$B27),"")</f>
        <v>1</v>
      </c>
      <c r="I27" s="144">
        <f>IFERROR(IF(INDEX(Tbl_Project_List[Due Date],MATCH($B27,Tbl_Project_List[Project Name],0),1)=0,"",INDEX(Tbl_Project_List[Due Date],MATCH($B27,Tbl_Project_List[Project Name],0),1)),"")</f>
        <v>42352</v>
      </c>
      <c r="J27" s="144" t="str">
        <f>IF(LEN(B27)&gt;0,IF(AND(OR(G27&lt;=I27,I27=""),H27=1),"Yes","No"),"")</f>
        <v>Yes</v>
      </c>
      <c r="K27" s="145">
        <f>IF(B27="","",SUMIF(Project_Schedule!$A$9:$A$158,Summary_Report!B27,Project_Schedule!$D$9:$D$158)-SUMIF(Project_Schedule!$A$9:$A$158,Summary_Report!B27,Project_Schedule!$M$9:$M$158))</f>
        <v>0</v>
      </c>
      <c r="L27" s="146">
        <f>IF(B27="","",SUMIF(Project_Schedule!$A$9:$A$158,Summary_Report!B27,Project_Schedule!$M$9:$M$158))</f>
        <v>93</v>
      </c>
      <c r="N27" s="147" t="str">
        <f>IFERROR(INDEX(Tbl_Resource_List[#Data],ROW($N27)-ROW($N$26),1),"")</f>
        <v>Sayeem</v>
      </c>
      <c r="O27" s="145">
        <f>IF(N27="","",(COUNT(Project_Schedule!$P$7:$BW$7)*INDEX(Tbl_Resource_List[Hours Available per Day],MATCH($N27,Tbl_Resource_List[Resource Name],0),1)))</f>
        <v>480</v>
      </c>
      <c r="P27" s="143">
        <f>IF(N27="","",SUMIF(Project_Schedule!$C$9:$C$158,Summary_Report!$N27,Project_Schedule!$M$9:$M$158)/O27)</f>
        <v>5.2083333333333336E-2</v>
      </c>
      <c r="Q27" s="146">
        <f>IF(N27="","",O27-SUMIF(Project_Schedule!$C$9:$C$158,Summary_Report!$N27,Project_Schedule!$M$9:$M$158))</f>
        <v>455</v>
      </c>
    </row>
    <row r="28" spans="2:33" x14ac:dyDescent="0.25">
      <c r="B28" s="116" t="str">
        <f>IFERROR(INDEX(Tbl_Project_List[[#Data],[Project Name]],MATCH(SMALL(Tbl_Project_List[Priority],ROW($B28)-ROW($B$26)),Tbl_Project_List[[#Data],[Priority]],0),1),"")</f>
        <v/>
      </c>
      <c r="C28" s="117" t="str">
        <f>IFERROR(INDEX(Tbl_Project_List[Priority],MATCH($B28,Tbl_Project_List[Project Name],0),1),"")</f>
        <v/>
      </c>
      <c r="D28" s="124" t="str">
        <f t="array" ref="D28">IF(B28="","",MIN(IF(Summary_Report!B28=Project_Schedule!$A$9:$A$158,Project_Schedule!$H$9:$H$158,"")))</f>
        <v/>
      </c>
      <c r="E28" s="148" t="str">
        <f>IFERROR(MATCH(F28,Project_Schedule!$P$7:$BW$7,0)-MATCH(D28,Project_Schedule!$P$7:$BW$7,0),"")</f>
        <v/>
      </c>
      <c r="F28" s="124" t="str">
        <f t="array" ref="F28">IF(B28="","",IF(MIN(IF(Summary_Report!B28=Project_Schedule!$A$9:$A$158,Project_Schedule!$J$9:$J$158,""))=WORKDAY(Project_Schedule!$BW$7,2,Holidays),"",MIN(IF(Summary_Report!B28=Project_Schedule!$A$9:$A$158,Project_Schedule!$J$9:$J$158,""))))</f>
        <v/>
      </c>
      <c r="G28" s="124" t="str">
        <f t="array" ref="G28">IF(B28="","",IF(MAX(IF(Summary_Report!B28=Project_Schedule!$A$9:$A$158,Project_Schedule!$K$9:$K$158,""))=WORKDAY(Project_Schedule!$BW$7,1,Holidays),"",MAX(IF(Summary_Report!B28=Project_Schedule!$A$9:$A$158,Project_Schedule!$K$9:$K$158,""))))</f>
        <v/>
      </c>
      <c r="H28" s="149" t="str">
        <f>IF(LEN(B28)&gt;0,SUMIF(Project_Schedule!$A$9:$A$158,$B28,Project_Schedule!$N$9:$N$158)/COUNTIF(Project_Schedule!$A$9:$A$158,$B28),"")</f>
        <v/>
      </c>
      <c r="I28" s="150" t="str">
        <f>IFERROR(IF(INDEX(Tbl_Project_List[Due Date],MATCH($B28,Tbl_Project_List[Project Name],0),1)=0,"",INDEX(Tbl_Project_List[Due Date],MATCH($B28,Tbl_Project_List[Project Name],0),1)),"")</f>
        <v/>
      </c>
      <c r="J28" s="150" t="str">
        <f t="shared" ref="J28:J51" si="0">IF(LEN(B28)&gt;0,IF(AND(OR(G28&lt;=I28,I28=""),H28=1),"Yes","No"),"")</f>
        <v/>
      </c>
      <c r="K28" s="151" t="str">
        <f>IF(B28="","",SUMIF(Project_Schedule!$A$9:$A$158,Summary_Report!B28,Project_Schedule!$D$9:$D$158)-SUMIF(Project_Schedule!$A$9:$A$158,Summary_Report!B28,Project_Schedule!$M$9:$M$158))</f>
        <v/>
      </c>
      <c r="L28" s="152" t="str">
        <f>IF(B28="","",SUMIF(Project_Schedule!$A$9:$A$158,Summary_Report!B28,Project_Schedule!$M$9:$M$158))</f>
        <v/>
      </c>
      <c r="N28" s="153" t="str">
        <f>IFERROR(INDEX(Tbl_Resource_List[#Data],ROW($N28)-ROW($N$26),1),"")</f>
        <v>Fadhirul</v>
      </c>
      <c r="O28" s="151">
        <f>IF(N28="","",(COUNT(Project_Schedule!$P$7:$BW$7)*INDEX(Tbl_Resource_List[Hours Available per Day],MATCH($N28,Tbl_Resource_List[Resource Name],0),1)))</f>
        <v>480</v>
      </c>
      <c r="P28" s="149">
        <f>IF(N28="","",SUMIF(Project_Schedule!$C$9:$C$158,Summary_Report!$N28,Project_Schedule!$M$9:$M$158)/O28)</f>
        <v>5.4166666666666669E-2</v>
      </c>
      <c r="Q28" s="152">
        <f>IF(N28="","",O28-SUMIF(Project_Schedule!$C$9:$C$158,Summary_Report!$N28,Project_Schedule!$M$9:$M$158))</f>
        <v>454</v>
      </c>
    </row>
    <row r="29" spans="2:33" x14ac:dyDescent="0.25">
      <c r="B29" s="116" t="str">
        <f>IFERROR(INDEX(Tbl_Project_List[[#Data],[Project Name]],MATCH(SMALL(Tbl_Project_List[Priority],ROW($B29)-ROW($B$26)),Tbl_Project_List[[#Data],[Priority]],0),1),"")</f>
        <v/>
      </c>
      <c r="C29" s="117" t="str">
        <f>IFERROR(INDEX(Tbl_Project_List[Priority],MATCH($B29,Tbl_Project_List[Project Name],0),1),"")</f>
        <v/>
      </c>
      <c r="D29" s="124" t="str">
        <f t="array" ref="D29">IF(B29="","",MIN(IF(Summary_Report!B29=Project_Schedule!$A$9:$A$158,Project_Schedule!$H$9:$H$158,"")))</f>
        <v/>
      </c>
      <c r="E29" s="148" t="str">
        <f>IFERROR(MATCH(F29,Project_Schedule!$P$7:$BW$7,0)-MATCH(D29,Project_Schedule!$P$7:$BW$7,0),"")</f>
        <v/>
      </c>
      <c r="F29" s="124" t="str">
        <f t="array" ref="F29">IF(B29="","",IF(MIN(IF(Summary_Report!B29=Project_Schedule!$A$9:$A$158,Project_Schedule!$J$9:$J$158,""))=WORKDAY(Project_Schedule!$BW$7,2,Holidays),"",MIN(IF(Summary_Report!B29=Project_Schedule!$A$9:$A$158,Project_Schedule!$J$9:$J$158,""))))</f>
        <v/>
      </c>
      <c r="G29" s="124" t="str">
        <f t="array" ref="G29">IF(B29="","",IF(MAX(IF(Summary_Report!B29=Project_Schedule!$A$9:$A$158,Project_Schedule!$K$9:$K$158,""))=WORKDAY(Project_Schedule!$BW$7,1,Holidays),"",MAX(IF(Summary_Report!B29=Project_Schedule!$A$9:$A$158,Project_Schedule!$K$9:$K$158,""))))</f>
        <v/>
      </c>
      <c r="H29" s="149" t="str">
        <f>IF(LEN(B29)&gt;0,SUMIF(Project_Schedule!$A$9:$A$158,$B29,Project_Schedule!$N$9:$N$158)/COUNTIF(Project_Schedule!$A$9:$A$158,$B29),"")</f>
        <v/>
      </c>
      <c r="I29" s="150" t="str">
        <f>IFERROR(IF(INDEX(Tbl_Project_List[Due Date],MATCH($B29,Tbl_Project_List[Project Name],0),1)=0,"",INDEX(Tbl_Project_List[Due Date],MATCH($B29,Tbl_Project_List[Project Name],0),1)),"")</f>
        <v/>
      </c>
      <c r="J29" s="150" t="str">
        <f t="shared" si="0"/>
        <v/>
      </c>
      <c r="K29" s="151" t="str">
        <f>IF(B29="","",SUMIF(Project_Schedule!$A$9:$A$158,Summary_Report!B29,Project_Schedule!$D$9:$D$158)-SUMIF(Project_Schedule!$A$9:$A$158,Summary_Report!B29,Project_Schedule!$M$9:$M$158))</f>
        <v/>
      </c>
      <c r="L29" s="152" t="str">
        <f>IF(B29="","",SUMIF(Project_Schedule!$A$9:$A$158,Summary_Report!B29,Project_Schedule!$M$9:$M$158))</f>
        <v/>
      </c>
      <c r="N29" s="153" t="str">
        <f>IFERROR(INDEX(Tbl_Resource_List[#Data],ROW($N29)-ROW($N$26),1),"")</f>
        <v>Farid</v>
      </c>
      <c r="O29" s="151">
        <f>IF(N29="","",(COUNT(Project_Schedule!$P$7:$BW$7)*INDEX(Tbl_Resource_List[Hours Available per Day],MATCH($N29,Tbl_Resource_List[Resource Name],0),1)))</f>
        <v>480</v>
      </c>
      <c r="P29" s="149">
        <f>IF(N29="","",SUMIF(Project_Schedule!$C$9:$C$158,Summary_Report!$N29,Project_Schedule!$M$9:$M$158)/O29)</f>
        <v>2.5000000000000001E-2</v>
      </c>
      <c r="Q29" s="152">
        <f>IF(N29="","",O29-SUMIF(Project_Schedule!$C$9:$C$158,Summary_Report!$N29,Project_Schedule!$M$9:$M$158))</f>
        <v>468</v>
      </c>
      <c r="AA29" s="154"/>
      <c r="AB29" s="154"/>
      <c r="AC29" s="154"/>
      <c r="AD29" s="154"/>
      <c r="AE29" s="154"/>
      <c r="AF29" s="154"/>
      <c r="AG29" s="154"/>
    </row>
    <row r="30" spans="2:33" x14ac:dyDescent="0.25">
      <c r="B30" s="116" t="str">
        <f>IFERROR(INDEX(Tbl_Project_List[[#Data],[Project Name]],MATCH(SMALL(Tbl_Project_List[Priority],ROW($B30)-ROW($B$26)),Tbl_Project_List[[#Data],[Priority]],0),1),"")</f>
        <v/>
      </c>
      <c r="C30" s="117" t="str">
        <f>IFERROR(INDEX(Tbl_Project_List[Priority],MATCH($B30,Tbl_Project_List[Project Name],0),1),"")</f>
        <v/>
      </c>
      <c r="D30" s="124" t="str">
        <f t="array" ref="D30">IF(B30="","",MIN(IF(Summary_Report!B30=Project_Schedule!$A$9:$A$158,Project_Schedule!$H$9:$H$158,"")))</f>
        <v/>
      </c>
      <c r="E30" s="148" t="str">
        <f>IFERROR(MATCH(F30,Project_Schedule!$P$7:$BW$7,0)-MATCH(D30,Project_Schedule!$P$7:$BW$7,0),"")</f>
        <v/>
      </c>
      <c r="F30" s="124" t="str">
        <f t="array" ref="F30">IF(B30="","",IF(MIN(IF(Summary_Report!B30=Project_Schedule!$A$9:$A$158,Project_Schedule!$J$9:$J$158,""))=WORKDAY(Project_Schedule!$BW$7,2,Holidays),"",MIN(IF(Summary_Report!B30=Project_Schedule!$A$9:$A$158,Project_Schedule!$J$9:$J$158,""))))</f>
        <v/>
      </c>
      <c r="G30" s="124" t="str">
        <f t="array" ref="G30">IF(B30="","",IF(MAX(IF(Summary_Report!B30=Project_Schedule!$A$9:$A$158,Project_Schedule!$K$9:$K$158,""))=WORKDAY(Project_Schedule!$BW$7,1,Holidays),"",MAX(IF(Summary_Report!B30=Project_Schedule!$A$9:$A$158,Project_Schedule!$K$9:$K$158,""))))</f>
        <v/>
      </c>
      <c r="H30" s="149" t="str">
        <f>IF(LEN(B30)&gt;0,SUMIF(Project_Schedule!$A$9:$A$158,$B30,Project_Schedule!$N$9:$N$158)/COUNTIF(Project_Schedule!$A$9:$A$158,$B30),"")</f>
        <v/>
      </c>
      <c r="I30" s="150" t="str">
        <f>IFERROR(IF(INDEX(Tbl_Project_List[Due Date],MATCH($B30,Tbl_Project_List[Project Name],0),1)=0,"",INDEX(Tbl_Project_List[Due Date],MATCH($B30,Tbl_Project_List[Project Name],0),1)),"")</f>
        <v/>
      </c>
      <c r="J30" s="150" t="str">
        <f t="shared" si="0"/>
        <v/>
      </c>
      <c r="K30" s="151" t="str">
        <f>IF(B30="","",SUMIF(Project_Schedule!$A$9:$A$158,Summary_Report!B30,Project_Schedule!$D$9:$D$158)-SUMIF(Project_Schedule!$A$9:$A$158,Summary_Report!B30,Project_Schedule!$M$9:$M$158))</f>
        <v/>
      </c>
      <c r="L30" s="152" t="str">
        <f>IF(B30="","",SUMIF(Project_Schedule!$A$9:$A$158,Summary_Report!B30,Project_Schedule!$M$9:$M$158))</f>
        <v/>
      </c>
      <c r="N30" s="153" t="str">
        <f>IFERROR(INDEX(Tbl_Resource_List[#Data],ROW($N30)-ROW($N$26),1),"")</f>
        <v>Issa</v>
      </c>
      <c r="O30" s="151">
        <f>IF(N30="","",(COUNT(Project_Schedule!$P$7:$BW$7)*INDEX(Tbl_Resource_List[Hours Available per Day],MATCH($N30,Tbl_Resource_List[Resource Name],0),1)))</f>
        <v>480</v>
      </c>
      <c r="P30" s="149">
        <f>IF(N30="","",SUMIF(Project_Schedule!$C$9:$C$158,Summary_Report!$N30,Project_Schedule!$M$9:$M$158)/O30)</f>
        <v>1.8749999999999999E-2</v>
      </c>
      <c r="Q30" s="152">
        <f>IF(N30="","",O30-SUMIF(Project_Schedule!$C$9:$C$158,Summary_Report!$N30,Project_Schedule!$M$9:$M$158))</f>
        <v>471</v>
      </c>
    </row>
    <row r="31" spans="2:33" x14ac:dyDescent="0.25">
      <c r="B31" s="116" t="str">
        <f>IFERROR(INDEX(Tbl_Project_List[[#Data],[Project Name]],MATCH(SMALL(Tbl_Project_List[Priority],ROW($B31)-ROW($B$26)),Tbl_Project_List[[#Data],[Priority]],0),1),"")</f>
        <v/>
      </c>
      <c r="C31" s="117" t="str">
        <f>IFERROR(INDEX(Tbl_Project_List[Priority],MATCH($B31,Tbl_Project_List[Project Name],0),1),"")</f>
        <v/>
      </c>
      <c r="D31" s="124" t="str">
        <f t="array" ref="D31">IF(B31="","",MIN(IF(Summary_Report!B31=Project_Schedule!$A$9:$A$158,Project_Schedule!$H$9:$H$158,"")))</f>
        <v/>
      </c>
      <c r="E31" s="148" t="str">
        <f>IFERROR(MATCH(F31,Project_Schedule!$P$7:$BW$7,0)-MATCH(D31,Project_Schedule!$P$7:$BW$7,0),"")</f>
        <v/>
      </c>
      <c r="F31" s="124" t="str">
        <f t="array" ref="F31">IF(B31="","",IF(MIN(IF(Summary_Report!B31=Project_Schedule!$A$9:$A$158,Project_Schedule!$J$9:$J$158,""))=WORKDAY(Project_Schedule!$BW$7,2,Holidays),"",MIN(IF(Summary_Report!B31=Project_Schedule!$A$9:$A$158,Project_Schedule!$J$9:$J$158,""))))</f>
        <v/>
      </c>
      <c r="G31" s="124" t="str">
        <f t="array" ref="G31">IF(B31="","",IF(MAX(IF(Summary_Report!B31=Project_Schedule!$A$9:$A$158,Project_Schedule!$K$9:$K$158,""))=WORKDAY(Project_Schedule!$BW$7,1,Holidays),"",MAX(IF(Summary_Report!B31=Project_Schedule!$A$9:$A$158,Project_Schedule!$K$9:$K$158,""))))</f>
        <v/>
      </c>
      <c r="H31" s="149" t="str">
        <f>IF(LEN(B31)&gt;0,SUMIF(Project_Schedule!$A$9:$A$158,$B31,Project_Schedule!$N$9:$N$158)/COUNTIF(Project_Schedule!$A$9:$A$158,$B31),"")</f>
        <v/>
      </c>
      <c r="I31" s="150" t="str">
        <f>IFERROR(IF(INDEX(Tbl_Project_List[Due Date],MATCH($B31,Tbl_Project_List[Project Name],0),1)=0,"",INDEX(Tbl_Project_List[Due Date],MATCH($B31,Tbl_Project_List[Project Name],0),1)),"")</f>
        <v/>
      </c>
      <c r="J31" s="150" t="str">
        <f t="shared" si="0"/>
        <v/>
      </c>
      <c r="K31" s="151" t="str">
        <f>IF(B31="","",SUMIF(Project_Schedule!$A$9:$A$158,Summary_Report!B31,Project_Schedule!$D$9:$D$158)-SUMIF(Project_Schedule!$A$9:$A$158,Summary_Report!B31,Project_Schedule!$M$9:$M$158))</f>
        <v/>
      </c>
      <c r="L31" s="152" t="str">
        <f>IF(B31="","",SUMIF(Project_Schedule!$A$9:$A$158,Summary_Report!B31,Project_Schedule!$M$9:$M$158))</f>
        <v/>
      </c>
      <c r="N31" s="153" t="str">
        <f>IFERROR(INDEX(Tbl_Resource_List[#Data],ROW($N31)-ROW($N$26),1),"")</f>
        <v>Syed</v>
      </c>
      <c r="O31" s="151">
        <f>IF(N31="","",(COUNT(Project_Schedule!$P$7:$BW$7)*INDEX(Tbl_Resource_List[Hours Available per Day],MATCH($N31,Tbl_Resource_List[Resource Name],0),1)))</f>
        <v>480</v>
      </c>
      <c r="P31" s="149">
        <f>IF(N31="","",SUMIF(Project_Schedule!$C$9:$C$158,Summary_Report!$N31,Project_Schedule!$M$9:$M$158)/O31)</f>
        <v>3.7499999999999999E-2</v>
      </c>
      <c r="Q31" s="152">
        <f>IF(N31="","",O31-SUMIF(Project_Schedule!$C$9:$C$158,Summary_Report!$N31,Project_Schedule!$M$9:$M$158))</f>
        <v>462</v>
      </c>
    </row>
    <row r="32" spans="2:33" x14ac:dyDescent="0.25">
      <c r="B32" s="116" t="str">
        <f>IFERROR(INDEX(Tbl_Project_List[[#Data],[Project Name]],MATCH(SMALL(Tbl_Project_List[Priority],ROW($B32)-ROW($B$26)),Tbl_Project_List[[#Data],[Priority]],0),1),"")</f>
        <v/>
      </c>
      <c r="C32" s="117" t="str">
        <f>IFERROR(INDEX(Tbl_Project_List[Priority],MATCH($B32,Tbl_Project_List[Project Name],0),1),"")</f>
        <v/>
      </c>
      <c r="D32" s="124" t="str">
        <f t="array" ref="D32">IF(B32="","",MIN(IF(Summary_Report!B32=Project_Schedule!$A$9:$A$158,Project_Schedule!$H$9:$H$158,"")))</f>
        <v/>
      </c>
      <c r="E32" s="148" t="str">
        <f>IFERROR(MATCH(F32,Project_Schedule!$P$7:$BW$7,0)-MATCH(D32,Project_Schedule!$P$7:$BW$7,0),"")</f>
        <v/>
      </c>
      <c r="F32" s="124" t="str">
        <f t="array" ref="F32">IF(B32="","",IF(MIN(IF(Summary_Report!B32=Project_Schedule!$A$9:$A$158,Project_Schedule!$J$9:$J$158,""))=WORKDAY(Project_Schedule!$BW$7,2,Holidays),"",MIN(IF(Summary_Report!B32=Project_Schedule!$A$9:$A$158,Project_Schedule!$J$9:$J$158,""))))</f>
        <v/>
      </c>
      <c r="G32" s="124" t="str">
        <f t="array" ref="G32">IF(B32="","",IF(MAX(IF(Summary_Report!B32=Project_Schedule!$A$9:$A$158,Project_Schedule!$K$9:$K$158,""))=WORKDAY(Project_Schedule!$BW$7,1,Holidays),"",MAX(IF(Summary_Report!B32=Project_Schedule!$A$9:$A$158,Project_Schedule!$K$9:$K$158,""))))</f>
        <v/>
      </c>
      <c r="H32" s="149" t="str">
        <f>IF(LEN(B32)&gt;0,SUMIF(Project_Schedule!$A$9:$A$158,$B32,Project_Schedule!$N$9:$N$158)/COUNTIF(Project_Schedule!$A$9:$A$158,$B32),"")</f>
        <v/>
      </c>
      <c r="I32" s="150" t="str">
        <f>IFERROR(IF(INDEX(Tbl_Project_List[Due Date],MATCH($B32,Tbl_Project_List[Project Name],0),1)=0,"",INDEX(Tbl_Project_List[Due Date],MATCH($B32,Tbl_Project_List[Project Name],0),1)),"")</f>
        <v/>
      </c>
      <c r="J32" s="150" t="str">
        <f t="shared" si="0"/>
        <v/>
      </c>
      <c r="K32" s="151" t="str">
        <f>IF(B32="","",SUMIF(Project_Schedule!$A$9:$A$158,Summary_Report!B32,Project_Schedule!$D$9:$D$158)-SUMIF(Project_Schedule!$A$9:$A$158,Summary_Report!B32,Project_Schedule!$M$9:$M$158))</f>
        <v/>
      </c>
      <c r="L32" s="152" t="str">
        <f>IF(B32="","",SUMIF(Project_Schedule!$A$9:$A$158,Summary_Report!B32,Project_Schedule!$M$9:$M$158))</f>
        <v/>
      </c>
      <c r="N32" s="153" t="str">
        <f>IFERROR(INDEX(Tbl_Resource_List[#Data],ROW($N32)-ROW($N$26),1),"")</f>
        <v>Akmal</v>
      </c>
      <c r="O32" s="151">
        <f>IF(N32="","",(COUNT(Project_Schedule!$P$7:$BW$7)*INDEX(Tbl_Resource_List[Hours Available per Day],MATCH($N32,Tbl_Resource_List[Resource Name],0),1)))</f>
        <v>360</v>
      </c>
      <c r="P32" s="149">
        <f>IF(N32="","",SUMIF(Project_Schedule!$C$9:$C$158,Summary_Report!$N32,Project_Schedule!$M$9:$M$158)/O32)</f>
        <v>8.3333333333333332E-3</v>
      </c>
      <c r="Q32" s="152">
        <f>IF(N32="","",O32-SUMIF(Project_Schedule!$C$9:$C$158,Summary_Report!$N32,Project_Schedule!$M$9:$M$158))</f>
        <v>357</v>
      </c>
    </row>
    <row r="33" spans="2:17" x14ac:dyDescent="0.25">
      <c r="B33" s="116" t="str">
        <f>IFERROR(INDEX(Tbl_Project_List[[#Data],[Project Name]],MATCH(SMALL(Tbl_Project_List[Priority],ROW($B33)-ROW($B$26)),Tbl_Project_List[[#Data],[Priority]],0),1),"")</f>
        <v/>
      </c>
      <c r="C33" s="117" t="str">
        <f>IFERROR(INDEX(Tbl_Project_List[Priority],MATCH($B33,Tbl_Project_List[Project Name],0),1),"")</f>
        <v/>
      </c>
      <c r="D33" s="124" t="str">
        <f t="array" ref="D33">IF(B33="","",MIN(IF(Summary_Report!B33=Project_Schedule!$A$9:$A$158,Project_Schedule!$H$9:$H$158,"")))</f>
        <v/>
      </c>
      <c r="E33" s="148" t="str">
        <f>IFERROR(MATCH(F33,Project_Schedule!$P$7:$BW$7,0)-MATCH(D33,Project_Schedule!$P$7:$BW$7,0),"")</f>
        <v/>
      </c>
      <c r="F33" s="124" t="str">
        <f t="array" ref="F33">IF(B33="","",IF(MIN(IF(Summary_Report!B33=Project_Schedule!$A$9:$A$158,Project_Schedule!$J$9:$J$158,""))=WORKDAY(Project_Schedule!$BW$7,2,Holidays),"",MIN(IF(Summary_Report!B33=Project_Schedule!$A$9:$A$158,Project_Schedule!$J$9:$J$158,""))))</f>
        <v/>
      </c>
      <c r="G33" s="124" t="str">
        <f t="array" ref="G33">IF(B33="","",IF(MAX(IF(Summary_Report!B33=Project_Schedule!$A$9:$A$158,Project_Schedule!$K$9:$K$158,""))=WORKDAY(Project_Schedule!$BW$7,1,Holidays),"",MAX(IF(Summary_Report!B33=Project_Schedule!$A$9:$A$158,Project_Schedule!$K$9:$K$158,""))))</f>
        <v/>
      </c>
      <c r="H33" s="149" t="str">
        <f>IF(LEN(B33)&gt;0,SUMIF(Project_Schedule!$A$9:$A$158,$B33,Project_Schedule!$N$9:$N$158)/COUNTIF(Project_Schedule!$A$9:$A$158,$B33),"")</f>
        <v/>
      </c>
      <c r="I33" s="150" t="str">
        <f>IFERROR(IF(INDEX(Tbl_Project_List[Due Date],MATCH($B33,Tbl_Project_List[Project Name],0),1)=0,"",INDEX(Tbl_Project_List[Due Date],MATCH($B33,Tbl_Project_List[Project Name],0),1)),"")</f>
        <v/>
      </c>
      <c r="J33" s="150" t="str">
        <f t="shared" si="0"/>
        <v/>
      </c>
      <c r="K33" s="151" t="str">
        <f>IF(B33="","",SUMIF(Project_Schedule!$A$9:$A$158,Summary_Report!B33,Project_Schedule!$D$9:$D$158)-SUMIF(Project_Schedule!$A$9:$A$158,Summary_Report!B33,Project_Schedule!$M$9:$M$158))</f>
        <v/>
      </c>
      <c r="L33" s="152" t="str">
        <f>IF(B33="","",SUMIF(Project_Schedule!$A$9:$A$158,Summary_Report!B33,Project_Schedule!$M$9:$M$158))</f>
        <v/>
      </c>
      <c r="N33" s="153" t="str">
        <f>IFERROR(INDEX(Tbl_Resource_List[#Data],ROW($N33)-ROW($N$26),1),"")</f>
        <v/>
      </c>
      <c r="O33" s="151" t="str">
        <f>IF(N33="","",(COUNT(Project_Schedule!$P$7:$BW$7)*INDEX(Tbl_Resource_List[Hours Available per Day],MATCH($N33,Tbl_Resource_List[Resource Name],0),1)))</f>
        <v/>
      </c>
      <c r="P33" s="149" t="str">
        <f>IF(N33="","",SUMIF(Project_Schedule!$C$9:$C$158,Summary_Report!$N33,Project_Schedule!$M$9:$M$158)/O33)</f>
        <v/>
      </c>
      <c r="Q33" s="152" t="str">
        <f>IF(N33="","",O33-SUMIF(Project_Schedule!$C$9:$C$158,Summary_Report!$N33,Project_Schedule!$M$9:$M$158))</f>
        <v/>
      </c>
    </row>
    <row r="34" spans="2:17" x14ac:dyDescent="0.25">
      <c r="B34" s="116" t="str">
        <f>IFERROR(INDEX(Tbl_Project_List[[#Data],[Project Name]],MATCH(SMALL(Tbl_Project_List[Priority],ROW($B34)-ROW($B$26)),Tbl_Project_List[[#Data],[Priority]],0),1),"")</f>
        <v/>
      </c>
      <c r="C34" s="117" t="str">
        <f>IFERROR(INDEX(Tbl_Project_List[Priority],MATCH($B34,Tbl_Project_List[Project Name],0),1),"")</f>
        <v/>
      </c>
      <c r="D34" s="124" t="str">
        <f t="array" ref="D34">IF(B34="","",MIN(IF(Summary_Report!B34=Project_Schedule!$A$9:$A$158,Project_Schedule!$H$9:$H$158,"")))</f>
        <v/>
      </c>
      <c r="E34" s="148" t="str">
        <f>IFERROR(MATCH(F34,Project_Schedule!$P$7:$BW$7,0)-MATCH(D34,Project_Schedule!$P$7:$BW$7,0),"")</f>
        <v/>
      </c>
      <c r="F34" s="124" t="str">
        <f t="array" ref="F34">IF(B34="","",IF(MIN(IF(Summary_Report!B34=Project_Schedule!$A$9:$A$158,Project_Schedule!$J$9:$J$158,""))=WORKDAY(Project_Schedule!$BW$7,2,Holidays),"",MIN(IF(Summary_Report!B34=Project_Schedule!$A$9:$A$158,Project_Schedule!$J$9:$J$158,""))))</f>
        <v/>
      </c>
      <c r="G34" s="124" t="str">
        <f t="array" ref="G34">IF(B34="","",IF(MAX(IF(Summary_Report!B34=Project_Schedule!$A$9:$A$158,Project_Schedule!$K$9:$K$158,""))=WORKDAY(Project_Schedule!$BW$7,1,Holidays),"",MAX(IF(Summary_Report!B34=Project_Schedule!$A$9:$A$158,Project_Schedule!$K$9:$K$158,""))))</f>
        <v/>
      </c>
      <c r="H34" s="149" t="str">
        <f>IF(LEN(B34)&gt;0,SUMIF(Project_Schedule!$A$9:$A$158,$B34,Project_Schedule!$N$9:$N$158)/COUNTIF(Project_Schedule!$A$9:$A$158,$B34),"")</f>
        <v/>
      </c>
      <c r="I34" s="150" t="str">
        <f>IFERROR(IF(INDEX(Tbl_Project_List[Due Date],MATCH($B34,Tbl_Project_List[Project Name],0),1)=0,"",INDEX(Tbl_Project_List[Due Date],MATCH($B34,Tbl_Project_List[Project Name],0),1)),"")</f>
        <v/>
      </c>
      <c r="J34" s="150" t="str">
        <f t="shared" si="0"/>
        <v/>
      </c>
      <c r="K34" s="151" t="str">
        <f>IF(B34="","",SUMIF(Project_Schedule!$A$9:$A$158,Summary_Report!B34,Project_Schedule!$D$9:$D$158)-SUMIF(Project_Schedule!$A$9:$A$158,Summary_Report!B34,Project_Schedule!$M$9:$M$158))</f>
        <v/>
      </c>
      <c r="L34" s="152" t="str">
        <f>IF(B34="","",SUMIF(Project_Schedule!$A$9:$A$158,Summary_Report!B34,Project_Schedule!$M$9:$M$158))</f>
        <v/>
      </c>
      <c r="N34" s="153" t="str">
        <f>IFERROR(INDEX(Tbl_Resource_List[#Data],ROW($N34)-ROW($N$26),1),"")</f>
        <v/>
      </c>
      <c r="O34" s="151" t="str">
        <f>IF(N34="","",(COUNT(Project_Schedule!$P$7:$BW$7)*INDEX(Tbl_Resource_List[Hours Available per Day],MATCH($N34,Tbl_Resource_List[Resource Name],0),1)))</f>
        <v/>
      </c>
      <c r="P34" s="149" t="str">
        <f>IF(N34="","",SUMIF(Project_Schedule!$C$9:$C$158,Summary_Report!$N34,Project_Schedule!$M$9:$M$158)/O34)</f>
        <v/>
      </c>
      <c r="Q34" s="152" t="str">
        <f>IF(N34="","",O34-SUMIF(Project_Schedule!$C$9:$C$158,Summary_Report!$N34,Project_Schedule!$M$9:$M$158))</f>
        <v/>
      </c>
    </row>
    <row r="35" spans="2:17" x14ac:dyDescent="0.25">
      <c r="B35" s="116" t="str">
        <f>IFERROR(INDEX(Tbl_Project_List[[#Data],[Project Name]],MATCH(SMALL(Tbl_Project_List[Priority],ROW($B35)-ROW($B$26)),Tbl_Project_List[[#Data],[Priority]],0),1),"")</f>
        <v/>
      </c>
      <c r="C35" s="117" t="str">
        <f>IFERROR(INDEX(Tbl_Project_List[Priority],MATCH($B35,Tbl_Project_List[Project Name],0),1),"")</f>
        <v/>
      </c>
      <c r="D35" s="124" t="str">
        <f t="array" ref="D35">IF(B35="","",MIN(IF(Summary_Report!B35=Project_Schedule!$A$9:$A$158,Project_Schedule!$H$9:$H$158,"")))</f>
        <v/>
      </c>
      <c r="E35" s="148" t="str">
        <f>IFERROR(MATCH(F35,Project_Schedule!$P$7:$BW$7,0)-MATCH(D35,Project_Schedule!$P$7:$BW$7,0),"")</f>
        <v/>
      </c>
      <c r="F35" s="124" t="str">
        <f t="array" ref="F35">IF(B35="","",IF(MIN(IF(Summary_Report!B35=Project_Schedule!$A$9:$A$158,Project_Schedule!$J$9:$J$158,""))=WORKDAY(Project_Schedule!$BW$7,2,Holidays),"",MIN(IF(Summary_Report!B35=Project_Schedule!$A$9:$A$158,Project_Schedule!$J$9:$J$158,""))))</f>
        <v/>
      </c>
      <c r="G35" s="124" t="str">
        <f t="array" ref="G35">IF(B35="","",IF(MAX(IF(Summary_Report!B35=Project_Schedule!$A$9:$A$158,Project_Schedule!$K$9:$K$158,""))=WORKDAY(Project_Schedule!$BW$7,1,Holidays),"",MAX(IF(Summary_Report!B35=Project_Schedule!$A$9:$A$158,Project_Schedule!$K$9:$K$158,""))))</f>
        <v/>
      </c>
      <c r="H35" s="149" t="str">
        <f>IF(LEN(B35)&gt;0,SUMIF(Project_Schedule!$A$9:$A$158,$B35,Project_Schedule!$N$9:$N$158)/COUNTIF(Project_Schedule!$A$9:$A$158,$B35),"")</f>
        <v/>
      </c>
      <c r="I35" s="150" t="str">
        <f>IFERROR(IF(INDEX(Tbl_Project_List[Due Date],MATCH($B35,Tbl_Project_List[Project Name],0),1)=0,"",INDEX(Tbl_Project_List[Due Date],MATCH($B35,Tbl_Project_List[Project Name],0),1)),"")</f>
        <v/>
      </c>
      <c r="J35" s="150" t="str">
        <f t="shared" si="0"/>
        <v/>
      </c>
      <c r="K35" s="151" t="str">
        <f>IF(B35="","",SUMIF(Project_Schedule!$A$9:$A$158,Summary_Report!B35,Project_Schedule!$D$9:$D$158)-SUMIF(Project_Schedule!$A$9:$A$158,Summary_Report!B35,Project_Schedule!$M$9:$M$158))</f>
        <v/>
      </c>
      <c r="L35" s="152" t="str">
        <f>IF(B35="","",SUMIF(Project_Schedule!$A$9:$A$158,Summary_Report!B35,Project_Schedule!$M$9:$M$158))</f>
        <v/>
      </c>
      <c r="N35" s="153" t="str">
        <f>IFERROR(INDEX(Tbl_Resource_List[#Data],ROW($N35)-ROW($N$26),1),"")</f>
        <v/>
      </c>
      <c r="O35" s="151" t="str">
        <f>IF(N35="","",(COUNT(Project_Schedule!$P$7:$BW$7)*INDEX(Tbl_Resource_List[Hours Available per Day],MATCH($N35,Tbl_Resource_List[Resource Name],0),1)))</f>
        <v/>
      </c>
      <c r="P35" s="149" t="str">
        <f>IF(N35="","",SUMIF(Project_Schedule!$C$9:$C$158,Summary_Report!$N35,Project_Schedule!$M$9:$M$158)/O35)</f>
        <v/>
      </c>
      <c r="Q35" s="152" t="str">
        <f>IF(N35="","",O35-SUMIF(Project_Schedule!$C$9:$C$158,Summary_Report!$N35,Project_Schedule!$M$9:$M$158))</f>
        <v/>
      </c>
    </row>
    <row r="36" spans="2:17" x14ac:dyDescent="0.25">
      <c r="B36" s="116" t="str">
        <f>IFERROR(INDEX(Tbl_Project_List[[#Data],[Project Name]],MATCH(SMALL(Tbl_Project_List[Priority],ROW($B36)-ROW($B$26)),Tbl_Project_List[[#Data],[Priority]],0),1),"")</f>
        <v/>
      </c>
      <c r="C36" s="117" t="str">
        <f>IFERROR(INDEX(Tbl_Project_List[Priority],MATCH($B36,Tbl_Project_List[Project Name],0),1),"")</f>
        <v/>
      </c>
      <c r="D36" s="124" t="str">
        <f t="array" ref="D36">IF(B36="","",MIN(IF(Summary_Report!B36=Project_Schedule!$A$9:$A$158,Project_Schedule!$H$9:$H$158,"")))</f>
        <v/>
      </c>
      <c r="E36" s="148" t="str">
        <f>IFERROR(MATCH(F36,Project_Schedule!$P$7:$BW$7,0)-MATCH(D36,Project_Schedule!$P$7:$BW$7,0),"")</f>
        <v/>
      </c>
      <c r="F36" s="124" t="str">
        <f t="array" ref="F36">IF(B36="","",IF(MIN(IF(Summary_Report!B36=Project_Schedule!$A$9:$A$158,Project_Schedule!$J$9:$J$158,""))=WORKDAY(Project_Schedule!$BW$7,2,Holidays),"",MIN(IF(Summary_Report!B36=Project_Schedule!$A$9:$A$158,Project_Schedule!$J$9:$J$158,""))))</f>
        <v/>
      </c>
      <c r="G36" s="124" t="str">
        <f t="array" ref="G36">IF(B36="","",IF(MAX(IF(Summary_Report!B36=Project_Schedule!$A$9:$A$158,Project_Schedule!$K$9:$K$158,""))=WORKDAY(Project_Schedule!$BW$7,1,Holidays),"",MAX(IF(Summary_Report!B36=Project_Schedule!$A$9:$A$158,Project_Schedule!$K$9:$K$158,""))))</f>
        <v/>
      </c>
      <c r="H36" s="149" t="str">
        <f>IF(LEN(B36)&gt;0,SUMIF(Project_Schedule!$A$9:$A$158,$B36,Project_Schedule!$N$9:$N$158)/COUNTIF(Project_Schedule!$A$9:$A$158,$B36),"")</f>
        <v/>
      </c>
      <c r="I36" s="150" t="str">
        <f>IFERROR(IF(INDEX(Tbl_Project_List[Due Date],MATCH($B36,Tbl_Project_List[Project Name],0),1)=0,"",INDEX(Tbl_Project_List[Due Date],MATCH($B36,Tbl_Project_List[Project Name],0),1)),"")</f>
        <v/>
      </c>
      <c r="J36" s="150" t="str">
        <f t="shared" si="0"/>
        <v/>
      </c>
      <c r="K36" s="151" t="str">
        <f>IF(B36="","",SUMIF(Project_Schedule!$A$9:$A$158,Summary_Report!B36,Project_Schedule!$D$9:$D$158)-SUMIF(Project_Schedule!$A$9:$A$158,Summary_Report!B36,Project_Schedule!$M$9:$M$158))</f>
        <v/>
      </c>
      <c r="L36" s="152" t="str">
        <f>IF(B36="","",SUMIF(Project_Schedule!$A$9:$A$158,Summary_Report!B36,Project_Schedule!$M$9:$M$158))</f>
        <v/>
      </c>
      <c r="N36" s="153" t="str">
        <f>IFERROR(INDEX(Tbl_Resource_List[#Data],ROW($N36)-ROW($N$26),1),"")</f>
        <v/>
      </c>
      <c r="O36" s="151" t="str">
        <f>IF(N36="","",(COUNT(Project_Schedule!$P$7:$BW$7)*INDEX(Tbl_Resource_List[Hours Available per Day],MATCH($N36,Tbl_Resource_List[Resource Name],0),1)))</f>
        <v/>
      </c>
      <c r="P36" s="149" t="str">
        <f>IF(N36="","",SUMIF(Project_Schedule!$C$9:$C$158,Summary_Report!$N36,Project_Schedule!$M$9:$M$158)/O36)</f>
        <v/>
      </c>
      <c r="Q36" s="152" t="str">
        <f>IF(N36="","",O36-SUMIF(Project_Schedule!$C$9:$C$158,Summary_Report!$N36,Project_Schedule!$M$9:$M$158))</f>
        <v/>
      </c>
    </row>
    <row r="37" spans="2:17" x14ac:dyDescent="0.25">
      <c r="B37" s="116" t="str">
        <f>IFERROR(INDEX(Tbl_Project_List[[#Data],[Project Name]],MATCH(SMALL(Tbl_Project_List[Priority],ROW($B37)-ROW($B$26)),Tbl_Project_List[[#Data],[Priority]],0),1),"")</f>
        <v/>
      </c>
      <c r="C37" s="117" t="str">
        <f>IFERROR(INDEX(Tbl_Project_List[Priority],MATCH($B37,Tbl_Project_List[Project Name],0),1),"")</f>
        <v/>
      </c>
      <c r="D37" s="124" t="str">
        <f t="array" ref="D37">IF(B37="","",MIN(IF(Summary_Report!B37=Project_Schedule!$A$9:$A$158,Project_Schedule!$H$9:$H$158,"")))</f>
        <v/>
      </c>
      <c r="E37" s="148" t="str">
        <f>IFERROR(MATCH(F37,Project_Schedule!$P$7:$BW$7,0)-MATCH(D37,Project_Schedule!$P$7:$BW$7,0),"")</f>
        <v/>
      </c>
      <c r="F37" s="124" t="str">
        <f t="array" ref="F37">IF(B37="","",IF(MIN(IF(Summary_Report!B37=Project_Schedule!$A$9:$A$158,Project_Schedule!$J$9:$J$158,""))=WORKDAY(Project_Schedule!$BW$7,2,Holidays),"",MIN(IF(Summary_Report!B37=Project_Schedule!$A$9:$A$158,Project_Schedule!$J$9:$J$158,""))))</f>
        <v/>
      </c>
      <c r="G37" s="124" t="str">
        <f t="array" ref="G37">IF(B37="","",IF(MAX(IF(Summary_Report!B37=Project_Schedule!$A$9:$A$158,Project_Schedule!$K$9:$K$158,""))=WORKDAY(Project_Schedule!$BW$7,1,Holidays),"",MAX(IF(Summary_Report!B37=Project_Schedule!$A$9:$A$158,Project_Schedule!$K$9:$K$158,""))))</f>
        <v/>
      </c>
      <c r="H37" s="149" t="str">
        <f>IF(LEN(B37)&gt;0,SUMIF(Project_Schedule!$A$9:$A$158,$B37,Project_Schedule!$N$9:$N$158)/COUNTIF(Project_Schedule!$A$9:$A$158,$B37),"")</f>
        <v/>
      </c>
      <c r="I37" s="150" t="str">
        <f>IFERROR(IF(INDEX(Tbl_Project_List[Due Date],MATCH($B37,Tbl_Project_List[Project Name],0),1)=0,"",INDEX(Tbl_Project_List[Due Date],MATCH($B37,Tbl_Project_List[Project Name],0),1)),"")</f>
        <v/>
      </c>
      <c r="J37" s="150" t="str">
        <f t="shared" si="0"/>
        <v/>
      </c>
      <c r="K37" s="151" t="str">
        <f>IF(B37="","",SUMIF(Project_Schedule!$A$9:$A$158,Summary_Report!B37,Project_Schedule!$D$9:$D$158)-SUMIF(Project_Schedule!$A$9:$A$158,Summary_Report!B37,Project_Schedule!$M$9:$M$158))</f>
        <v/>
      </c>
      <c r="L37" s="152" t="str">
        <f>IF(B37="","",SUMIF(Project_Schedule!$A$9:$A$158,Summary_Report!B37,Project_Schedule!$M$9:$M$158))</f>
        <v/>
      </c>
      <c r="N37" s="153" t="str">
        <f>IFERROR(INDEX(Tbl_Resource_List[#Data],ROW($N37)-ROW($N$26),1),"")</f>
        <v/>
      </c>
      <c r="O37" s="151" t="str">
        <f>IF(N37="","",(COUNT(Project_Schedule!$P$7:$BW$7)*INDEX(Tbl_Resource_List[Hours Available per Day],MATCH($N37,Tbl_Resource_List[Resource Name],0),1)))</f>
        <v/>
      </c>
      <c r="P37" s="149" t="str">
        <f>IF(N37="","",SUMIF(Project_Schedule!$C$9:$C$158,Summary_Report!$N37,Project_Schedule!$M$9:$M$158)/O37)</f>
        <v/>
      </c>
      <c r="Q37" s="152" t="str">
        <f>IF(N37="","",O37-SUMIF(Project_Schedule!$C$9:$C$158,Summary_Report!$N37,Project_Schedule!$M$9:$M$158))</f>
        <v/>
      </c>
    </row>
    <row r="38" spans="2:17" x14ac:dyDescent="0.25">
      <c r="B38" s="116" t="str">
        <f>IFERROR(INDEX(Tbl_Project_List[[#Data],[Project Name]],MATCH(SMALL(Tbl_Project_List[Priority],ROW($B38)-ROW($B$26)),Tbl_Project_List[[#Data],[Priority]],0),1),"")</f>
        <v/>
      </c>
      <c r="C38" s="117" t="str">
        <f>IFERROR(INDEX(Tbl_Project_List[Priority],MATCH($B38,Tbl_Project_List[Project Name],0),1),"")</f>
        <v/>
      </c>
      <c r="D38" s="124" t="str">
        <f t="array" ref="D38">IF(B38="","",MIN(IF(Summary_Report!B38=Project_Schedule!$A$9:$A$158,Project_Schedule!$H$9:$H$158,"")))</f>
        <v/>
      </c>
      <c r="E38" s="148" t="str">
        <f>IFERROR(MATCH(F38,Project_Schedule!$P$7:$BW$7,0)-MATCH(D38,Project_Schedule!$P$7:$BW$7,0),"")</f>
        <v/>
      </c>
      <c r="F38" s="124" t="str">
        <f t="array" ref="F38">IF(B38="","",IF(MIN(IF(Summary_Report!B38=Project_Schedule!$A$9:$A$158,Project_Schedule!$J$9:$J$158,""))=WORKDAY(Project_Schedule!$BW$7,2,Holidays),"",MIN(IF(Summary_Report!B38=Project_Schedule!$A$9:$A$158,Project_Schedule!$J$9:$J$158,""))))</f>
        <v/>
      </c>
      <c r="G38" s="124" t="str">
        <f t="array" ref="G38">IF(B38="","",IF(MAX(IF(Summary_Report!B38=Project_Schedule!$A$9:$A$158,Project_Schedule!$K$9:$K$158,""))=WORKDAY(Project_Schedule!$BW$7,1,Holidays),"",MAX(IF(Summary_Report!B38=Project_Schedule!$A$9:$A$158,Project_Schedule!$K$9:$K$158,""))))</f>
        <v/>
      </c>
      <c r="H38" s="149" t="str">
        <f>IF(LEN(B38)&gt;0,SUMIF(Project_Schedule!$A$9:$A$158,$B38,Project_Schedule!$N$9:$N$158)/COUNTIF(Project_Schedule!$A$9:$A$158,$B38),"")</f>
        <v/>
      </c>
      <c r="I38" s="150" t="str">
        <f>IFERROR(IF(INDEX(Tbl_Project_List[Due Date],MATCH($B38,Tbl_Project_List[Project Name],0),1)=0,"",INDEX(Tbl_Project_List[Due Date],MATCH($B38,Tbl_Project_List[Project Name],0),1)),"")</f>
        <v/>
      </c>
      <c r="J38" s="150" t="str">
        <f t="shared" si="0"/>
        <v/>
      </c>
      <c r="K38" s="151" t="str">
        <f>IF(B38="","",SUMIF(Project_Schedule!$A$9:$A$158,Summary_Report!B38,Project_Schedule!$D$9:$D$158)-SUMIF(Project_Schedule!$A$9:$A$158,Summary_Report!B38,Project_Schedule!$M$9:$M$158))</f>
        <v/>
      </c>
      <c r="L38" s="152" t="str">
        <f>IF(B38="","",SUMIF(Project_Schedule!$A$9:$A$158,Summary_Report!B38,Project_Schedule!$M$9:$M$158))</f>
        <v/>
      </c>
      <c r="N38" s="153" t="str">
        <f>IFERROR(INDEX(Tbl_Resource_List[#Data],ROW($N38)-ROW($N$26),1),"")</f>
        <v/>
      </c>
      <c r="O38" s="151" t="str">
        <f>IF(N38="","",(COUNT(Project_Schedule!$P$7:$BW$7)*INDEX(Tbl_Resource_List[Hours Available per Day],MATCH($N38,Tbl_Resource_List[Resource Name],0),1)))</f>
        <v/>
      </c>
      <c r="P38" s="149" t="str">
        <f>IF(N38="","",SUMIF(Project_Schedule!$C$9:$C$158,Summary_Report!$N38,Project_Schedule!$M$9:$M$158)/O38)</f>
        <v/>
      </c>
      <c r="Q38" s="152" t="str">
        <f>IF(N38="","",O38-SUMIF(Project_Schedule!$C$9:$C$158,Summary_Report!$N38,Project_Schedule!$M$9:$M$158))</f>
        <v/>
      </c>
    </row>
    <row r="39" spans="2:17" x14ac:dyDescent="0.25">
      <c r="B39" s="116" t="str">
        <f>IFERROR(INDEX(Tbl_Project_List[[#Data],[Project Name]],MATCH(SMALL(Tbl_Project_List[Priority],ROW($B39)-ROW($B$26)),Tbl_Project_List[[#Data],[Priority]],0),1),"")</f>
        <v/>
      </c>
      <c r="C39" s="117" t="str">
        <f>IFERROR(INDEX(Tbl_Project_List[Priority],MATCH($B39,Tbl_Project_List[Project Name],0),1),"")</f>
        <v/>
      </c>
      <c r="D39" s="124" t="str">
        <f t="array" ref="D39">IF(B39="","",MIN(IF(Summary_Report!B39=Project_Schedule!$A$9:$A$158,Project_Schedule!$H$9:$H$158,"")))</f>
        <v/>
      </c>
      <c r="E39" s="148" t="str">
        <f>IFERROR(MATCH(F39,Project_Schedule!$P$7:$BW$7,0)-MATCH(D39,Project_Schedule!$P$7:$BW$7,0),"")</f>
        <v/>
      </c>
      <c r="F39" s="124" t="str">
        <f t="array" ref="F39">IF(B39="","",IF(MIN(IF(Summary_Report!B39=Project_Schedule!$A$9:$A$158,Project_Schedule!$J$9:$J$158,""))=WORKDAY(Project_Schedule!$BW$7,2,Holidays),"",MIN(IF(Summary_Report!B39=Project_Schedule!$A$9:$A$158,Project_Schedule!$J$9:$J$158,""))))</f>
        <v/>
      </c>
      <c r="G39" s="124" t="str">
        <f t="array" ref="G39">IF(B39="","",IF(MAX(IF(Summary_Report!B39=Project_Schedule!$A$9:$A$158,Project_Schedule!$K$9:$K$158,""))=WORKDAY(Project_Schedule!$BW$7,1,Holidays),"",MAX(IF(Summary_Report!B39=Project_Schedule!$A$9:$A$158,Project_Schedule!$K$9:$K$158,""))))</f>
        <v/>
      </c>
      <c r="H39" s="149" t="str">
        <f>IF(LEN(B39)&gt;0,SUMIF(Project_Schedule!$A$9:$A$158,$B39,Project_Schedule!$N$9:$N$158)/COUNTIF(Project_Schedule!$A$9:$A$158,$B39),"")</f>
        <v/>
      </c>
      <c r="I39" s="150" t="str">
        <f>IFERROR(IF(INDEX(Tbl_Project_List[Due Date],MATCH($B39,Tbl_Project_List[Project Name],0),1)=0,"",INDEX(Tbl_Project_List[Due Date],MATCH($B39,Tbl_Project_List[Project Name],0),1)),"")</f>
        <v/>
      </c>
      <c r="J39" s="150" t="str">
        <f t="shared" si="0"/>
        <v/>
      </c>
      <c r="K39" s="151" t="str">
        <f>IF(B39="","",SUMIF(Project_Schedule!$A$9:$A$158,Summary_Report!B39,Project_Schedule!$D$9:$D$158)-SUMIF(Project_Schedule!$A$9:$A$158,Summary_Report!B39,Project_Schedule!$M$9:$M$158))</f>
        <v/>
      </c>
      <c r="L39" s="152" t="str">
        <f>IF(B39="","",SUMIF(Project_Schedule!$A$9:$A$158,Summary_Report!B39,Project_Schedule!$M$9:$M$158))</f>
        <v/>
      </c>
      <c r="N39" s="153" t="str">
        <f>IFERROR(INDEX(Tbl_Resource_List[#Data],ROW($N39)-ROW($N$26),1),"")</f>
        <v/>
      </c>
      <c r="O39" s="151" t="str">
        <f>IF(N39="","",(COUNT(Project_Schedule!$P$7:$BW$7)*INDEX(Tbl_Resource_List[Hours Available per Day],MATCH($N39,Tbl_Resource_List[Resource Name],0),1)))</f>
        <v/>
      </c>
      <c r="P39" s="149" t="str">
        <f>IF(N39="","",SUMIF(Project_Schedule!$C$9:$C$158,Summary_Report!$N39,Project_Schedule!$M$9:$M$158)/O39)</f>
        <v/>
      </c>
      <c r="Q39" s="152" t="str">
        <f>IF(N39="","",O39-SUMIF(Project_Schedule!$C$9:$C$158,Summary_Report!$N39,Project_Schedule!$M$9:$M$158))</f>
        <v/>
      </c>
    </row>
    <row r="40" spans="2:17" x14ac:dyDescent="0.25">
      <c r="B40" s="116" t="str">
        <f>IFERROR(INDEX(Tbl_Project_List[[#Data],[Project Name]],MATCH(SMALL(Tbl_Project_List[Priority],ROW($B40)-ROW($B$26)),Tbl_Project_List[[#Data],[Priority]],0),1),"")</f>
        <v/>
      </c>
      <c r="C40" s="117" t="str">
        <f>IFERROR(INDEX(Tbl_Project_List[Priority],MATCH($B40,Tbl_Project_List[Project Name],0),1),"")</f>
        <v/>
      </c>
      <c r="D40" s="124" t="str">
        <f t="array" ref="D40">IF(B40="","",MIN(IF(Summary_Report!B40=Project_Schedule!$A$9:$A$158,Project_Schedule!$H$9:$H$158,"")))</f>
        <v/>
      </c>
      <c r="E40" s="148" t="str">
        <f>IFERROR(MATCH(F40,Project_Schedule!$P$7:$BW$7,0)-MATCH(D40,Project_Schedule!$P$7:$BW$7,0),"")</f>
        <v/>
      </c>
      <c r="F40" s="124" t="str">
        <f t="array" ref="F40">IF(B40="","",IF(MIN(IF(Summary_Report!B40=Project_Schedule!$A$9:$A$158,Project_Schedule!$J$9:$J$158,""))=WORKDAY(Project_Schedule!$BW$7,2,Holidays),"",MIN(IF(Summary_Report!B40=Project_Schedule!$A$9:$A$158,Project_Schedule!$J$9:$J$158,""))))</f>
        <v/>
      </c>
      <c r="G40" s="124" t="str">
        <f t="array" ref="G40">IF(B40="","",IF(MAX(IF(Summary_Report!B40=Project_Schedule!$A$9:$A$158,Project_Schedule!$K$9:$K$158,""))=WORKDAY(Project_Schedule!$BW$7,1,Holidays),"",MAX(IF(Summary_Report!B40=Project_Schedule!$A$9:$A$158,Project_Schedule!$K$9:$K$158,""))))</f>
        <v/>
      </c>
      <c r="H40" s="149" t="str">
        <f>IF(LEN(B40)&gt;0,SUMIF(Project_Schedule!$A$9:$A$158,$B40,Project_Schedule!$N$9:$N$158)/COUNTIF(Project_Schedule!$A$9:$A$158,$B40),"")</f>
        <v/>
      </c>
      <c r="I40" s="150" t="str">
        <f>IFERROR(IF(INDEX(Tbl_Project_List[Due Date],MATCH($B40,Tbl_Project_List[Project Name],0),1)=0,"",INDEX(Tbl_Project_List[Due Date],MATCH($B40,Tbl_Project_List[Project Name],0),1)),"")</f>
        <v/>
      </c>
      <c r="J40" s="150" t="str">
        <f t="shared" si="0"/>
        <v/>
      </c>
      <c r="K40" s="151" t="str">
        <f>IF(B40="","",SUMIF(Project_Schedule!$A$9:$A$158,Summary_Report!B40,Project_Schedule!$D$9:$D$158)-SUMIF(Project_Schedule!$A$9:$A$158,Summary_Report!B40,Project_Schedule!$M$9:$M$158))</f>
        <v/>
      </c>
      <c r="L40" s="152" t="str">
        <f>IF(B40="","",SUMIF(Project_Schedule!$A$9:$A$158,Summary_Report!B40,Project_Schedule!$M$9:$M$158))</f>
        <v/>
      </c>
      <c r="N40" s="153" t="str">
        <f>IFERROR(INDEX(Tbl_Resource_List[#Data],ROW($N40)-ROW($N$26),1),"")</f>
        <v/>
      </c>
      <c r="O40" s="151" t="str">
        <f>IF(N40="","",(COUNT(Project_Schedule!$P$7:$BW$7)*INDEX(Tbl_Resource_List[Hours Available per Day],MATCH($N40,Tbl_Resource_List[Resource Name],0),1)))</f>
        <v/>
      </c>
      <c r="P40" s="149" t="str">
        <f>IF(N40="","",SUMIF(Project_Schedule!$C$9:$C$158,Summary_Report!$N40,Project_Schedule!$M$9:$M$158)/O40)</f>
        <v/>
      </c>
      <c r="Q40" s="152" t="str">
        <f>IF(N40="","",O40-SUMIF(Project_Schedule!$C$9:$C$158,Summary_Report!$N40,Project_Schedule!$M$9:$M$158))</f>
        <v/>
      </c>
    </row>
    <row r="41" spans="2:17" ht="15.75" thickBot="1" x14ac:dyDescent="0.3">
      <c r="B41" s="116" t="str">
        <f>IFERROR(INDEX(Tbl_Project_List[[#Data],[Project Name]],MATCH(SMALL(Tbl_Project_List[Priority],ROW($B41)-ROW($B$26)),Tbl_Project_List[[#Data],[Priority]],0),1),"")</f>
        <v/>
      </c>
      <c r="C41" s="117" t="str">
        <f>IFERROR(INDEX(Tbl_Project_List[Priority],MATCH($B41,Tbl_Project_List[Project Name],0),1),"")</f>
        <v/>
      </c>
      <c r="D41" s="124" t="str">
        <f t="array" ref="D41">IF(B41="","",MIN(IF(Summary_Report!B41=Project_Schedule!$A$9:$A$158,Project_Schedule!$H$9:$H$158,"")))</f>
        <v/>
      </c>
      <c r="E41" s="148" t="str">
        <f>IFERROR(MATCH(F41,Project_Schedule!$P$7:$BW$7,0)-MATCH(D41,Project_Schedule!$P$7:$BW$7,0),"")</f>
        <v/>
      </c>
      <c r="F41" s="124" t="str">
        <f t="array" ref="F41">IF(B41="","",IF(MIN(IF(Summary_Report!B41=Project_Schedule!$A$9:$A$158,Project_Schedule!$J$9:$J$158,""))=WORKDAY(Project_Schedule!$BW$7,2,Holidays),"",MIN(IF(Summary_Report!B41=Project_Schedule!$A$9:$A$158,Project_Schedule!$J$9:$J$158,""))))</f>
        <v/>
      </c>
      <c r="G41" s="124" t="str">
        <f t="array" ref="G41">IF(B41="","",IF(MAX(IF(Summary_Report!B41=Project_Schedule!$A$9:$A$158,Project_Schedule!$K$9:$K$158,""))=WORKDAY(Project_Schedule!$BW$7,1,Holidays),"",MAX(IF(Summary_Report!B41=Project_Schedule!$A$9:$A$158,Project_Schedule!$K$9:$K$158,""))))</f>
        <v/>
      </c>
      <c r="H41" s="149" t="str">
        <f>IF(LEN(B41)&gt;0,SUMIF(Project_Schedule!$A$9:$A$158,$B41,Project_Schedule!$N$9:$N$158)/COUNTIF(Project_Schedule!$A$9:$A$158,$B41),"")</f>
        <v/>
      </c>
      <c r="I41" s="150" t="str">
        <f>IFERROR(IF(INDEX(Tbl_Project_List[Due Date],MATCH($B41,Tbl_Project_List[Project Name],0),1)=0,"",INDEX(Tbl_Project_List[Due Date],MATCH($B41,Tbl_Project_List[Project Name],0),1)),"")</f>
        <v/>
      </c>
      <c r="J41" s="150" t="str">
        <f t="shared" si="0"/>
        <v/>
      </c>
      <c r="K41" s="151" t="str">
        <f>IF(B41="","",SUMIF(Project_Schedule!$A$9:$A$158,Summary_Report!B41,Project_Schedule!$D$9:$D$158)-SUMIF(Project_Schedule!$A$9:$A$158,Summary_Report!B41,Project_Schedule!$M$9:$M$158))</f>
        <v/>
      </c>
      <c r="L41" s="152" t="str">
        <f>IF(B41="","",SUMIF(Project_Schedule!$A$9:$A$158,Summary_Report!B41,Project_Schedule!$M$9:$M$158))</f>
        <v/>
      </c>
      <c r="N41" s="155" t="str">
        <f>IFERROR(INDEX(Tbl_Resource_List[#Data],ROW($N41)-ROW($N$26),1),"")</f>
        <v/>
      </c>
      <c r="O41" s="156" t="str">
        <f>IF(N41="","",(COUNT(Project_Schedule!$P$7:$BW$7)*INDEX(Tbl_Resource_List[Hours Available per Day],MATCH($N41,Tbl_Resource_List[Resource Name],0),1)))</f>
        <v/>
      </c>
      <c r="P41" s="157" t="str">
        <f>IF(N41="","",SUMIF(Project_Schedule!$C$9:$C$158,Summary_Report!$N41,Project_Schedule!$M$9:$M$158)/O41)</f>
        <v/>
      </c>
      <c r="Q41" s="158" t="str">
        <f>IF(N41="","",O41-SUMIF(Project_Schedule!$C$9:$C$158,Summary_Report!$N41,Project_Schedule!$M$9:$M$158))</f>
        <v/>
      </c>
    </row>
    <row r="42" spans="2:17" ht="15.75" thickTop="1" x14ac:dyDescent="0.25">
      <c r="B42" s="116" t="str">
        <f>IFERROR(INDEX(Tbl_Project_List[[#Data],[Project Name]],MATCH(SMALL(Tbl_Project_List[Priority],ROW($B42)-ROW($B$26)),Tbl_Project_List[[#Data],[Priority]],0),1),"")</f>
        <v/>
      </c>
      <c r="C42" s="117" t="str">
        <f>IFERROR(INDEX(Tbl_Project_List[Priority],MATCH($B42,Tbl_Project_List[Project Name],0),1),"")</f>
        <v/>
      </c>
      <c r="D42" s="124" t="str">
        <f t="array" ref="D42">IF(B42="","",MIN(IF(Summary_Report!B42=Project_Schedule!$A$9:$A$158,Project_Schedule!$H$9:$H$158,"")))</f>
        <v/>
      </c>
      <c r="E42" s="148" t="str">
        <f>IFERROR(MATCH(F42,Project_Schedule!$P$7:$BW$7,0)-MATCH(D42,Project_Schedule!$P$7:$BW$7,0),"")</f>
        <v/>
      </c>
      <c r="F42" s="124" t="str">
        <f t="array" ref="F42">IF(B42="","",IF(MIN(IF(Summary_Report!B42=Project_Schedule!$A$9:$A$158,Project_Schedule!$J$9:$J$158,""))=WORKDAY(Project_Schedule!$BW$7,2,Holidays),"",MIN(IF(Summary_Report!B42=Project_Schedule!$A$9:$A$158,Project_Schedule!$J$9:$J$158,""))))</f>
        <v/>
      </c>
      <c r="G42" s="124" t="str">
        <f t="array" ref="G42">IF(B42="","",IF(MAX(IF(Summary_Report!B42=Project_Schedule!$A$9:$A$158,Project_Schedule!$K$9:$K$158,""))=WORKDAY(Project_Schedule!$BW$7,1,Holidays),"",MAX(IF(Summary_Report!B42=Project_Schedule!$A$9:$A$158,Project_Schedule!$K$9:$K$158,""))))</f>
        <v/>
      </c>
      <c r="H42" s="149" t="str">
        <f>IF(LEN(B42)&gt;0,SUMIF(Project_Schedule!$A$9:$A$158,$B42,Project_Schedule!$N$9:$N$158)/COUNTIF(Project_Schedule!$A$9:$A$158,$B42),"")</f>
        <v/>
      </c>
      <c r="I42" s="150" t="str">
        <f>IFERROR(IF(INDEX(Tbl_Project_List[Due Date],MATCH($B42,Tbl_Project_List[Project Name],0),1)=0,"",INDEX(Tbl_Project_List[Due Date],MATCH($B42,Tbl_Project_List[Project Name],0),1)),"")</f>
        <v/>
      </c>
      <c r="J42" s="150" t="str">
        <f t="shared" si="0"/>
        <v/>
      </c>
      <c r="K42" s="151" t="str">
        <f>IF(B42="","",SUMIF(Project_Schedule!$A$9:$A$158,Summary_Report!B42,Project_Schedule!$D$9:$D$158)-SUMIF(Project_Schedule!$A$9:$A$158,Summary_Report!B42,Project_Schedule!$M$9:$M$158))</f>
        <v/>
      </c>
      <c r="L42" s="152" t="str">
        <f>IF(B42="","",SUMIF(Project_Schedule!$A$9:$A$158,Summary_Report!B42,Project_Schedule!$M$9:$M$158))</f>
        <v/>
      </c>
      <c r="P42" s="159"/>
    </row>
    <row r="43" spans="2:17" x14ac:dyDescent="0.25">
      <c r="B43" s="116" t="str">
        <f>IFERROR(INDEX(Tbl_Project_List[[#Data],[Project Name]],MATCH(SMALL(Tbl_Project_List[Priority],ROW($B43)-ROW($B$26)),Tbl_Project_List[[#Data],[Priority]],0),1),"")</f>
        <v/>
      </c>
      <c r="C43" s="117" t="str">
        <f>IFERROR(INDEX(Tbl_Project_List[Priority],MATCH($B43,Tbl_Project_List[Project Name],0),1),"")</f>
        <v/>
      </c>
      <c r="D43" s="124" t="str">
        <f t="array" ref="D43">IF(B43="","",MIN(IF(Summary_Report!B43=Project_Schedule!$A$9:$A$158,Project_Schedule!$H$9:$H$158,"")))</f>
        <v/>
      </c>
      <c r="E43" s="148" t="str">
        <f>IFERROR(MATCH(F43,Project_Schedule!$P$7:$BW$7,0)-MATCH(D43,Project_Schedule!$P$7:$BW$7,0),"")</f>
        <v/>
      </c>
      <c r="F43" s="124" t="str">
        <f t="array" ref="F43">IF(B43="","",IF(MIN(IF(Summary_Report!B43=Project_Schedule!$A$9:$A$158,Project_Schedule!$J$9:$J$158,""))=WORKDAY(Project_Schedule!$BW$7,2,Holidays),"",MIN(IF(Summary_Report!B43=Project_Schedule!$A$9:$A$158,Project_Schedule!$J$9:$J$158,""))))</f>
        <v/>
      </c>
      <c r="G43" s="124" t="str">
        <f t="array" ref="G43">IF(B43="","",IF(MAX(IF(Summary_Report!B43=Project_Schedule!$A$9:$A$158,Project_Schedule!$K$9:$K$158,""))=WORKDAY(Project_Schedule!$BW$7,1,Holidays),"",MAX(IF(Summary_Report!B43=Project_Schedule!$A$9:$A$158,Project_Schedule!$K$9:$K$158,""))))</f>
        <v/>
      </c>
      <c r="H43" s="149" t="str">
        <f>IF(LEN(B43)&gt;0,SUMIF(Project_Schedule!$A$9:$A$158,$B43,Project_Schedule!$N$9:$N$158)/COUNTIF(Project_Schedule!$A$9:$A$158,$B43),"")</f>
        <v/>
      </c>
      <c r="I43" s="150" t="str">
        <f>IFERROR(IF(INDEX(Tbl_Project_List[Due Date],MATCH($B43,Tbl_Project_List[Project Name],0),1)=0,"",INDEX(Tbl_Project_List[Due Date],MATCH($B43,Tbl_Project_List[Project Name],0),1)),"")</f>
        <v/>
      </c>
      <c r="J43" s="150" t="str">
        <f t="shared" si="0"/>
        <v/>
      </c>
      <c r="K43" s="151" t="str">
        <f>IF(B43="","",SUMIF(Project_Schedule!$A$9:$A$158,Summary_Report!B43,Project_Schedule!$D$9:$D$158)-SUMIF(Project_Schedule!$A$9:$A$158,Summary_Report!B43,Project_Schedule!$M$9:$M$158))</f>
        <v/>
      </c>
      <c r="L43" s="152" t="str">
        <f>IF(B43="","",SUMIF(Project_Schedule!$A$9:$A$158,Summary_Report!B43,Project_Schedule!$M$9:$M$158))</f>
        <v/>
      </c>
      <c r="N43" s="159"/>
      <c r="O43" s="159"/>
      <c r="P43" s="159"/>
    </row>
    <row r="44" spans="2:17" x14ac:dyDescent="0.25">
      <c r="B44" s="116" t="str">
        <f>IFERROR(INDEX(Tbl_Project_List[[#Data],[Project Name]],MATCH(SMALL(Tbl_Project_List[Priority],ROW($B44)-ROW($B$26)),Tbl_Project_List[[#Data],[Priority]],0),1),"")</f>
        <v/>
      </c>
      <c r="C44" s="117" t="str">
        <f>IFERROR(INDEX(Tbl_Project_List[Priority],MATCH($B44,Tbl_Project_List[Project Name],0),1),"")</f>
        <v/>
      </c>
      <c r="D44" s="124" t="str">
        <f t="array" ref="D44">IF(B44="","",MIN(IF(Summary_Report!B44=Project_Schedule!$A$9:$A$158,Project_Schedule!$H$9:$H$158,"")))</f>
        <v/>
      </c>
      <c r="E44" s="148" t="str">
        <f>IFERROR(MATCH(F44,Project_Schedule!$P$7:$BW$7,0)-MATCH(D44,Project_Schedule!$P$7:$BW$7,0),"")</f>
        <v/>
      </c>
      <c r="F44" s="124" t="str">
        <f t="array" ref="F44">IF(B44="","",IF(MIN(IF(Summary_Report!B44=Project_Schedule!$A$9:$A$158,Project_Schedule!$J$9:$J$158,""))=WORKDAY(Project_Schedule!$BW$7,2,Holidays),"",MIN(IF(Summary_Report!B44=Project_Schedule!$A$9:$A$158,Project_Schedule!$J$9:$J$158,""))))</f>
        <v/>
      </c>
      <c r="G44" s="124" t="str">
        <f t="array" ref="G44">IF(B44="","",IF(MAX(IF(Summary_Report!B44=Project_Schedule!$A$9:$A$158,Project_Schedule!$K$9:$K$158,""))=WORKDAY(Project_Schedule!$BW$7,1,Holidays),"",MAX(IF(Summary_Report!B44=Project_Schedule!$A$9:$A$158,Project_Schedule!$K$9:$K$158,""))))</f>
        <v/>
      </c>
      <c r="H44" s="149" t="str">
        <f>IF(LEN(B44)&gt;0,SUMIF(Project_Schedule!$A$9:$A$158,$B44,Project_Schedule!$N$9:$N$158)/COUNTIF(Project_Schedule!$A$9:$A$158,$B44),"")</f>
        <v/>
      </c>
      <c r="I44" s="150" t="str">
        <f>IFERROR(IF(INDEX(Tbl_Project_List[Due Date],MATCH($B44,Tbl_Project_List[Project Name],0),1)=0,"",INDEX(Tbl_Project_List[Due Date],MATCH($B44,Tbl_Project_List[Project Name],0),1)),"")</f>
        <v/>
      </c>
      <c r="J44" s="150" t="str">
        <f t="shared" si="0"/>
        <v/>
      </c>
      <c r="K44" s="151" t="str">
        <f>IF(B44="","",SUMIF(Project_Schedule!$A$9:$A$158,Summary_Report!B44,Project_Schedule!$D$9:$D$158)-SUMIF(Project_Schedule!$A$9:$A$158,Summary_Report!B44,Project_Schedule!$M$9:$M$158))</f>
        <v/>
      </c>
      <c r="L44" s="152" t="str">
        <f>IF(B44="","",SUMIF(Project_Schedule!$A$9:$A$158,Summary_Report!B44,Project_Schedule!$M$9:$M$158))</f>
        <v/>
      </c>
      <c r="N44" s="159"/>
      <c r="O44" s="159"/>
      <c r="P44" s="159"/>
    </row>
    <row r="45" spans="2:17" x14ac:dyDescent="0.25">
      <c r="B45" s="116" t="str">
        <f>IFERROR(INDEX(Tbl_Project_List[[#Data],[Project Name]],MATCH(SMALL(Tbl_Project_List[Priority],ROW($B45)-ROW($B$26)),Tbl_Project_List[[#Data],[Priority]],0),1),"")</f>
        <v/>
      </c>
      <c r="C45" s="117" t="str">
        <f>IFERROR(INDEX(Tbl_Project_List[Priority],MATCH($B45,Tbl_Project_List[Project Name],0),1),"")</f>
        <v/>
      </c>
      <c r="D45" s="124" t="str">
        <f t="array" ref="D45">IF(B45="","",MIN(IF(Summary_Report!B45=Project_Schedule!$A$9:$A$158,Project_Schedule!$H$9:$H$158,"")))</f>
        <v/>
      </c>
      <c r="E45" s="148" t="str">
        <f>IFERROR(MATCH(F45,Project_Schedule!$P$7:$BW$7,0)-MATCH(D45,Project_Schedule!$P$7:$BW$7,0),"")</f>
        <v/>
      </c>
      <c r="F45" s="124" t="str">
        <f t="array" ref="F45">IF(B45="","",IF(MIN(IF(Summary_Report!B45=Project_Schedule!$A$9:$A$158,Project_Schedule!$J$9:$J$158,""))=WORKDAY(Project_Schedule!$BW$7,2,Holidays),"",MIN(IF(Summary_Report!B45=Project_Schedule!$A$9:$A$158,Project_Schedule!$J$9:$J$158,""))))</f>
        <v/>
      </c>
      <c r="G45" s="124" t="str">
        <f t="array" ref="G45">IF(B45="","",IF(MAX(IF(Summary_Report!B45=Project_Schedule!$A$9:$A$158,Project_Schedule!$K$9:$K$158,""))=WORKDAY(Project_Schedule!$BW$7,1,Holidays),"",MAX(IF(Summary_Report!B45=Project_Schedule!$A$9:$A$158,Project_Schedule!$K$9:$K$158,""))))</f>
        <v/>
      </c>
      <c r="H45" s="149" t="str">
        <f>IF(LEN(B45)&gt;0,SUMIF(Project_Schedule!$A$9:$A$158,$B45,Project_Schedule!$N$9:$N$158)/COUNTIF(Project_Schedule!$A$9:$A$158,$B45),"")</f>
        <v/>
      </c>
      <c r="I45" s="150" t="str">
        <f>IFERROR(IF(INDEX(Tbl_Project_List[Due Date],MATCH($B45,Tbl_Project_List[Project Name],0),1)=0,"",INDEX(Tbl_Project_List[Due Date],MATCH($B45,Tbl_Project_List[Project Name],0),1)),"")</f>
        <v/>
      </c>
      <c r="J45" s="150" t="str">
        <f t="shared" si="0"/>
        <v/>
      </c>
      <c r="K45" s="151" t="str">
        <f>IF(B45="","",SUMIF(Project_Schedule!$A$9:$A$158,Summary_Report!B45,Project_Schedule!$D$9:$D$158)-SUMIF(Project_Schedule!$A$9:$A$158,Summary_Report!B45,Project_Schedule!$M$9:$M$158))</f>
        <v/>
      </c>
      <c r="L45" s="152" t="str">
        <f>IF(B45="","",SUMIF(Project_Schedule!$A$9:$A$158,Summary_Report!B45,Project_Schedule!$M$9:$M$158))</f>
        <v/>
      </c>
      <c r="N45" s="159"/>
      <c r="O45" s="159"/>
      <c r="P45" s="159"/>
    </row>
    <row r="46" spans="2:17" x14ac:dyDescent="0.25">
      <c r="B46" s="116" t="str">
        <f>IFERROR(INDEX(Tbl_Project_List[[#Data],[Project Name]],MATCH(SMALL(Tbl_Project_List[Priority],ROW($B46)-ROW($B$26)),Tbl_Project_List[[#Data],[Priority]],0),1),"")</f>
        <v/>
      </c>
      <c r="C46" s="117" t="str">
        <f>IFERROR(INDEX(Tbl_Project_List[Priority],MATCH($B46,Tbl_Project_List[Project Name],0),1),"")</f>
        <v/>
      </c>
      <c r="D46" s="124" t="str">
        <f t="array" ref="D46">IF(B46="","",MIN(IF(Summary_Report!B46=Project_Schedule!$A$9:$A$158,Project_Schedule!$H$9:$H$158,"")))</f>
        <v/>
      </c>
      <c r="E46" s="148" t="str">
        <f>IFERROR(MATCH(F46,Project_Schedule!$P$7:$BW$7,0)-MATCH(D46,Project_Schedule!$P$7:$BW$7,0),"")</f>
        <v/>
      </c>
      <c r="F46" s="124" t="str">
        <f t="array" ref="F46">IF(B46="","",IF(MIN(IF(Summary_Report!B46=Project_Schedule!$A$9:$A$158,Project_Schedule!$J$9:$J$158,""))=WORKDAY(Project_Schedule!$BW$7,2,Holidays),"",MIN(IF(Summary_Report!B46=Project_Schedule!$A$9:$A$158,Project_Schedule!$J$9:$J$158,""))))</f>
        <v/>
      </c>
      <c r="G46" s="124" t="str">
        <f t="array" ref="G46">IF(B46="","",IF(MAX(IF(Summary_Report!B46=Project_Schedule!$A$9:$A$158,Project_Schedule!$K$9:$K$158,""))=WORKDAY(Project_Schedule!$BW$7,1,Holidays),"",MAX(IF(Summary_Report!B46=Project_Schedule!$A$9:$A$158,Project_Schedule!$K$9:$K$158,""))))</f>
        <v/>
      </c>
      <c r="H46" s="149" t="str">
        <f>IF(LEN(B46)&gt;0,SUMIF(Project_Schedule!$A$9:$A$158,$B46,Project_Schedule!$N$9:$N$158)/COUNTIF(Project_Schedule!$A$9:$A$158,$B46),"")</f>
        <v/>
      </c>
      <c r="I46" s="150" t="str">
        <f>IFERROR(IF(INDEX(Tbl_Project_List[Due Date],MATCH($B46,Tbl_Project_List[Project Name],0),1)=0,"",INDEX(Tbl_Project_List[Due Date],MATCH($B46,Tbl_Project_List[Project Name],0),1)),"")</f>
        <v/>
      </c>
      <c r="J46" s="150" t="str">
        <f t="shared" si="0"/>
        <v/>
      </c>
      <c r="K46" s="151" t="str">
        <f>IF(B46="","",SUMIF(Project_Schedule!$A$9:$A$158,Summary_Report!B46,Project_Schedule!$D$9:$D$158)-SUMIF(Project_Schedule!$A$9:$A$158,Summary_Report!B46,Project_Schedule!$M$9:$M$158))</f>
        <v/>
      </c>
      <c r="L46" s="152" t="str">
        <f>IF(B46="","",SUMIF(Project_Schedule!$A$9:$A$158,Summary_Report!B46,Project_Schedule!$M$9:$M$158))</f>
        <v/>
      </c>
      <c r="N46" s="159"/>
      <c r="O46" s="159"/>
      <c r="P46" s="159"/>
    </row>
    <row r="47" spans="2:17" x14ac:dyDescent="0.25">
      <c r="B47" s="116" t="str">
        <f>IFERROR(INDEX(Tbl_Project_List[[#Data],[Project Name]],MATCH(SMALL(Tbl_Project_List[Priority],ROW($B47)-ROW($B$26)),Tbl_Project_List[[#Data],[Priority]],0),1),"")</f>
        <v/>
      </c>
      <c r="C47" s="117" t="str">
        <f>IFERROR(INDEX(Tbl_Project_List[Priority],MATCH($B47,Tbl_Project_List[Project Name],0),1),"")</f>
        <v/>
      </c>
      <c r="D47" s="124" t="str">
        <f t="array" ref="D47">IF(B47="","",MIN(IF(Summary_Report!B47=Project_Schedule!$A$9:$A$158,Project_Schedule!$H$9:$H$158,"")))</f>
        <v/>
      </c>
      <c r="E47" s="148" t="str">
        <f>IFERROR(MATCH(F47,Project_Schedule!$P$7:$BW$7,0)-MATCH(D47,Project_Schedule!$P$7:$BW$7,0),"")</f>
        <v/>
      </c>
      <c r="F47" s="124" t="str">
        <f t="array" ref="F47">IF(B47="","",IF(MIN(IF(Summary_Report!B47=Project_Schedule!$A$9:$A$158,Project_Schedule!$J$9:$J$158,""))=WORKDAY(Project_Schedule!$BW$7,2,Holidays),"",MIN(IF(Summary_Report!B47=Project_Schedule!$A$9:$A$158,Project_Schedule!$J$9:$J$158,""))))</f>
        <v/>
      </c>
      <c r="G47" s="124" t="str">
        <f t="array" ref="G47">IF(B47="","",IF(MAX(IF(Summary_Report!B47=Project_Schedule!$A$9:$A$158,Project_Schedule!$K$9:$K$158,""))=WORKDAY(Project_Schedule!$BW$7,1,Holidays),"",MAX(IF(Summary_Report!B47=Project_Schedule!$A$9:$A$158,Project_Schedule!$K$9:$K$158,""))))</f>
        <v/>
      </c>
      <c r="H47" s="149" t="str">
        <f>IF(LEN(B47)&gt;0,SUMIF(Project_Schedule!$A$9:$A$158,$B47,Project_Schedule!$N$9:$N$158)/COUNTIF(Project_Schedule!$A$9:$A$158,$B47),"")</f>
        <v/>
      </c>
      <c r="I47" s="150" t="str">
        <f>IFERROR(IF(INDEX(Tbl_Project_List[Due Date],MATCH($B47,Tbl_Project_List[Project Name],0),1)=0,"",INDEX(Tbl_Project_List[Due Date],MATCH($B47,Tbl_Project_List[Project Name],0),1)),"")</f>
        <v/>
      </c>
      <c r="J47" s="150" t="str">
        <f t="shared" si="0"/>
        <v/>
      </c>
      <c r="K47" s="151" t="str">
        <f>IF(B47="","",SUMIF(Project_Schedule!$A$9:$A$158,Summary_Report!B47,Project_Schedule!$D$9:$D$158)-SUMIF(Project_Schedule!$A$9:$A$158,Summary_Report!B47,Project_Schedule!$M$9:$M$158))</f>
        <v/>
      </c>
      <c r="L47" s="152" t="str">
        <f>IF(B47="","",SUMIF(Project_Schedule!$A$9:$A$158,Summary_Report!B47,Project_Schedule!$M$9:$M$158))</f>
        <v/>
      </c>
      <c r="N47" s="159"/>
      <c r="O47" s="159"/>
      <c r="P47" s="159"/>
    </row>
    <row r="48" spans="2:17" x14ac:dyDescent="0.25">
      <c r="B48" s="116" t="str">
        <f>IFERROR(INDEX(Tbl_Project_List[[#Data],[Project Name]],MATCH(SMALL(Tbl_Project_List[Priority],ROW($B48)-ROW($B$26)),Tbl_Project_List[[#Data],[Priority]],0),1),"")</f>
        <v/>
      </c>
      <c r="C48" s="117" t="str">
        <f>IFERROR(INDEX(Tbl_Project_List[Priority],MATCH($B48,Tbl_Project_List[Project Name],0),1),"")</f>
        <v/>
      </c>
      <c r="D48" s="124" t="str">
        <f t="array" ref="D48">IF(B48="","",MIN(IF(Summary_Report!B48=Project_Schedule!$A$9:$A$158,Project_Schedule!$H$9:$H$158,"")))</f>
        <v/>
      </c>
      <c r="E48" s="148" t="str">
        <f>IFERROR(MATCH(F48,Project_Schedule!$P$7:$BW$7,0)-MATCH(D48,Project_Schedule!$P$7:$BW$7,0),"")</f>
        <v/>
      </c>
      <c r="F48" s="124" t="str">
        <f t="array" ref="F48">IF(B48="","",IF(MIN(IF(Summary_Report!B48=Project_Schedule!$A$9:$A$158,Project_Schedule!$J$9:$J$158,""))=WORKDAY(Project_Schedule!$BW$7,2,Holidays),"",MIN(IF(Summary_Report!B48=Project_Schedule!$A$9:$A$158,Project_Schedule!$J$9:$J$158,""))))</f>
        <v/>
      </c>
      <c r="G48" s="124" t="str">
        <f t="array" ref="G48">IF(B48="","",IF(MAX(IF(Summary_Report!B48=Project_Schedule!$A$9:$A$158,Project_Schedule!$K$9:$K$158,""))=WORKDAY(Project_Schedule!$BW$7,1,Holidays),"",MAX(IF(Summary_Report!B48=Project_Schedule!$A$9:$A$158,Project_Schedule!$K$9:$K$158,""))))</f>
        <v/>
      </c>
      <c r="H48" s="149" t="str">
        <f>IF(LEN(B48)&gt;0,SUMIF(Project_Schedule!$A$9:$A$158,$B48,Project_Schedule!$N$9:$N$158)/COUNTIF(Project_Schedule!$A$9:$A$158,$B48),"")</f>
        <v/>
      </c>
      <c r="I48" s="150" t="str">
        <f>IFERROR(IF(INDEX(Tbl_Project_List[Due Date],MATCH($B48,Tbl_Project_List[Project Name],0),1)=0,"",INDEX(Tbl_Project_List[Due Date],MATCH($B48,Tbl_Project_List[Project Name],0),1)),"")</f>
        <v/>
      </c>
      <c r="J48" s="150" t="str">
        <f t="shared" si="0"/>
        <v/>
      </c>
      <c r="K48" s="151" t="str">
        <f>IF(B48="","",SUMIF(Project_Schedule!$A$9:$A$158,Summary_Report!B48,Project_Schedule!$D$9:$D$158)-SUMIF(Project_Schedule!$A$9:$A$158,Summary_Report!B48,Project_Schedule!$M$9:$M$158))</f>
        <v/>
      </c>
      <c r="L48" s="152" t="str">
        <f>IF(B48="","",SUMIF(Project_Schedule!$A$9:$A$158,Summary_Report!B48,Project_Schedule!$M$9:$M$158))</f>
        <v/>
      </c>
      <c r="N48" s="159"/>
      <c r="O48" s="159"/>
      <c r="P48" s="159"/>
    </row>
    <row r="49" spans="2:16" x14ac:dyDescent="0.25">
      <c r="B49" s="116" t="str">
        <f>IFERROR(INDEX(Tbl_Project_List[[#Data],[Project Name]],MATCH(SMALL(Tbl_Project_List[Priority],ROW($B49)-ROW($B$26)),Tbl_Project_List[[#Data],[Priority]],0),1),"")</f>
        <v/>
      </c>
      <c r="C49" s="117" t="str">
        <f>IFERROR(INDEX(Tbl_Project_List[Priority],MATCH($B49,Tbl_Project_List[Project Name],0),1),"")</f>
        <v/>
      </c>
      <c r="D49" s="124" t="str">
        <f t="array" ref="D49">IF(B49="","",MIN(IF(Summary_Report!B49=Project_Schedule!$A$9:$A$158,Project_Schedule!$H$9:$H$158,"")))</f>
        <v/>
      </c>
      <c r="E49" s="148" t="str">
        <f>IFERROR(MATCH(F49,Project_Schedule!$P$7:$BW$7,0)-MATCH(D49,Project_Schedule!$P$7:$BW$7,0),"")</f>
        <v/>
      </c>
      <c r="F49" s="124" t="str">
        <f t="array" ref="F49">IF(B49="","",IF(MIN(IF(Summary_Report!B49=Project_Schedule!$A$9:$A$158,Project_Schedule!$J$9:$J$158,""))=WORKDAY(Project_Schedule!$BW$7,2,Holidays),"",MIN(IF(Summary_Report!B49=Project_Schedule!$A$9:$A$158,Project_Schedule!$J$9:$J$158,""))))</f>
        <v/>
      </c>
      <c r="G49" s="124" t="str">
        <f t="array" ref="G49">IF(B49="","",IF(MAX(IF(Summary_Report!B49=Project_Schedule!$A$9:$A$158,Project_Schedule!$K$9:$K$158,""))=WORKDAY(Project_Schedule!$BW$7,1,Holidays),"",MAX(IF(Summary_Report!B49=Project_Schedule!$A$9:$A$158,Project_Schedule!$K$9:$K$158,""))))</f>
        <v/>
      </c>
      <c r="H49" s="149" t="str">
        <f>IF(LEN(B49)&gt;0,SUMIF(Project_Schedule!$A$9:$A$158,$B49,Project_Schedule!$N$9:$N$158)/COUNTIF(Project_Schedule!$A$9:$A$158,$B49),"")</f>
        <v/>
      </c>
      <c r="I49" s="150" t="str">
        <f>IFERROR(IF(INDEX(Tbl_Project_List[Due Date],MATCH($B49,Tbl_Project_List[Project Name],0),1)=0,"",INDEX(Tbl_Project_List[Due Date],MATCH($B49,Tbl_Project_List[Project Name],0),1)),"")</f>
        <v/>
      </c>
      <c r="J49" s="150" t="str">
        <f t="shared" si="0"/>
        <v/>
      </c>
      <c r="K49" s="151" t="str">
        <f>IF(B49="","",SUMIF(Project_Schedule!$A$9:$A$158,Summary_Report!B49,Project_Schedule!$D$9:$D$158)-SUMIF(Project_Schedule!$A$9:$A$158,Summary_Report!B49,Project_Schedule!$M$9:$M$158))</f>
        <v/>
      </c>
      <c r="L49" s="152" t="str">
        <f>IF(B49="","",SUMIF(Project_Schedule!$A$9:$A$158,Summary_Report!B49,Project_Schedule!$M$9:$M$158))</f>
        <v/>
      </c>
      <c r="N49" s="159"/>
      <c r="O49" s="159"/>
      <c r="P49" s="159"/>
    </row>
    <row r="50" spans="2:16" x14ac:dyDescent="0.25">
      <c r="B50" s="116" t="str">
        <f>IFERROR(INDEX(Tbl_Project_List[[#Data],[Project Name]],MATCH(SMALL(Tbl_Project_List[Priority],ROW($B50)-ROW($B$26)),Tbl_Project_List[[#Data],[Priority]],0),1),"")</f>
        <v/>
      </c>
      <c r="C50" s="117" t="str">
        <f>IFERROR(INDEX(Tbl_Project_List[Priority],MATCH($B50,Tbl_Project_List[Project Name],0),1),"")</f>
        <v/>
      </c>
      <c r="D50" s="124" t="str">
        <f t="array" ref="D50">IF(B50="","",MIN(IF(Summary_Report!B50=Project_Schedule!$A$9:$A$158,Project_Schedule!$H$9:$H$158,"")))</f>
        <v/>
      </c>
      <c r="E50" s="148" t="str">
        <f>IFERROR(MATCH(F50,Project_Schedule!$P$7:$BW$7,0)-MATCH(D50,Project_Schedule!$P$7:$BW$7,0),"")</f>
        <v/>
      </c>
      <c r="F50" s="124" t="str">
        <f t="array" ref="F50">IF(B50="","",IF(MIN(IF(Summary_Report!B50=Project_Schedule!$A$9:$A$158,Project_Schedule!$J$9:$J$158,""))=WORKDAY(Project_Schedule!$BW$7,2,Holidays),"",MIN(IF(Summary_Report!B50=Project_Schedule!$A$9:$A$158,Project_Schedule!$J$9:$J$158,""))))</f>
        <v/>
      </c>
      <c r="G50" s="124" t="str">
        <f t="array" ref="G50">IF(B50="","",IF(MAX(IF(Summary_Report!B50=Project_Schedule!$A$9:$A$158,Project_Schedule!$K$9:$K$158,""))=WORKDAY(Project_Schedule!$BW$7,1,Holidays),"",MAX(IF(Summary_Report!B50=Project_Schedule!$A$9:$A$158,Project_Schedule!$K$9:$K$158,""))))</f>
        <v/>
      </c>
      <c r="H50" s="149" t="str">
        <f>IF(LEN(B50)&gt;0,SUMIF(Project_Schedule!$A$9:$A$158,$B50,Project_Schedule!$N$9:$N$158)/COUNTIF(Project_Schedule!$A$9:$A$158,$B50),"")</f>
        <v/>
      </c>
      <c r="I50" s="150" t="str">
        <f>IFERROR(IF(INDEX(Tbl_Project_List[Due Date],MATCH($B50,Tbl_Project_List[Project Name],0),1)=0,"",INDEX(Tbl_Project_List[Due Date],MATCH($B50,Tbl_Project_List[Project Name],0),1)),"")</f>
        <v/>
      </c>
      <c r="J50" s="150" t="str">
        <f t="shared" si="0"/>
        <v/>
      </c>
      <c r="K50" s="151" t="str">
        <f>IF(B50="","",SUMIF(Project_Schedule!$A$9:$A$158,Summary_Report!B50,Project_Schedule!$D$9:$D$158)-SUMIF(Project_Schedule!$A$9:$A$158,Summary_Report!B50,Project_Schedule!$M$9:$M$158))</f>
        <v/>
      </c>
      <c r="L50" s="152" t="str">
        <f>IF(B50="","",SUMIF(Project_Schedule!$A$9:$A$158,Summary_Report!B50,Project_Schedule!$M$9:$M$158))</f>
        <v/>
      </c>
      <c r="N50" s="159"/>
      <c r="O50" s="159"/>
      <c r="P50" s="159"/>
    </row>
    <row r="51" spans="2:16" ht="15.75" thickBot="1" x14ac:dyDescent="0.3">
      <c r="B51" s="160" t="str">
        <f>IFERROR(INDEX(Tbl_Project_List[[#Data],[Project Name]],MATCH(SMALL(Tbl_Project_List[Priority],ROW($B51)-ROW($B$26)),Tbl_Project_List[[#Data],[Priority]],0),1),"")</f>
        <v/>
      </c>
      <c r="C51" s="161" t="str">
        <f>IFERROR(INDEX(Tbl_Project_List[Priority],MATCH($B51,Tbl_Project_List[Project Name],0),1),"")</f>
        <v/>
      </c>
      <c r="D51" s="162" t="str">
        <f t="array" ref="D51">IF(B51="","",MIN(IF(Summary_Report!B51=Project_Schedule!$A$9:$A$158,Project_Schedule!$H$9:$H$158,"")))</f>
        <v/>
      </c>
      <c r="E51" s="163" t="str">
        <f>IFERROR(MATCH(F51,Project_Schedule!$P$7:$BW$7,0)-MATCH(D51,Project_Schedule!$P$7:$BW$7,0),"")</f>
        <v/>
      </c>
      <c r="F51" s="162" t="str">
        <f t="array" ref="F51">IF(B51="","",IF(MIN(IF(Summary_Report!B51=Project_Schedule!$A$9:$A$158,Project_Schedule!$J$9:$J$158,""))=WORKDAY(Project_Schedule!$BW$7,2,Holidays),"",MIN(IF(Summary_Report!B51=Project_Schedule!$A$9:$A$158,Project_Schedule!$J$9:$J$158,""))))</f>
        <v/>
      </c>
      <c r="G51" s="162" t="str">
        <f t="array" ref="G51">IF(B51="","",IF(MAX(IF(Summary_Report!B51=Project_Schedule!$A$9:$A$158,Project_Schedule!$K$9:$K$158,""))=WORKDAY(Project_Schedule!$BW$7,1,Holidays),"",MAX(IF(Summary_Report!B51=Project_Schedule!$A$9:$A$158,Project_Schedule!$K$9:$K$158,""))))</f>
        <v/>
      </c>
      <c r="H51" s="157" t="str">
        <f>IF(LEN(B51)&gt;0,SUMIF(Project_Schedule!$A$9:$A$158,$B51,Project_Schedule!$N$9:$N$158)/COUNTIF(Project_Schedule!$A$9:$A$158,$B51),"")</f>
        <v/>
      </c>
      <c r="I51" s="164" t="str">
        <f>IFERROR(IF(INDEX(Tbl_Project_List[Due Date],MATCH($B51,Tbl_Project_List[Project Name],0),1)=0,"",INDEX(Tbl_Project_List[Due Date],MATCH($B51,Tbl_Project_List[Project Name],0),1)),"")</f>
        <v/>
      </c>
      <c r="J51" s="164" t="str">
        <f t="shared" si="0"/>
        <v/>
      </c>
      <c r="K51" s="156" t="str">
        <f>IF(B51="","",SUMIF(Project_Schedule!$A$9:$A$158,Summary_Report!B51,Project_Schedule!$D$9:$D$158)-SUMIF(Project_Schedule!$A$9:$A$158,Summary_Report!B51,Project_Schedule!$M$9:$M$158))</f>
        <v/>
      </c>
      <c r="L51" s="158" t="str">
        <f>IF(B51="","",SUMIF(Project_Schedule!$A$9:$A$158,Summary_Report!B51,Project_Schedule!$M$9:$M$158))</f>
        <v/>
      </c>
      <c r="N51" s="159"/>
      <c r="O51" s="159"/>
      <c r="P51" s="159"/>
    </row>
    <row r="52" spans="2:16" ht="15.75" thickTop="1" x14ac:dyDescent="0.25">
      <c r="L52" s="159"/>
      <c r="M52" s="159"/>
      <c r="N52" s="159"/>
      <c r="O52" s="159"/>
    </row>
    <row r="53" spans="2:16" x14ac:dyDescent="0.25">
      <c r="L53" s="159"/>
      <c r="M53" s="159"/>
      <c r="N53" s="159"/>
      <c r="O53" s="159"/>
    </row>
    <row r="54" spans="2:16" hidden="1" x14ac:dyDescent="0.25">
      <c r="L54" s="159"/>
      <c r="M54" s="159"/>
      <c r="N54" s="159"/>
      <c r="O54" s="159"/>
    </row>
    <row r="55" spans="2:16" hidden="1" x14ac:dyDescent="0.25">
      <c r="L55" s="159"/>
      <c r="M55" s="159"/>
      <c r="N55" s="159"/>
      <c r="O55" s="159"/>
    </row>
    <row r="56" spans="2:16" hidden="1" x14ac:dyDescent="0.25">
      <c r="L56" s="159"/>
      <c r="M56" s="159"/>
      <c r="N56" s="159"/>
      <c r="O56" s="159"/>
    </row>
    <row r="57" spans="2:16" hidden="1" x14ac:dyDescent="0.25">
      <c r="L57" s="159"/>
      <c r="M57" s="159"/>
      <c r="N57" s="159"/>
      <c r="O57" s="159"/>
    </row>
    <row r="58" spans="2:16" hidden="1" x14ac:dyDescent="0.25">
      <c r="L58" s="159"/>
      <c r="M58" s="159"/>
      <c r="N58" s="159"/>
      <c r="O58" s="159"/>
    </row>
    <row r="59" spans="2:16" hidden="1" x14ac:dyDescent="0.25">
      <c r="L59" s="159"/>
      <c r="M59" s="159"/>
      <c r="N59" s="159"/>
      <c r="O59" s="159"/>
    </row>
    <row r="60" spans="2:16" hidden="1" x14ac:dyDescent="0.25">
      <c r="L60" s="159"/>
      <c r="M60" s="159"/>
      <c r="N60" s="159"/>
      <c r="O60" s="159"/>
    </row>
    <row r="61" spans="2:16" hidden="1" x14ac:dyDescent="0.25">
      <c r="L61" s="159"/>
      <c r="M61" s="159"/>
      <c r="N61" s="159"/>
      <c r="O61" s="159"/>
    </row>
    <row r="62" spans="2:16" hidden="1" x14ac:dyDescent="0.25"/>
    <row r="63" spans="2:16" hidden="1" x14ac:dyDescent="0.25"/>
    <row r="64" spans="2:16" hidden="1" x14ac:dyDescent="0.25"/>
    <row r="65" hidden="1" x14ac:dyDescent="0.25"/>
    <row r="66" hidden="1" x14ac:dyDescent="0.25"/>
    <row r="67" hidden="1" x14ac:dyDescent="0.25"/>
    <row r="68" x14ac:dyDescent="0.25"/>
  </sheetData>
  <sheetProtection password="EB86" sheet="1" objects="1" scenarios="1" formatCells="0" formatColumns="0" formatRows="0"/>
  <mergeCells count="8">
    <mergeCell ref="D8:F8"/>
    <mergeCell ref="H8:K8"/>
    <mergeCell ref="M8:P8"/>
    <mergeCell ref="O5:Q5"/>
    <mergeCell ref="R5:S5"/>
    <mergeCell ref="M7:P7"/>
    <mergeCell ref="H7:K7"/>
    <mergeCell ref="D7:F7"/>
  </mergeCells>
  <conditionalFormatting sqref="P27:P41">
    <cfRule type="cellIs" dxfId="0" priority="1" operator="between">
      <formula>0</formula>
      <formula>0.9</formula>
    </cfRule>
  </conditionalFormatting>
  <pageMargins left="0.7" right="0.43" top="0.75" bottom="0.75" header="0.3" footer="0.3"/>
  <pageSetup scale="50" orientation="landscape" r:id="rId1"/>
  <headerFooter>
    <oddFooter>&amp;Lindzara Project Planner (Basic)&amp;Cwww.indzara.com&amp;RTemplate from indzara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1"/>
  <sheetViews>
    <sheetView zoomScale="85" zoomScaleNormal="85" workbookViewId="0">
      <selection activeCell="A6" sqref="A6"/>
    </sheetView>
  </sheetViews>
  <sheetFormatPr defaultRowHeight="15" x14ac:dyDescent="0.25"/>
  <cols>
    <col min="1" max="1" width="21.85546875" customWidth="1"/>
    <col min="5" max="5" width="15.28515625" customWidth="1"/>
    <col min="6" max="6" width="32.140625" customWidth="1"/>
    <col min="7" max="7" width="27.42578125" customWidth="1"/>
    <col min="8" max="8" width="10.5703125" bestFit="1" customWidth="1"/>
    <col min="9" max="9" width="26.140625" bestFit="1" customWidth="1"/>
    <col min="10" max="11" width="26.140625" customWidth="1"/>
    <col min="12" max="12" width="17.85546875" bestFit="1" customWidth="1"/>
    <col min="15" max="15" width="21.85546875" customWidth="1"/>
  </cols>
  <sheetData>
    <row r="1" spans="1:15" x14ac:dyDescent="0.25">
      <c r="A1" t="s">
        <v>50</v>
      </c>
      <c r="E1" s="1" t="s">
        <v>3</v>
      </c>
      <c r="F1" s="1" t="s">
        <v>43</v>
      </c>
      <c r="G1" s="1" t="s">
        <v>39</v>
      </c>
      <c r="H1" s="1" t="s">
        <v>6</v>
      </c>
      <c r="I1" s="1" t="s">
        <v>40</v>
      </c>
      <c r="J1" s="1" t="s">
        <v>88</v>
      </c>
      <c r="K1" s="1" t="s">
        <v>89</v>
      </c>
      <c r="L1" s="1" t="s">
        <v>41</v>
      </c>
      <c r="N1" t="s">
        <v>60</v>
      </c>
    </row>
    <row r="2" spans="1:15" x14ac:dyDescent="0.25">
      <c r="A2" s="1" t="str">
        <f>IFERROR(CONCATENATE(INDEX(Tbl_Task_List[],ROW($A2)-ROW($A$1),1)," ",INDEX(Tbl_Task_List[],ROW($A2)-ROW($A$1),2)),"")</f>
        <v>Tekun Login Page</v>
      </c>
      <c r="E2" s="1" t="str">
        <f t="array" ref="E2">INDEX(Summary_Report!B27:B51,MATCH(TRUE,IF(Summary_Report!H27:H51&lt;&gt;1,TRUE,FALSE),0),1)</f>
        <v/>
      </c>
      <c r="F2" s="1" t="str">
        <f>INDEX(Summary_Report!$K$27:$K$51,MATCH(E2,Summary_Report!$B$27:$B$51,0),1)</f>
        <v/>
      </c>
      <c r="G2" s="1" t="str">
        <f t="array" ref="G2">IF(E2="","",MAX(IF(E2=Project_Schedule!$A$9:$A$158,Project_Schedule!$I$9:$I$158,"")))</f>
        <v/>
      </c>
      <c r="H2" s="1">
        <f t="array" ref="H2">INDEX(Project_Schedule!B9:B158,MIN(IF(CONCATENATE(E2," ",G2)=CONCATENATE(Project_Schedule!A9:A158," ",Project_Schedule!I9:I158),ROW(Project_Schedule!I9:I158)-ROW(Project_Schedule!I8),"")),1)</f>
        <v>0</v>
      </c>
      <c r="I2" s="5" t="str">
        <f>INDEX(Project_Schedule!$H$9:$H$158, MATCH(CONCATENATE($E2," ",$H2),Project_Schedule!$G$9:$G$158,0),1)</f>
        <v/>
      </c>
      <c r="J2" s="5">
        <f>INDEX(Project_Schedule!$J$9:$J$158, MATCH(CONCATENATE($E2," ",$H2),Project_Schedule!$G$9:$G$158,0),1)</f>
        <v>42416</v>
      </c>
      <c r="K2" s="5">
        <f>IFERROR(INDEX(Project_Schedule!$C$9:$C$158,MATCH(CONCATENATE(E2," ",H2),Project_Schedule!$G$9:$G$158,0),1),"")</f>
        <v>0</v>
      </c>
      <c r="L2" s="1" t="str">
        <f t="array" aca="1" ref="L2" ca="1">IF(IFERROR(INDEX(Resource_Schedule!$A$25:$A$39,SMALL(IF(((Resource_Schedule!$B$25:$B$39&gt;=LookUp!I2)*(ISNUMBER(Resource_Schedule!$B$25:$B$39))*(Resource_Schedule!$B$25:$B$39&lt;=LookUp!J2)),ROW(Resource_Schedule!$B$25:$B$39)-ROW(Resource_Schedule!$B$24),""),1),1),"")=K2,"",IFERROR(INDEX(Resource_Schedule!$A$25:$A$39,SMALL(IF(((Resource_Schedule!$B$25:$B$39&gt;=LookUp!I2)*(ISNUMBER(Resource_Schedule!$B$25:$B$39))*(Resource_Schedule!$B$25:$B$39&lt;=LookUp!J2)),ROW(Resource_Schedule!$B$25:$B$39)-ROW(Resource_Schedule!$B$24),""),1),1),""))</f>
        <v/>
      </c>
      <c r="N2" t="s">
        <v>0</v>
      </c>
      <c r="O2" t="s">
        <v>42</v>
      </c>
    </row>
    <row r="3" spans="1:15" x14ac:dyDescent="0.25">
      <c r="A3" s="1" t="str">
        <f>IFERROR(CONCATENATE(INDEX(Tbl_Task_List[],ROW($A3)-ROW($A$1),1)," ",INDEX(Tbl_Task_List[],ROW($A3)-ROW($A$1),2)),"")</f>
        <v>Tekun Screen Design - Sales</v>
      </c>
      <c r="E3" s="1" t="e">
        <f t="array" ref="E3">INDEX(Summary_Report!B27:B51,MATCH(TRUE,IF((Summary_Report!J27:J51="No")*(Summary_Report!H27:H51=1),TRUE,FALSE),0),1)</f>
        <v>#N/A</v>
      </c>
      <c r="F3" s="1" t="e">
        <f>INDEX(Summary_Report!$G$27:$G$51,MATCH(E3,Summary_Report!$B$27:$B$51,0),1)-INDEX(Summary_Report!$I$27:$I$51,MATCH(E3,Summary_Report!$B$27:$B$51,0),1)</f>
        <v>#N/A</v>
      </c>
      <c r="G3" s="1" t="e">
        <f t="array" ref="G3">IF(E3="","",MAX(IF(E3=Project_Schedule!$A$9:$A$158,Project_Schedule!$I$9:$I$158,"")))</f>
        <v>#N/A</v>
      </c>
      <c r="H3" s="1" t="e">
        <f t="array" ref="H3">INDEX(Project_Schedule!B9:B158,MIN(IF(CONCATENATE(E3," ",G3)=CONCATENATE(Project_Schedule!A9:A158," ",Project_Schedule!I9:I158),ROW(Project_Schedule!I9:I158)-ROW(Project_Schedule!I8),"")),1)</f>
        <v>#N/A</v>
      </c>
      <c r="I3" s="5" t="e">
        <f>INDEX(Project_Schedule!$H$9:$H$158, MATCH(CONCATENATE($E3," ",$H3),Project_Schedule!$G$9:$G$158,0),1)</f>
        <v>#N/A</v>
      </c>
      <c r="J3" s="5" t="e">
        <f>INDEX(Project_Schedule!$J$9:$J$158, MATCH(CONCATENATE($E3," ",$H3),Project_Schedule!$G$9:$G$158,0),1)</f>
        <v>#N/A</v>
      </c>
      <c r="K3" s="5" t="str">
        <f>IFERROR(INDEX(Project_Schedule!$C$9:$C$158,MATCH(CONCATENATE(E3," ",H3),Project_Schedule!$G$9:$G$158,0),1),"")</f>
        <v/>
      </c>
      <c r="L3" s="1" t="str">
        <f t="array" aca="1" ref="L3" ca="1">IF(IFERROR(INDEX(Resource_Schedule!$A$25:$A$39,SMALL(IF(((Resource_Schedule!$C$25:$C$39&gt;=LookUp!I3)*(ISNUMBER(Resource_Schedule!$C$25:$C$39))*(Resource_Schedule!$C$25:$C$39&lt;=LookUp!J3)),ROW(Resource_Schedule!$C$25:$C$39)-ROW(Resource_Schedule!$C$24),""),1),1),"")=K3,"",IFERROR(INDEX(Resource_Schedule!$A$25:$A$39,SMALL(IF(((Resource_Schedule!$C$25:$C$39&gt;=LookUp!I3)*(ISNUMBER(Resource_Schedule!$C$25:$C$39))*(Resource_Schedule!$C$25:$C$39&lt;=LookUp!J3)),ROW(Resource_Schedule!$C$25:$C$39)-ROW(Resource_Schedule!$C$24),""),1),1),""))</f>
        <v/>
      </c>
      <c r="N3" s="1" t="str">
        <f t="array" ref="N3">INDEX(Summary_Report!$B$27:$G$51,SMALL(IF(LookUp!O3=Summary_Report!$G$27:$G$51,ROW(Summary_Report!$G$27:$G$51),""),COUNTIF(LookUp!$O$3:$O3,LookUp!$O3))-ROW(Summary_Report!$B$26),1)</f>
        <v>Tekun</v>
      </c>
      <c r="O3" s="5">
        <f>IFERROR(SMALL(Summary_Report!$G$27:$G$51,ROW(O3)-ROW($O$2)),"")</f>
        <v>42334</v>
      </c>
    </row>
    <row r="4" spans="1:15" x14ac:dyDescent="0.25">
      <c r="A4" s="1" t="str">
        <f>IFERROR(CONCATENATE(INDEX(Tbl_Task_List[],ROW($A4)-ROW($A$1),1)," ",INDEX(Tbl_Task_List[],ROW($A4)-ROW($A$1),2)),"")</f>
        <v>Tekun Screen Design - COGS</v>
      </c>
      <c r="N4" s="1" t="str">
        <f t="array" ref="N4">INDEX(Summary_Report!$B$27:$G$51,SMALL(IF(LookUp!O4=Summary_Report!$G$27:$G$51,ROW(Summary_Report!$G$27:$G$51),""),COUNTIF(LookUp!$O$3:$O4,LookUp!$O4))-ROW(Summary_Report!$B$26),1)</f>
        <v/>
      </c>
      <c r="O4" s="5" t="str">
        <f>IFERROR(SMALL(Summary_Report!$G$27:$G$51,ROW(O4)-ROW($O$2)),"")</f>
        <v/>
      </c>
    </row>
    <row r="5" spans="1:15" x14ac:dyDescent="0.25">
      <c r="A5" s="1" t="str">
        <f>IFERROR(CONCATENATE(INDEX(Tbl_Task_List[],ROW($A5)-ROW($A$1),1)," ",INDEX(Tbl_Task_List[],ROW($A5)-ROW($A$1),2)),"")</f>
        <v>Tekun Screen Design - Operating Expenses</v>
      </c>
      <c r="N5" s="1" t="str">
        <f t="array" ref="N5">INDEX(Summary_Report!$B$27:$G$51,SMALL(IF(LookUp!O5=Summary_Report!$G$27:$G$51,ROW(Summary_Report!$G$27:$G$51),""),COUNTIF(LookUp!$O$3:$O5,LookUp!$O5))-ROW(Summary_Report!$B$26),1)</f>
        <v/>
      </c>
      <c r="O5" s="5" t="str">
        <f>IFERROR(SMALL(Summary_Report!$G$27:$G$51,ROW(O5)-ROW($O$2)),"")</f>
        <v/>
      </c>
    </row>
    <row r="6" spans="1:15" x14ac:dyDescent="0.25">
      <c r="A6" s="1" t="str">
        <f>IFERROR(CONCATENATE(INDEX(Tbl_Task_List[],ROW($A6)-ROW($A$1),1)," ",INDEX(Tbl_Task_List[],ROW($A6)-ROW($A$1),2)),"")</f>
        <v>Tekun Screen Design - Loan Repayment</v>
      </c>
      <c r="N6" s="1" t="str">
        <f t="array" ref="N6">INDEX(Summary_Report!$B$27:$G$51,SMALL(IF(LookUp!O6=Summary_Report!$G$27:$G$51,ROW(Summary_Report!$G$27:$G$51),""),COUNTIF(LookUp!$O$3:$O6,LookUp!$O6))-ROW(Summary_Report!$B$26),1)</f>
        <v/>
      </c>
      <c r="O6" s="5" t="str">
        <f>IFERROR(SMALL(Summary_Report!$G$27:$G$51,ROW(O6)-ROW($O$2)),"")</f>
        <v/>
      </c>
    </row>
    <row r="7" spans="1:15" x14ac:dyDescent="0.25">
      <c r="A7" s="1" t="str">
        <f>IFERROR(CONCATENATE(INDEX(Tbl_Task_List[],ROW($A7)-ROW($A$1),1)," ",INDEX(Tbl_Task_List[],ROW($A7)-ROW($A$1),2)),"")</f>
        <v>Tekun Screen Design - Purchase of Asset</v>
      </c>
      <c r="N7" s="1" t="str">
        <f t="array" ref="N7">INDEX(Summary_Report!$B$27:$G$51,SMALL(IF(LookUp!O7=Summary_Report!$G$27:$G$51,ROW(Summary_Report!$G$27:$G$51),""),COUNTIF(LookUp!$O$3:$O7,LookUp!$O7))-ROW(Summary_Report!$B$26),1)</f>
        <v/>
      </c>
      <c r="O7" s="5" t="str">
        <f>IFERROR(SMALL(Summary_Report!$G$27:$G$51,ROW(O7)-ROW($O$2)),"")</f>
        <v/>
      </c>
    </row>
    <row r="8" spans="1:15" x14ac:dyDescent="0.25">
      <c r="A8" s="1" t="str">
        <f>IFERROR(CONCATENATE(INDEX(Tbl_Task_List[],ROW($A8)-ROW($A$1),1)," ",INDEX(Tbl_Task_List[],ROW($A8)-ROW($A$1),2)),"")</f>
        <v>Tekun Screen Design - Posted Journal</v>
      </c>
      <c r="N8" s="1" t="str">
        <f t="array" ref="N8">INDEX(Summary_Report!$B$27:$G$51,SMALL(IF(LookUp!O8=Summary_Report!$G$27:$G$51,ROW(Summary_Report!$G$27:$G$51),""),COUNTIF(LookUp!$O$3:$O8,LookUp!$O8))-ROW(Summary_Report!$B$26),1)</f>
        <v/>
      </c>
      <c r="O8" s="5" t="str">
        <f>IFERROR(SMALL(Summary_Report!$G$27:$G$51,ROW(O8)-ROW($O$2)),"")</f>
        <v/>
      </c>
    </row>
    <row r="9" spans="1:15" x14ac:dyDescent="0.25">
      <c r="A9" s="1" t="str">
        <f>IFERROR(CONCATENATE(INDEX(Tbl_Task_List[],ROW($A9)-ROW($A$1),1)," ",INDEX(Tbl_Task_List[],ROW($A9)-ROW($A$1),2)),"")</f>
        <v>Tekun Screen Design - Setup/Bank Setup</v>
      </c>
      <c r="N9" s="1" t="str">
        <f t="array" ref="N9">INDEX(Summary_Report!$B$27:$G$51,SMALL(IF(LookUp!O9=Summary_Report!$G$27:$G$51,ROW(Summary_Report!$G$27:$G$51),""),COUNTIF(LookUp!$O$3:$O9,LookUp!$O9))-ROW(Summary_Report!$B$26),1)</f>
        <v/>
      </c>
      <c r="O9" s="5" t="str">
        <f>IFERROR(SMALL(Summary_Report!$G$27:$G$51,ROW(O9)-ROW($O$2)),"")</f>
        <v/>
      </c>
    </row>
    <row r="10" spans="1:15" x14ac:dyDescent="0.25">
      <c r="A10" s="1" t="str">
        <f>IFERROR(CONCATENATE(INDEX(Tbl_Task_List[],ROW($A10)-ROW($A$1),1)," ",INDEX(Tbl_Task_List[],ROW($A10)-ROW($A$1),2)),"")</f>
        <v>Tekun Screen Design - Setup/Loan Setup</v>
      </c>
      <c r="N10" s="1" t="str">
        <f t="array" ref="N10">INDEX(Summary_Report!$B$27:$G$51,SMALL(IF(LookUp!O10=Summary_Report!$G$27:$G$51,ROW(Summary_Report!$G$27:$G$51),""),COUNTIF(LookUp!$O$3:$O10,LookUp!$O10))-ROW(Summary_Report!$B$26),1)</f>
        <v/>
      </c>
      <c r="O10" s="5" t="str">
        <f>IFERROR(SMALL(Summary_Report!$G$27:$G$51,ROW(O10)-ROW($O$2)),"")</f>
        <v/>
      </c>
    </row>
    <row r="11" spans="1:15" x14ac:dyDescent="0.25">
      <c r="A11" s="1" t="str">
        <f>IFERROR(CONCATENATE(INDEX(Tbl_Task_List[],ROW($A11)-ROW($A$1),1)," ",INDEX(Tbl_Task_List[],ROW($A11)-ROW($A$1),2)),"")</f>
        <v>Tekun Screen Design - Setup/Expenses</v>
      </c>
      <c r="N11" s="1" t="str">
        <f t="array" ref="N11">INDEX(Summary_Report!$B$27:$G$51,SMALL(IF(LookUp!O11=Summary_Report!$G$27:$G$51,ROW(Summary_Report!$G$27:$G$51),""),COUNTIF(LookUp!$O$3:$O11,LookUp!$O11))-ROW(Summary_Report!$B$26),1)</f>
        <v/>
      </c>
      <c r="O11" s="5" t="str">
        <f>IFERROR(SMALL(Summary_Report!$G$27:$G$51,ROW(O11)-ROW($O$2)),"")</f>
        <v/>
      </c>
    </row>
    <row r="12" spans="1:15" x14ac:dyDescent="0.25">
      <c r="A12" s="1" t="str">
        <f>IFERROR(CONCATENATE(INDEX(Tbl_Task_List[],ROW($A12)-ROW($A$1),1)," ",INDEX(Tbl_Task_List[],ROW($A12)-ROW($A$1),2)),"")</f>
        <v>Tekun Screen Design - Setup/Company Setup</v>
      </c>
      <c r="N12" s="1" t="str">
        <f t="array" ref="N12">INDEX(Summary_Report!$B$27:$G$51,SMALL(IF(LookUp!O12=Summary_Report!$G$27:$G$51,ROW(Summary_Report!$G$27:$G$51),""),COUNTIF(LookUp!$O$3:$O12,LookUp!$O12))-ROW(Summary_Report!$B$26),1)</f>
        <v/>
      </c>
      <c r="O12" s="5" t="str">
        <f>IFERROR(SMALL(Summary_Report!$G$27:$G$51,ROW(O12)-ROW($O$2)),"")</f>
        <v/>
      </c>
    </row>
    <row r="13" spans="1:15" x14ac:dyDescent="0.25">
      <c r="A13" s="1" t="str">
        <f>IFERROR(CONCATENATE(INDEX(Tbl_Task_List[],ROW($A13)-ROW($A$1),1)," ",INDEX(Tbl_Task_List[],ROW($A13)-ROW($A$1),2)),"")</f>
        <v>Tekun Functionality - Sales</v>
      </c>
      <c r="N13" s="1" t="str">
        <f t="array" ref="N13">INDEX(Summary_Report!$B$27:$G$51,SMALL(IF(LookUp!O13=Summary_Report!$G$27:$G$51,ROW(Summary_Report!$G$27:$G$51),""),COUNTIF(LookUp!$O$3:$O13,LookUp!$O13))-ROW(Summary_Report!$B$26),1)</f>
        <v/>
      </c>
      <c r="O13" s="5" t="str">
        <f>IFERROR(SMALL(Summary_Report!$G$27:$G$51,ROW(O13)-ROW($O$2)),"")</f>
        <v/>
      </c>
    </row>
    <row r="14" spans="1:15" x14ac:dyDescent="0.25">
      <c r="A14" s="1" t="str">
        <f>IFERROR(CONCATENATE(INDEX(Tbl_Task_List[],ROW($A14)-ROW($A$1),1)," ",INDEX(Tbl_Task_List[],ROW($A14)-ROW($A$1),2)),"")</f>
        <v>Tekun Functionality - COGS</v>
      </c>
      <c r="N14" s="1" t="str">
        <f t="array" ref="N14">INDEX(Summary_Report!$B$27:$G$51,SMALL(IF(LookUp!O14=Summary_Report!$G$27:$G$51,ROW(Summary_Report!$G$27:$G$51),""),COUNTIF(LookUp!$O$3:$O14,LookUp!$O14))-ROW(Summary_Report!$B$26),1)</f>
        <v/>
      </c>
      <c r="O14" s="5" t="str">
        <f>IFERROR(SMALL(Summary_Report!$G$27:$G$51,ROW(O14)-ROW($O$2)),"")</f>
        <v/>
      </c>
    </row>
    <row r="15" spans="1:15" x14ac:dyDescent="0.25">
      <c r="A15" s="1" t="str">
        <f>IFERROR(CONCATENATE(INDEX(Tbl_Task_List[],ROW($A15)-ROW($A$1),1)," ",INDEX(Tbl_Task_List[],ROW($A15)-ROW($A$1),2)),"")</f>
        <v>Tekun Template design</v>
      </c>
      <c r="N15" s="1" t="str">
        <f t="array" ref="N15">INDEX(Summary_Report!$B$27:$G$51,SMALL(IF(LookUp!O15=Summary_Report!$G$27:$G$51,ROW(Summary_Report!$G$27:$G$51),""),COUNTIF(LookUp!$O$3:$O15,LookUp!$O15))-ROW(Summary_Report!$B$26),1)</f>
        <v/>
      </c>
      <c r="O15" s="5" t="str">
        <f>IFERROR(SMALL(Summary_Report!$G$27:$G$51,ROW(O15)-ROW($O$2)),"")</f>
        <v/>
      </c>
    </row>
    <row r="16" spans="1:15" x14ac:dyDescent="0.25">
      <c r="A16" s="1" t="str">
        <f>IFERROR(CONCATENATE(INDEX(Tbl_Task_List[],ROW($A16)-ROW($A$1),1)," ",INDEX(Tbl_Task_List[],ROW($A16)-ROW($A$1),2)),"")</f>
        <v>Tekun Functionality - Operating Expenses</v>
      </c>
      <c r="N16" s="1" t="str">
        <f t="array" ref="N16">INDEX(Summary_Report!$B$27:$G$51,SMALL(IF(LookUp!O16=Summary_Report!$G$27:$G$51,ROW(Summary_Report!$G$27:$G$51),""),COUNTIF(LookUp!$O$3:$O16,LookUp!$O16))-ROW(Summary_Report!$B$26),1)</f>
        <v/>
      </c>
      <c r="O16" s="5" t="str">
        <f>IFERROR(SMALL(Summary_Report!$G$27:$G$51,ROW(O16)-ROW($O$2)),"")</f>
        <v/>
      </c>
    </row>
    <row r="17" spans="1:15" x14ac:dyDescent="0.25">
      <c r="A17" s="1" t="str">
        <f>IFERROR(CONCATENATE(INDEX(Tbl_Task_List[],ROW($A17)-ROW($A$1),1)," ",INDEX(Tbl_Task_List[],ROW($A17)-ROW($A$1),2)),"")</f>
        <v>Tekun Functionality - Loan Repayment</v>
      </c>
      <c r="N17" s="1" t="str">
        <f t="array" ref="N17">INDEX(Summary_Report!$B$27:$G$51,SMALL(IF(LookUp!O17=Summary_Report!$G$27:$G$51,ROW(Summary_Report!$G$27:$G$51),""),COUNTIF(LookUp!$O$3:$O17,LookUp!$O17))-ROW(Summary_Report!$B$26),1)</f>
        <v/>
      </c>
      <c r="O17" s="5" t="str">
        <f>IFERROR(SMALL(Summary_Report!$G$27:$G$51,ROW(O17)-ROW($O$2)),"")</f>
        <v/>
      </c>
    </row>
    <row r="18" spans="1:15" x14ac:dyDescent="0.25">
      <c r="A18" s="1" t="str">
        <f>IFERROR(CONCATENATE(INDEX(Tbl_Task_List[],ROW($A18)-ROW($A$1),1)," ",INDEX(Tbl_Task_List[],ROW($A18)-ROW($A$1),2)),"")</f>
        <v>Tekun Functionality - Purchase of Asset</v>
      </c>
      <c r="N18" s="1" t="str">
        <f t="array" ref="N18">INDEX(Summary_Report!$B$27:$G$51,SMALL(IF(LookUp!O18=Summary_Report!$G$27:$G$51,ROW(Summary_Report!$G$27:$G$51),""),COUNTIF(LookUp!$O$3:$O18,LookUp!$O18))-ROW(Summary_Report!$B$26),1)</f>
        <v/>
      </c>
      <c r="O18" s="5" t="str">
        <f>IFERROR(SMALL(Summary_Report!$G$27:$G$51,ROW(O18)-ROW($O$2)),"")</f>
        <v/>
      </c>
    </row>
    <row r="19" spans="1:15" x14ac:dyDescent="0.25">
      <c r="A19" s="1" t="str">
        <f>IFERROR(CONCATENATE(INDEX(Tbl_Task_List[],ROW($A19)-ROW($A$1),1)," ",INDEX(Tbl_Task_List[],ROW($A19)-ROW($A$1),2)),"")</f>
        <v>Tekun Functionality - Posted Journal</v>
      </c>
      <c r="N19" s="1" t="str">
        <f t="array" ref="N19">INDEX(Summary_Report!$B$27:$G$51,SMALL(IF(LookUp!O19=Summary_Report!$G$27:$G$51,ROW(Summary_Report!$G$27:$G$51),""),COUNTIF(LookUp!$O$3:$O19,LookUp!$O19))-ROW(Summary_Report!$B$26),1)</f>
        <v/>
      </c>
      <c r="O19" s="5" t="str">
        <f>IFERROR(SMALL(Summary_Report!$G$27:$G$51,ROW(O19)-ROW($O$2)),"")</f>
        <v/>
      </c>
    </row>
    <row r="20" spans="1:15" x14ac:dyDescent="0.25">
      <c r="A20" s="1" t="str">
        <f>IFERROR(CONCATENATE(INDEX(Tbl_Task_List[],ROW($A20)-ROW($A$1),1)," ",INDEX(Tbl_Task_List[],ROW($A20)-ROW($A$1),2)),"")</f>
        <v>Tekun Functionality - Setup/Bank Setup</v>
      </c>
      <c r="N20" s="1" t="str">
        <f t="array" ref="N20">INDEX(Summary_Report!$B$27:$G$51,SMALL(IF(LookUp!O20=Summary_Report!$G$27:$G$51,ROW(Summary_Report!$G$27:$G$51),""),COUNTIF(LookUp!$O$3:$O20,LookUp!$O20))-ROW(Summary_Report!$B$26),1)</f>
        <v/>
      </c>
      <c r="O20" s="5" t="str">
        <f>IFERROR(SMALL(Summary_Report!$G$27:$G$51,ROW(O20)-ROW($O$2)),"")</f>
        <v/>
      </c>
    </row>
    <row r="21" spans="1:15" x14ac:dyDescent="0.25">
      <c r="A21" s="1" t="str">
        <f>IFERROR(CONCATENATE(INDEX(Tbl_Task_List[],ROW($A21)-ROW($A$1),1)," ",INDEX(Tbl_Task_List[],ROW($A21)-ROW($A$1),2)),"")</f>
        <v>Tekun Functionality - Setup/Loan Setup</v>
      </c>
      <c r="N21" s="1" t="str">
        <f t="array" ref="N21">INDEX(Summary_Report!$B$27:$G$51,SMALL(IF(LookUp!O21=Summary_Report!$G$27:$G$51,ROW(Summary_Report!$G$27:$G$51),""),COUNTIF(LookUp!$O$3:$O21,LookUp!$O21))-ROW(Summary_Report!$B$26),1)</f>
        <v/>
      </c>
      <c r="O21" s="5" t="str">
        <f>IFERROR(SMALL(Summary_Report!$G$27:$G$51,ROW(O21)-ROW($O$2)),"")</f>
        <v/>
      </c>
    </row>
    <row r="22" spans="1:15" x14ac:dyDescent="0.25">
      <c r="A22" s="1" t="str">
        <f>IFERROR(CONCATENATE(INDEX(Tbl_Task_List[],ROW($A22)-ROW($A$1),1)," ",INDEX(Tbl_Task_List[],ROW($A22)-ROW($A$1),2)),"")</f>
        <v>Tekun Functionality - Setup/Expenses</v>
      </c>
      <c r="N22" s="1" t="str">
        <f t="array" ref="N22">INDEX(Summary_Report!$B$27:$G$51,SMALL(IF(LookUp!O22=Summary_Report!$G$27:$G$51,ROW(Summary_Report!$G$27:$G$51),""),COUNTIF(LookUp!$O$3:$O22,LookUp!$O22))-ROW(Summary_Report!$B$26),1)</f>
        <v/>
      </c>
      <c r="O22" s="5" t="str">
        <f>IFERROR(SMALL(Summary_Report!$G$27:$G$51,ROW(O22)-ROW($O$2)),"")</f>
        <v/>
      </c>
    </row>
    <row r="23" spans="1:15" x14ac:dyDescent="0.25">
      <c r="A23" s="1" t="str">
        <f>IFERROR(CONCATENATE(INDEX(Tbl_Task_List[],ROW($A23)-ROW($A$1),1)," ",INDEX(Tbl_Task_List[],ROW($A23)-ROW($A$1),2)),"")</f>
        <v>Tekun Functionality - Setup/Company Setup</v>
      </c>
      <c r="N23" s="1" t="str">
        <f t="array" ref="N23">INDEX(Summary_Report!$B$27:$G$51,SMALL(IF(LookUp!O23=Summary_Report!$G$27:$G$51,ROW(Summary_Report!$G$27:$G$51),""),COUNTIF(LookUp!$O$3:$O23,LookUp!$O23))-ROW(Summary_Report!$B$26),1)</f>
        <v/>
      </c>
      <c r="O23" s="5" t="str">
        <f>IFERROR(SMALL(Summary_Report!$G$27:$G$51,ROW(O23)-ROW($O$2)),"")</f>
        <v/>
      </c>
    </row>
    <row r="24" spans="1:15" x14ac:dyDescent="0.25">
      <c r="A24" s="1" t="str">
        <f>IFERROR(CONCATENATE(INDEX(Tbl_Task_List[],ROW($A24)-ROW($A$1),1)," ",INDEX(Tbl_Task_List[],ROW($A24)-ROW($A$1),2)),"")</f>
        <v>Tekun Screen Design-User Profil</v>
      </c>
      <c r="N24" s="1" t="str">
        <f t="array" ref="N24">INDEX(Summary_Report!$B$27:$G$51,SMALL(IF(LookUp!O24=Summary_Report!$G$27:$G$51,ROW(Summary_Report!$G$27:$G$51),""),COUNTIF(LookUp!$O$3:$O24,LookUp!$O24))-ROW(Summary_Report!$B$26),1)</f>
        <v/>
      </c>
      <c r="O24" s="5" t="str">
        <f>IFERROR(SMALL(Summary_Report!$G$27:$G$51,ROW(O24)-ROW($O$2)),"")</f>
        <v/>
      </c>
    </row>
    <row r="25" spans="1:15" x14ac:dyDescent="0.25">
      <c r="A25" s="1" t="str">
        <f>IFERROR(CONCATENATE(INDEX(Tbl_Task_List[],ROW($A25)-ROW($A$1),1)," ",INDEX(Tbl_Task_List[],ROW($A25)-ROW($A$1),2)),"")</f>
        <v>Tekun Functionality-User Profil</v>
      </c>
      <c r="N25" s="1" t="str">
        <f t="array" ref="N25">INDEX(Summary_Report!$B$27:$G$51,SMALL(IF(LookUp!O25=Summary_Report!$G$27:$G$51,ROW(Summary_Report!$G$27:$G$51),""),COUNTIF(LookUp!$O$3:$O25,LookUp!$O25))-ROW(Summary_Report!$B$26),1)</f>
        <v/>
      </c>
      <c r="O25" s="5" t="str">
        <f>IFERROR(SMALL(Summary_Report!$G$27:$G$51,ROW(O25)-ROW($O$2)),"")</f>
        <v/>
      </c>
    </row>
    <row r="26" spans="1:15" x14ac:dyDescent="0.25">
      <c r="A26" s="1" t="str">
        <f>IFERROR(CONCATENATE(INDEX(Tbl_Task_List[],ROW($A26)-ROW($A$1),1)," ",INDEX(Tbl_Task_List[],ROW($A26)-ROW($A$1),2)),"")</f>
        <v xml:space="preserve">Tekun Screen-Transfer </v>
      </c>
      <c r="N26" s="1" t="str">
        <f t="array" ref="N26">INDEX(Summary_Report!$B$27:$G$51,SMALL(IF(LookUp!O26=Summary_Report!$G$27:$G$51,ROW(Summary_Report!$G$27:$G$51),""),COUNTIF(LookUp!$O$3:$O26,LookUp!$O26))-ROW(Summary_Report!$B$26),1)</f>
        <v/>
      </c>
      <c r="O26" s="5" t="str">
        <f>IFERROR(SMALL(Summary_Report!$G$27:$G$51,ROW(O26)-ROW($O$2)),"")</f>
        <v/>
      </c>
    </row>
    <row r="27" spans="1:15" x14ac:dyDescent="0.25">
      <c r="A27" s="1" t="str">
        <f>IFERROR(CONCATENATE(INDEX(Tbl_Task_List[],ROW($A27)-ROW($A$1),1)," ",INDEX(Tbl_Task_List[],ROW($A27)-ROW($A$1),2)),"")</f>
        <v>Tekun Functionality-Transfer</v>
      </c>
      <c r="N27" s="1" t="str">
        <f t="array" ref="N27">INDEX(Summary_Report!$B$27:$G$51,SMALL(IF(LookUp!O27=Summary_Report!$G$27:$G$51,ROW(Summary_Report!$G$27:$G$51),""),COUNTIF(LookUp!$O$3:$O27,LookUp!$O27))-ROW(Summary_Report!$B$26),1)</f>
        <v/>
      </c>
      <c r="O27" s="5" t="str">
        <f>IFERROR(SMALL(Summary_Report!$G$27:$G$51,ROW(O27)-ROW($O$2)),"")</f>
        <v/>
      </c>
    </row>
    <row r="28" spans="1:15" x14ac:dyDescent="0.25">
      <c r="A28" s="1" t="str">
        <f>IFERROR(CONCATENATE(INDEX(Tbl_Task_List[],ROW($A28)-ROW($A$1),1)," ",INDEX(Tbl_Task_List[],ROW($A28)-ROW($A$1),2)),"")</f>
        <v>Tekun Chart of Account</v>
      </c>
    </row>
    <row r="29" spans="1:15" x14ac:dyDescent="0.25">
      <c r="A29" s="1" t="str">
        <f>IFERROR(CONCATENATE(INDEX(Tbl_Task_List[],ROW($A29)-ROW($A$1),1)," ",INDEX(Tbl_Task_List[],ROW($A29)-ROW($A$1),2)),"")</f>
        <v>Tekun Report-P&amp;L</v>
      </c>
    </row>
    <row r="30" spans="1:15" x14ac:dyDescent="0.25">
      <c r="A30" s="1" t="str">
        <f>IFERROR(CONCATENATE(INDEX(Tbl_Task_List[],ROW($A30)-ROW($A$1),1)," ",INDEX(Tbl_Task_List[],ROW($A30)-ROW($A$1),2)),"")</f>
        <v>Tekun Report-Balance Sheet</v>
      </c>
    </row>
    <row r="31" spans="1:15" x14ac:dyDescent="0.25">
      <c r="A31" s="1" t="str">
        <f>IFERROR(CONCATENATE(INDEX(Tbl_Task_List[],ROW($A31)-ROW($A$1),1)," ",INDEX(Tbl_Task_List[],ROW($A31)-ROW($A$1),2)),"")</f>
        <v>Tekun Report-Trial Balance</v>
      </c>
    </row>
    <row r="32" spans="1:15" x14ac:dyDescent="0.25">
      <c r="A32" s="1" t="str">
        <f>IFERROR(CONCATENATE(INDEX(Tbl_Task_List[],ROW($A32)-ROW($A$1),1)," ",INDEX(Tbl_Task_List[],ROW($A32)-ROW($A$1),2)),"")</f>
        <v>Tekun Report-Account Balance Summary</v>
      </c>
    </row>
    <row r="33" spans="1:1" x14ac:dyDescent="0.25">
      <c r="A33" s="1" t="str">
        <f>IFERROR(CONCATENATE(INDEX(Tbl_Task_List[],ROW($A33)-ROW($A$1),1)," ",INDEX(Tbl_Task_List[],ROW($A33)-ROW($A$1),2)),"")</f>
        <v>Tekun Report-Sales report</v>
      </c>
    </row>
    <row r="34" spans="1:1" x14ac:dyDescent="0.25">
      <c r="A34" s="1" t="str">
        <f>IFERROR(CONCATENATE(INDEX(Tbl_Task_List[],ROW($A34)-ROW($A$1),1)," ",INDEX(Tbl_Task_List[],ROW($A34)-ROW($A$1),2)),"")</f>
        <v>Tekun Report-Cash Flow Report</v>
      </c>
    </row>
    <row r="35" spans="1:1" x14ac:dyDescent="0.25">
      <c r="A35" s="1" t="str">
        <f>IFERROR(CONCATENATE(INDEX(Tbl_Task_List[],ROW($A35)-ROW($A$1),1)," ",INDEX(Tbl_Task_List[],ROW($A35)-ROW($A$1),2)),"")</f>
        <v>Tekun Dashboard</v>
      </c>
    </row>
    <row r="36" spans="1:1" x14ac:dyDescent="0.25">
      <c r="A36" s="1" t="str">
        <f>IFERROR(CONCATENATE(INDEX(Tbl_Task_List[],ROW($A36)-ROW($A$1),1)," ",INDEX(Tbl_Task_List[],ROW($A36)-ROW($A$1),2)),"")</f>
        <v xml:space="preserve">Tekun </v>
      </c>
    </row>
    <row r="37" spans="1:1" x14ac:dyDescent="0.25">
      <c r="A37" s="1" t="str">
        <f>IFERROR(CONCATENATE(INDEX(Tbl_Task_List[],ROW($A37)-ROW($A$1),1)," ",INDEX(Tbl_Task_List[],ROW($A37)-ROW($A$1),2)),"")</f>
        <v xml:space="preserve"> </v>
      </c>
    </row>
    <row r="38" spans="1:1" x14ac:dyDescent="0.25">
      <c r="A38" s="1" t="str">
        <f>IFERROR(CONCATENATE(INDEX(Tbl_Task_List[],ROW($A38)-ROW($A$1),1)," ",INDEX(Tbl_Task_List[],ROW($A38)-ROW($A$1),2)),"")</f>
        <v/>
      </c>
    </row>
    <row r="39" spans="1:1" x14ac:dyDescent="0.25">
      <c r="A39" s="1" t="str">
        <f>IFERROR(CONCATENATE(INDEX(Tbl_Task_List[],ROW($A39)-ROW($A$1),1)," ",INDEX(Tbl_Task_List[],ROW($A39)-ROW($A$1),2)),"")</f>
        <v/>
      </c>
    </row>
    <row r="40" spans="1:1" x14ac:dyDescent="0.25">
      <c r="A40" s="1" t="str">
        <f>IFERROR(CONCATENATE(INDEX(Tbl_Task_List[],ROW($A40)-ROW($A$1),1)," ",INDEX(Tbl_Task_List[],ROW($A40)-ROW($A$1),2)),"")</f>
        <v/>
      </c>
    </row>
    <row r="41" spans="1:1" x14ac:dyDescent="0.25">
      <c r="A41" s="1" t="str">
        <f>IFERROR(CONCATENATE(INDEX(Tbl_Task_List[],ROW($A41)-ROW($A$1),1)," ",INDEX(Tbl_Task_List[],ROW($A41)-ROW($A$1),2)),"")</f>
        <v/>
      </c>
    </row>
    <row r="42" spans="1:1" x14ac:dyDescent="0.25">
      <c r="A42" s="1" t="str">
        <f>IFERROR(CONCATENATE(INDEX(Tbl_Task_List[],ROW($A42)-ROW($A$1),1)," ",INDEX(Tbl_Task_List[],ROW($A42)-ROW($A$1),2)),"")</f>
        <v/>
      </c>
    </row>
    <row r="43" spans="1:1" x14ac:dyDescent="0.25">
      <c r="A43" s="1" t="str">
        <f>IFERROR(CONCATENATE(INDEX(Tbl_Task_List[],ROW($A43)-ROW($A$1),1)," ",INDEX(Tbl_Task_List[],ROW($A43)-ROW($A$1),2)),"")</f>
        <v/>
      </c>
    </row>
    <row r="44" spans="1:1" x14ac:dyDescent="0.25">
      <c r="A44" s="1" t="str">
        <f>IFERROR(CONCATENATE(INDEX(Tbl_Task_List[],ROW($A44)-ROW($A$1),1)," ",INDEX(Tbl_Task_List[],ROW($A44)-ROW($A$1),2)),"")</f>
        <v/>
      </c>
    </row>
    <row r="45" spans="1:1" x14ac:dyDescent="0.25">
      <c r="A45" s="1" t="str">
        <f>IFERROR(CONCATENATE(INDEX(Tbl_Task_List[],ROW($A45)-ROW($A$1),1)," ",INDEX(Tbl_Task_List[],ROW($A45)-ROW($A$1),2)),"")</f>
        <v/>
      </c>
    </row>
    <row r="46" spans="1:1" x14ac:dyDescent="0.25">
      <c r="A46" s="1" t="str">
        <f>IFERROR(CONCATENATE(INDEX(Tbl_Task_List[],ROW($A46)-ROW($A$1),1)," ",INDEX(Tbl_Task_List[],ROW($A46)-ROW($A$1),2)),"")</f>
        <v/>
      </c>
    </row>
    <row r="47" spans="1:1" x14ac:dyDescent="0.25">
      <c r="A47" s="1" t="str">
        <f>IFERROR(CONCATENATE(INDEX(Tbl_Task_List[],ROW($A47)-ROW($A$1),1)," ",INDEX(Tbl_Task_List[],ROW($A47)-ROW($A$1),2)),"")</f>
        <v/>
      </c>
    </row>
    <row r="48" spans="1:1" x14ac:dyDescent="0.25">
      <c r="A48" s="1" t="str">
        <f>IFERROR(CONCATENATE(INDEX(Tbl_Task_List[],ROW($A48)-ROW($A$1),1)," ",INDEX(Tbl_Task_List[],ROW($A48)-ROW($A$1),2)),"")</f>
        <v/>
      </c>
    </row>
    <row r="49" spans="1:1" x14ac:dyDescent="0.25">
      <c r="A49" s="1" t="str">
        <f>IFERROR(CONCATENATE(INDEX(Tbl_Task_List[],ROW($A49)-ROW($A$1),1)," ",INDEX(Tbl_Task_List[],ROW($A49)-ROW($A$1),2)),"")</f>
        <v/>
      </c>
    </row>
    <row r="50" spans="1:1" x14ac:dyDescent="0.25">
      <c r="A50" s="1" t="str">
        <f>IFERROR(CONCATENATE(INDEX(Tbl_Task_List[],ROW($A50)-ROW($A$1),1)," ",INDEX(Tbl_Task_List[],ROW($A50)-ROW($A$1),2)),"")</f>
        <v/>
      </c>
    </row>
    <row r="51" spans="1:1" x14ac:dyDescent="0.25">
      <c r="A51" s="1" t="str">
        <f>IFERROR(CONCATENATE(INDEX(Tbl_Task_List[],ROW($A51)-ROW($A$1),1)," ",INDEX(Tbl_Task_List[],ROW($A51)-ROW($A$1),2)),"")</f>
        <v/>
      </c>
    </row>
    <row r="52" spans="1:1" x14ac:dyDescent="0.25">
      <c r="A52" s="1" t="str">
        <f>IFERROR(CONCATENATE(INDEX(Tbl_Task_List[],ROW($A52)-ROW($A$1),1)," ",INDEX(Tbl_Task_List[],ROW($A52)-ROW($A$1),2)),"")</f>
        <v/>
      </c>
    </row>
    <row r="53" spans="1:1" x14ac:dyDescent="0.25">
      <c r="A53" s="1" t="str">
        <f>IFERROR(CONCATENATE(INDEX(Tbl_Task_List[],ROW($A53)-ROW($A$1),1)," ",INDEX(Tbl_Task_List[],ROW($A53)-ROW($A$1),2)),"")</f>
        <v/>
      </c>
    </row>
    <row r="54" spans="1:1" x14ac:dyDescent="0.25">
      <c r="A54" s="1" t="str">
        <f>IFERROR(CONCATENATE(INDEX(Tbl_Task_List[],ROW($A54)-ROW($A$1),1)," ",INDEX(Tbl_Task_List[],ROW($A54)-ROW($A$1),2)),"")</f>
        <v/>
      </c>
    </row>
    <row r="55" spans="1:1" x14ac:dyDescent="0.25">
      <c r="A55" s="1" t="str">
        <f>IFERROR(CONCATENATE(INDEX(Tbl_Task_List[],ROW($A55)-ROW($A$1),1)," ",INDEX(Tbl_Task_List[],ROW($A55)-ROW($A$1),2)),"")</f>
        <v/>
      </c>
    </row>
    <row r="56" spans="1:1" x14ac:dyDescent="0.25">
      <c r="A56" s="1" t="str">
        <f>IFERROR(CONCATENATE(INDEX(Tbl_Task_List[],ROW($A56)-ROW($A$1),1)," ",INDEX(Tbl_Task_List[],ROW($A56)-ROW($A$1),2)),"")</f>
        <v/>
      </c>
    </row>
    <row r="57" spans="1:1" x14ac:dyDescent="0.25">
      <c r="A57" s="1" t="str">
        <f>IFERROR(CONCATENATE(INDEX(Tbl_Task_List[],ROW($A57)-ROW($A$1),1)," ",INDEX(Tbl_Task_List[],ROW($A57)-ROW($A$1),2)),"")</f>
        <v/>
      </c>
    </row>
    <row r="58" spans="1:1" x14ac:dyDescent="0.25">
      <c r="A58" s="1" t="str">
        <f>IFERROR(CONCATENATE(INDEX(Tbl_Task_List[],ROW($A58)-ROW($A$1),1)," ",INDEX(Tbl_Task_List[],ROW($A58)-ROW($A$1),2)),"")</f>
        <v/>
      </c>
    </row>
    <row r="59" spans="1:1" x14ac:dyDescent="0.25">
      <c r="A59" s="1" t="str">
        <f>IFERROR(CONCATENATE(INDEX(Tbl_Task_List[],ROW($A59)-ROW($A$1),1)," ",INDEX(Tbl_Task_List[],ROW($A59)-ROW($A$1),2)),"")</f>
        <v/>
      </c>
    </row>
    <row r="60" spans="1:1" x14ac:dyDescent="0.25">
      <c r="A60" s="1" t="str">
        <f>IFERROR(CONCATENATE(INDEX(Tbl_Task_List[],ROW($A60)-ROW($A$1),1)," ",INDEX(Tbl_Task_List[],ROW($A60)-ROW($A$1),2)),"")</f>
        <v/>
      </c>
    </row>
    <row r="61" spans="1:1" x14ac:dyDescent="0.25">
      <c r="A61" s="1" t="str">
        <f>IFERROR(CONCATENATE(INDEX(Tbl_Task_List[],ROW($A61)-ROW($A$1),1)," ",INDEX(Tbl_Task_List[],ROW($A61)-ROW($A$1),2)),"")</f>
        <v/>
      </c>
    </row>
    <row r="62" spans="1:1" x14ac:dyDescent="0.25">
      <c r="A62" s="1" t="str">
        <f>IFERROR(CONCATENATE(INDEX(Tbl_Task_List[],ROW($A62)-ROW($A$1),1)," ",INDEX(Tbl_Task_List[],ROW($A62)-ROW($A$1),2)),"")</f>
        <v/>
      </c>
    </row>
    <row r="63" spans="1:1" x14ac:dyDescent="0.25">
      <c r="A63" s="1" t="str">
        <f>IFERROR(CONCATENATE(INDEX(Tbl_Task_List[],ROW($A63)-ROW($A$1),1)," ",INDEX(Tbl_Task_List[],ROW($A63)-ROW($A$1),2)),"")</f>
        <v/>
      </c>
    </row>
    <row r="64" spans="1:1" x14ac:dyDescent="0.25">
      <c r="A64" s="1" t="str">
        <f>IFERROR(CONCATENATE(INDEX(Tbl_Task_List[],ROW($A64)-ROW($A$1),1)," ",INDEX(Tbl_Task_List[],ROW($A64)-ROW($A$1),2)),"")</f>
        <v/>
      </c>
    </row>
    <row r="65" spans="1:1" x14ac:dyDescent="0.25">
      <c r="A65" s="1" t="str">
        <f>IFERROR(CONCATENATE(INDEX(Tbl_Task_List[],ROW($A65)-ROW($A$1),1)," ",INDEX(Tbl_Task_List[],ROW($A65)-ROW($A$1),2)),"")</f>
        <v/>
      </c>
    </row>
    <row r="66" spans="1:1" x14ac:dyDescent="0.25">
      <c r="A66" s="1" t="str">
        <f>IFERROR(CONCATENATE(INDEX(Tbl_Task_List[],ROW($A66)-ROW($A$1),1)," ",INDEX(Tbl_Task_List[],ROW($A66)-ROW($A$1),2)),"")</f>
        <v/>
      </c>
    </row>
    <row r="67" spans="1:1" x14ac:dyDescent="0.25">
      <c r="A67" s="1" t="str">
        <f>IFERROR(CONCATENATE(INDEX(Tbl_Task_List[],ROW($A67)-ROW($A$1),1)," ",INDEX(Tbl_Task_List[],ROW($A67)-ROW($A$1),2)),"")</f>
        <v/>
      </c>
    </row>
    <row r="68" spans="1:1" x14ac:dyDescent="0.25">
      <c r="A68" s="1" t="str">
        <f>IFERROR(CONCATENATE(INDEX(Tbl_Task_List[],ROW($A68)-ROW($A$1),1)," ",INDEX(Tbl_Task_List[],ROW($A68)-ROW($A$1),2)),"")</f>
        <v/>
      </c>
    </row>
    <row r="69" spans="1:1" x14ac:dyDescent="0.25">
      <c r="A69" s="1" t="str">
        <f>IFERROR(CONCATENATE(INDEX(Tbl_Task_List[],ROW($A69)-ROW($A$1),1)," ",INDEX(Tbl_Task_List[],ROW($A69)-ROW($A$1),2)),"")</f>
        <v/>
      </c>
    </row>
    <row r="70" spans="1:1" x14ac:dyDescent="0.25">
      <c r="A70" s="1" t="str">
        <f>IFERROR(CONCATENATE(INDEX(Tbl_Task_List[],ROW($A70)-ROW($A$1),1)," ",INDEX(Tbl_Task_List[],ROW($A70)-ROW($A$1),2)),"")</f>
        <v/>
      </c>
    </row>
    <row r="71" spans="1:1" x14ac:dyDescent="0.25">
      <c r="A71" s="1" t="str">
        <f>IFERROR(CONCATENATE(INDEX(Tbl_Task_List[],ROW($A71)-ROW($A$1),1)," ",INDEX(Tbl_Task_List[],ROW($A71)-ROW($A$1),2)),"")</f>
        <v/>
      </c>
    </row>
    <row r="72" spans="1:1" x14ac:dyDescent="0.25">
      <c r="A72" s="1" t="str">
        <f>IFERROR(CONCATENATE(INDEX(Tbl_Task_List[],ROW($A72)-ROW($A$1),1)," ",INDEX(Tbl_Task_List[],ROW($A72)-ROW($A$1),2)),"")</f>
        <v/>
      </c>
    </row>
    <row r="73" spans="1:1" x14ac:dyDescent="0.25">
      <c r="A73" s="1" t="str">
        <f>IFERROR(CONCATENATE(INDEX(Tbl_Task_List[],ROW($A73)-ROW($A$1),1)," ",INDEX(Tbl_Task_List[],ROW($A73)-ROW($A$1),2)),"")</f>
        <v/>
      </c>
    </row>
    <row r="74" spans="1:1" x14ac:dyDescent="0.25">
      <c r="A74" s="1" t="str">
        <f>IFERROR(CONCATENATE(INDEX(Tbl_Task_List[],ROW($A74)-ROW($A$1),1)," ",INDEX(Tbl_Task_List[],ROW($A74)-ROW($A$1),2)),"")</f>
        <v/>
      </c>
    </row>
    <row r="75" spans="1:1" x14ac:dyDescent="0.25">
      <c r="A75" s="1" t="str">
        <f>IFERROR(CONCATENATE(INDEX(Tbl_Task_List[],ROW($A75)-ROW($A$1),1)," ",INDEX(Tbl_Task_List[],ROW($A75)-ROW($A$1),2)),"")</f>
        <v/>
      </c>
    </row>
    <row r="76" spans="1:1" x14ac:dyDescent="0.25">
      <c r="A76" s="1" t="str">
        <f>IFERROR(CONCATENATE(INDEX(Tbl_Task_List[],ROW($A76)-ROW($A$1),1)," ",INDEX(Tbl_Task_List[],ROW($A76)-ROW($A$1),2)),"")</f>
        <v/>
      </c>
    </row>
    <row r="77" spans="1:1" x14ac:dyDescent="0.25">
      <c r="A77" s="1" t="str">
        <f>IFERROR(CONCATENATE(INDEX(Tbl_Task_List[],ROW($A77)-ROW($A$1),1)," ",INDEX(Tbl_Task_List[],ROW($A77)-ROW($A$1),2)),"")</f>
        <v/>
      </c>
    </row>
    <row r="78" spans="1:1" x14ac:dyDescent="0.25">
      <c r="A78" s="1" t="str">
        <f>IFERROR(CONCATENATE(INDEX(Tbl_Task_List[],ROW($A78)-ROW($A$1),1)," ",INDEX(Tbl_Task_List[],ROW($A78)-ROW($A$1),2)),"")</f>
        <v/>
      </c>
    </row>
    <row r="79" spans="1:1" x14ac:dyDescent="0.25">
      <c r="A79" s="1" t="str">
        <f>IFERROR(CONCATENATE(INDEX(Tbl_Task_List[],ROW($A79)-ROW($A$1),1)," ",INDEX(Tbl_Task_List[],ROW($A79)-ROW($A$1),2)),"")</f>
        <v/>
      </c>
    </row>
    <row r="80" spans="1:1" x14ac:dyDescent="0.25">
      <c r="A80" s="1" t="str">
        <f>IFERROR(CONCATENATE(INDEX(Tbl_Task_List[],ROW($A80)-ROW($A$1),1)," ",INDEX(Tbl_Task_List[],ROW($A80)-ROW($A$1),2)),"")</f>
        <v/>
      </c>
    </row>
    <row r="81" spans="1:1" x14ac:dyDescent="0.25">
      <c r="A81" s="1" t="str">
        <f>IFERROR(CONCATENATE(INDEX(Tbl_Task_List[],ROW($A81)-ROW($A$1),1)," ",INDEX(Tbl_Task_List[],ROW($A81)-ROW($A$1),2)),"")</f>
        <v/>
      </c>
    </row>
    <row r="82" spans="1:1" x14ac:dyDescent="0.25">
      <c r="A82" s="1" t="str">
        <f>IFERROR(CONCATENATE(INDEX(Tbl_Task_List[],ROW($A82)-ROW($A$1),1)," ",INDEX(Tbl_Task_List[],ROW($A82)-ROW($A$1),2)),"")</f>
        <v/>
      </c>
    </row>
    <row r="83" spans="1:1" x14ac:dyDescent="0.25">
      <c r="A83" s="1" t="str">
        <f>IFERROR(CONCATENATE(INDEX(Tbl_Task_List[],ROW($A83)-ROW($A$1),1)," ",INDEX(Tbl_Task_List[],ROW($A83)-ROW($A$1),2)),"")</f>
        <v/>
      </c>
    </row>
    <row r="84" spans="1:1" x14ac:dyDescent="0.25">
      <c r="A84" s="1" t="str">
        <f>IFERROR(CONCATENATE(INDEX(Tbl_Task_List[],ROW($A84)-ROW($A$1),1)," ",INDEX(Tbl_Task_List[],ROW($A84)-ROW($A$1),2)),"")</f>
        <v/>
      </c>
    </row>
    <row r="85" spans="1:1" x14ac:dyDescent="0.25">
      <c r="A85" s="1" t="str">
        <f>IFERROR(CONCATENATE(INDEX(Tbl_Task_List[],ROW($A85)-ROW($A$1),1)," ",INDEX(Tbl_Task_List[],ROW($A85)-ROW($A$1),2)),"")</f>
        <v/>
      </c>
    </row>
    <row r="86" spans="1:1" x14ac:dyDescent="0.25">
      <c r="A86" s="1" t="str">
        <f>IFERROR(CONCATENATE(INDEX(Tbl_Task_List[],ROW($A86)-ROW($A$1),1)," ",INDEX(Tbl_Task_List[],ROW($A86)-ROW($A$1),2)),"")</f>
        <v/>
      </c>
    </row>
    <row r="87" spans="1:1" x14ac:dyDescent="0.25">
      <c r="A87" s="1" t="str">
        <f>IFERROR(CONCATENATE(INDEX(Tbl_Task_List[],ROW($A87)-ROW($A$1),1)," ",INDEX(Tbl_Task_List[],ROW($A87)-ROW($A$1),2)),"")</f>
        <v/>
      </c>
    </row>
    <row r="88" spans="1:1" x14ac:dyDescent="0.25">
      <c r="A88" s="1" t="str">
        <f>IFERROR(CONCATENATE(INDEX(Tbl_Task_List[],ROW($A88)-ROW($A$1),1)," ",INDEX(Tbl_Task_List[],ROW($A88)-ROW($A$1),2)),"")</f>
        <v/>
      </c>
    </row>
    <row r="89" spans="1:1" x14ac:dyDescent="0.25">
      <c r="A89" s="1" t="str">
        <f>IFERROR(CONCATENATE(INDEX(Tbl_Task_List[],ROW($A89)-ROW($A$1),1)," ",INDEX(Tbl_Task_List[],ROW($A89)-ROW($A$1),2)),"")</f>
        <v/>
      </c>
    </row>
    <row r="90" spans="1:1" x14ac:dyDescent="0.25">
      <c r="A90" s="1" t="str">
        <f>IFERROR(CONCATENATE(INDEX(Tbl_Task_List[],ROW($A90)-ROW($A$1),1)," ",INDEX(Tbl_Task_List[],ROW($A90)-ROW($A$1),2)),"")</f>
        <v/>
      </c>
    </row>
    <row r="91" spans="1:1" x14ac:dyDescent="0.25">
      <c r="A91" s="1" t="str">
        <f>IFERROR(CONCATENATE(INDEX(Tbl_Task_List[],ROW($A91)-ROW($A$1),1)," ",INDEX(Tbl_Task_List[],ROW($A91)-ROW($A$1),2)),"")</f>
        <v/>
      </c>
    </row>
    <row r="92" spans="1:1" x14ac:dyDescent="0.25">
      <c r="A92" s="1" t="str">
        <f>IFERROR(CONCATENATE(INDEX(Tbl_Task_List[],ROW($A92)-ROW($A$1),1)," ",INDEX(Tbl_Task_List[],ROW($A92)-ROW($A$1),2)),"")</f>
        <v/>
      </c>
    </row>
    <row r="93" spans="1:1" x14ac:dyDescent="0.25">
      <c r="A93" s="1" t="str">
        <f>IFERROR(CONCATENATE(INDEX(Tbl_Task_List[],ROW($A93)-ROW($A$1),1)," ",INDEX(Tbl_Task_List[],ROW($A93)-ROW($A$1),2)),"")</f>
        <v/>
      </c>
    </row>
    <row r="94" spans="1:1" x14ac:dyDescent="0.25">
      <c r="A94" s="1" t="str">
        <f>IFERROR(CONCATENATE(INDEX(Tbl_Task_List[],ROW($A94)-ROW($A$1),1)," ",INDEX(Tbl_Task_List[],ROW($A94)-ROW($A$1),2)),"")</f>
        <v/>
      </c>
    </row>
    <row r="95" spans="1:1" x14ac:dyDescent="0.25">
      <c r="A95" s="1" t="str">
        <f>IFERROR(CONCATENATE(INDEX(Tbl_Task_List[],ROW($A95)-ROW($A$1),1)," ",INDEX(Tbl_Task_List[],ROW($A95)-ROW($A$1),2)),"")</f>
        <v/>
      </c>
    </row>
    <row r="96" spans="1:1" x14ac:dyDescent="0.25">
      <c r="A96" s="1" t="str">
        <f>IFERROR(CONCATENATE(INDEX(Tbl_Task_List[],ROW($A96)-ROW($A$1),1)," ",INDEX(Tbl_Task_List[],ROW($A96)-ROW($A$1),2)),"")</f>
        <v/>
      </c>
    </row>
    <row r="97" spans="1:1" x14ac:dyDescent="0.25">
      <c r="A97" s="1" t="str">
        <f>IFERROR(CONCATENATE(INDEX(Tbl_Task_List[],ROW($A97)-ROW($A$1),1)," ",INDEX(Tbl_Task_List[],ROW($A97)-ROW($A$1),2)),"")</f>
        <v/>
      </c>
    </row>
    <row r="98" spans="1:1" x14ac:dyDescent="0.25">
      <c r="A98" s="1" t="str">
        <f>IFERROR(CONCATENATE(INDEX(Tbl_Task_List[],ROW($A98)-ROW($A$1),1)," ",INDEX(Tbl_Task_List[],ROW($A98)-ROW($A$1),2)),"")</f>
        <v/>
      </c>
    </row>
    <row r="99" spans="1:1" x14ac:dyDescent="0.25">
      <c r="A99" s="1" t="str">
        <f>IFERROR(CONCATENATE(INDEX(Tbl_Task_List[],ROW($A99)-ROW($A$1),1)," ",INDEX(Tbl_Task_List[],ROW($A99)-ROW($A$1),2)),"")</f>
        <v/>
      </c>
    </row>
    <row r="100" spans="1:1" x14ac:dyDescent="0.25">
      <c r="A100" s="1" t="str">
        <f>IFERROR(CONCATENATE(INDEX(Tbl_Task_List[],ROW($A100)-ROW($A$1),1)," ",INDEX(Tbl_Task_List[],ROW($A100)-ROW($A$1),2)),"")</f>
        <v/>
      </c>
    </row>
    <row r="101" spans="1:1" x14ac:dyDescent="0.25">
      <c r="A101" s="1" t="str">
        <f>IFERROR(CONCATENATE(INDEX(Tbl_Task_List[],ROW($A101)-ROW($A$1),1)," ",INDEX(Tbl_Task_List[],ROW($A101)-ROW($A$1),2)),"")</f>
        <v/>
      </c>
    </row>
    <row r="102" spans="1:1" x14ac:dyDescent="0.25">
      <c r="A102" s="1" t="str">
        <f>IFERROR(CONCATENATE(INDEX(Tbl_Task_List[],ROW($A102)-ROW($A$1),1)," ",INDEX(Tbl_Task_List[],ROW($A102)-ROW($A$1),2)),"")</f>
        <v/>
      </c>
    </row>
    <row r="103" spans="1:1" x14ac:dyDescent="0.25">
      <c r="A103" s="1" t="str">
        <f>IFERROR(CONCATENATE(INDEX(Tbl_Task_List[],ROW($A103)-ROW($A$1),1)," ",INDEX(Tbl_Task_List[],ROW($A103)-ROW($A$1),2)),"")</f>
        <v/>
      </c>
    </row>
    <row r="104" spans="1:1" x14ac:dyDescent="0.25">
      <c r="A104" s="1" t="str">
        <f>IFERROR(CONCATENATE(INDEX(Tbl_Task_List[],ROW($A104)-ROW($A$1),1)," ",INDEX(Tbl_Task_List[],ROW($A104)-ROW($A$1),2)),"")</f>
        <v/>
      </c>
    </row>
    <row r="105" spans="1:1" x14ac:dyDescent="0.25">
      <c r="A105" s="1" t="str">
        <f>IFERROR(CONCATENATE(INDEX(Tbl_Task_List[],ROW($A105)-ROW($A$1),1)," ",INDEX(Tbl_Task_List[],ROW($A105)-ROW($A$1),2)),"")</f>
        <v/>
      </c>
    </row>
    <row r="106" spans="1:1" x14ac:dyDescent="0.25">
      <c r="A106" s="1" t="str">
        <f>IFERROR(CONCATENATE(INDEX(Tbl_Task_List[],ROW($A106)-ROW($A$1),1)," ",INDEX(Tbl_Task_List[],ROW($A106)-ROW($A$1),2)),"")</f>
        <v/>
      </c>
    </row>
    <row r="107" spans="1:1" x14ac:dyDescent="0.25">
      <c r="A107" s="1" t="str">
        <f>IFERROR(CONCATENATE(INDEX(Tbl_Task_List[],ROW($A107)-ROW($A$1),1)," ",INDEX(Tbl_Task_List[],ROW($A107)-ROW($A$1),2)),"")</f>
        <v/>
      </c>
    </row>
    <row r="108" spans="1:1" x14ac:dyDescent="0.25">
      <c r="A108" s="1" t="str">
        <f>IFERROR(CONCATENATE(INDEX(Tbl_Task_List[],ROW($A108)-ROW($A$1),1)," ",INDEX(Tbl_Task_List[],ROW($A108)-ROW($A$1),2)),"")</f>
        <v/>
      </c>
    </row>
    <row r="109" spans="1:1" x14ac:dyDescent="0.25">
      <c r="A109" s="1" t="str">
        <f>IFERROR(CONCATENATE(INDEX(Tbl_Task_List[],ROW($A109)-ROW($A$1),1)," ",INDEX(Tbl_Task_List[],ROW($A109)-ROW($A$1),2)),"")</f>
        <v/>
      </c>
    </row>
    <row r="110" spans="1:1" x14ac:dyDescent="0.25">
      <c r="A110" s="1" t="str">
        <f>IFERROR(CONCATENATE(INDEX(Tbl_Task_List[],ROW($A110)-ROW($A$1),1)," ",INDEX(Tbl_Task_List[],ROW($A110)-ROW($A$1),2)),"")</f>
        <v/>
      </c>
    </row>
    <row r="111" spans="1:1" x14ac:dyDescent="0.25">
      <c r="A111" s="1" t="str">
        <f>IFERROR(CONCATENATE(INDEX(Tbl_Task_List[],ROW($A111)-ROW($A$1),1)," ",INDEX(Tbl_Task_List[],ROW($A111)-ROW($A$1),2)),"")</f>
        <v/>
      </c>
    </row>
    <row r="112" spans="1:1" x14ac:dyDescent="0.25">
      <c r="A112" s="1" t="str">
        <f>IFERROR(CONCATENATE(INDEX(Tbl_Task_List[],ROW($A112)-ROW($A$1),1)," ",INDEX(Tbl_Task_List[],ROW($A112)-ROW($A$1),2)),"")</f>
        <v/>
      </c>
    </row>
    <row r="113" spans="1:1" x14ac:dyDescent="0.25">
      <c r="A113" s="1" t="str">
        <f>IFERROR(CONCATENATE(INDEX(Tbl_Task_List[],ROW($A113)-ROW($A$1),1)," ",INDEX(Tbl_Task_List[],ROW($A113)-ROW($A$1),2)),"")</f>
        <v/>
      </c>
    </row>
    <row r="114" spans="1:1" x14ac:dyDescent="0.25">
      <c r="A114" s="1" t="str">
        <f>IFERROR(CONCATENATE(INDEX(Tbl_Task_List[],ROW($A114)-ROW($A$1),1)," ",INDEX(Tbl_Task_List[],ROW($A114)-ROW($A$1),2)),"")</f>
        <v/>
      </c>
    </row>
    <row r="115" spans="1:1" x14ac:dyDescent="0.25">
      <c r="A115" s="1" t="str">
        <f>IFERROR(CONCATENATE(INDEX(Tbl_Task_List[],ROW($A115)-ROW($A$1),1)," ",INDEX(Tbl_Task_List[],ROW($A115)-ROW($A$1),2)),"")</f>
        <v/>
      </c>
    </row>
    <row r="116" spans="1:1" x14ac:dyDescent="0.25">
      <c r="A116" s="1" t="str">
        <f>IFERROR(CONCATENATE(INDEX(Tbl_Task_List[],ROW($A116)-ROW($A$1),1)," ",INDEX(Tbl_Task_List[],ROW($A116)-ROW($A$1),2)),"")</f>
        <v/>
      </c>
    </row>
    <row r="117" spans="1:1" x14ac:dyDescent="0.25">
      <c r="A117" s="1" t="str">
        <f>IFERROR(CONCATENATE(INDEX(Tbl_Task_List[],ROW($A117)-ROW($A$1),1)," ",INDEX(Tbl_Task_List[],ROW($A117)-ROW($A$1),2)),"")</f>
        <v/>
      </c>
    </row>
    <row r="118" spans="1:1" x14ac:dyDescent="0.25">
      <c r="A118" s="1" t="str">
        <f>IFERROR(CONCATENATE(INDEX(Tbl_Task_List[],ROW($A118)-ROW($A$1),1)," ",INDEX(Tbl_Task_List[],ROW($A118)-ROW($A$1),2)),"")</f>
        <v/>
      </c>
    </row>
    <row r="119" spans="1:1" x14ac:dyDescent="0.25">
      <c r="A119" s="1" t="str">
        <f>IFERROR(CONCATENATE(INDEX(Tbl_Task_List[],ROW($A119)-ROW($A$1),1)," ",INDEX(Tbl_Task_List[],ROW($A119)-ROW($A$1),2)),"")</f>
        <v/>
      </c>
    </row>
    <row r="120" spans="1:1" x14ac:dyDescent="0.25">
      <c r="A120" s="1" t="str">
        <f>IFERROR(CONCATENATE(INDEX(Tbl_Task_List[],ROW($A120)-ROW($A$1),1)," ",INDEX(Tbl_Task_List[],ROW($A120)-ROW($A$1),2)),"")</f>
        <v/>
      </c>
    </row>
    <row r="121" spans="1:1" x14ac:dyDescent="0.25">
      <c r="A121" s="1" t="str">
        <f>IFERROR(CONCATENATE(INDEX(Tbl_Task_List[],ROW($A121)-ROW($A$1),1)," ",INDEX(Tbl_Task_List[],ROW($A121)-ROW($A$1),2)),"")</f>
        <v/>
      </c>
    </row>
    <row r="122" spans="1:1" x14ac:dyDescent="0.25">
      <c r="A122" s="1" t="str">
        <f>IFERROR(CONCATENATE(INDEX(Tbl_Task_List[],ROW($A122)-ROW($A$1),1)," ",INDEX(Tbl_Task_List[],ROW($A122)-ROW($A$1),2)),"")</f>
        <v/>
      </c>
    </row>
    <row r="123" spans="1:1" x14ac:dyDescent="0.25">
      <c r="A123" s="1" t="str">
        <f>IFERROR(CONCATENATE(INDEX(Tbl_Task_List[],ROW($A123)-ROW($A$1),1)," ",INDEX(Tbl_Task_List[],ROW($A123)-ROW($A$1),2)),"")</f>
        <v/>
      </c>
    </row>
    <row r="124" spans="1:1" x14ac:dyDescent="0.25">
      <c r="A124" s="1" t="str">
        <f>IFERROR(CONCATENATE(INDEX(Tbl_Task_List[],ROW($A124)-ROW($A$1),1)," ",INDEX(Tbl_Task_List[],ROW($A124)-ROW($A$1),2)),"")</f>
        <v/>
      </c>
    </row>
    <row r="125" spans="1:1" x14ac:dyDescent="0.25">
      <c r="A125" s="1" t="str">
        <f>IFERROR(CONCATENATE(INDEX(Tbl_Task_List[],ROW($A125)-ROW($A$1),1)," ",INDEX(Tbl_Task_List[],ROW($A125)-ROW($A$1),2)),"")</f>
        <v/>
      </c>
    </row>
    <row r="126" spans="1:1" x14ac:dyDescent="0.25">
      <c r="A126" s="1" t="str">
        <f>IFERROR(CONCATENATE(INDEX(Tbl_Task_List[],ROW($A126)-ROW($A$1),1)," ",INDEX(Tbl_Task_List[],ROW($A126)-ROW($A$1),2)),"")</f>
        <v/>
      </c>
    </row>
    <row r="127" spans="1:1" x14ac:dyDescent="0.25">
      <c r="A127" s="1" t="str">
        <f>IFERROR(CONCATENATE(INDEX(Tbl_Task_List[],ROW($A127)-ROW($A$1),1)," ",INDEX(Tbl_Task_List[],ROW($A127)-ROW($A$1),2)),"")</f>
        <v/>
      </c>
    </row>
    <row r="128" spans="1:1" x14ac:dyDescent="0.25">
      <c r="A128" s="1" t="str">
        <f>IFERROR(CONCATENATE(INDEX(Tbl_Task_List[],ROW($A128)-ROW($A$1),1)," ",INDEX(Tbl_Task_List[],ROW($A128)-ROW($A$1),2)),"")</f>
        <v/>
      </c>
    </row>
    <row r="129" spans="1:1" x14ac:dyDescent="0.25">
      <c r="A129" s="1" t="str">
        <f>IFERROR(CONCATENATE(INDEX(Tbl_Task_List[],ROW($A129)-ROW($A$1),1)," ",INDEX(Tbl_Task_List[],ROW($A129)-ROW($A$1),2)),"")</f>
        <v/>
      </c>
    </row>
    <row r="130" spans="1:1" x14ac:dyDescent="0.25">
      <c r="A130" s="1" t="str">
        <f>IFERROR(CONCATENATE(INDEX(Tbl_Task_List[],ROW($A130)-ROW($A$1),1)," ",INDEX(Tbl_Task_List[],ROW($A130)-ROW($A$1),2)),"")</f>
        <v/>
      </c>
    </row>
    <row r="131" spans="1:1" x14ac:dyDescent="0.25">
      <c r="A131" s="1" t="str">
        <f>IFERROR(CONCATENATE(INDEX(Tbl_Task_List[],ROW($A131)-ROW($A$1),1)," ",INDEX(Tbl_Task_List[],ROW($A131)-ROW($A$1),2)),"")</f>
        <v/>
      </c>
    </row>
    <row r="132" spans="1:1" x14ac:dyDescent="0.25">
      <c r="A132" s="1" t="str">
        <f>IFERROR(CONCATENATE(INDEX(Tbl_Task_List[],ROW($A132)-ROW($A$1),1)," ",INDEX(Tbl_Task_List[],ROW($A132)-ROW($A$1),2)),"")</f>
        <v/>
      </c>
    </row>
    <row r="133" spans="1:1" x14ac:dyDescent="0.25">
      <c r="A133" s="1" t="str">
        <f>IFERROR(CONCATENATE(INDEX(Tbl_Task_List[],ROW($A133)-ROW($A$1),1)," ",INDEX(Tbl_Task_List[],ROW($A133)-ROW($A$1),2)),"")</f>
        <v/>
      </c>
    </row>
    <row r="134" spans="1:1" x14ac:dyDescent="0.25">
      <c r="A134" s="1" t="str">
        <f>IFERROR(CONCATENATE(INDEX(Tbl_Task_List[],ROW($A134)-ROW($A$1),1)," ",INDEX(Tbl_Task_List[],ROW($A134)-ROW($A$1),2)),"")</f>
        <v/>
      </c>
    </row>
    <row r="135" spans="1:1" x14ac:dyDescent="0.25">
      <c r="A135" s="1" t="str">
        <f>IFERROR(CONCATENATE(INDEX(Tbl_Task_List[],ROW($A135)-ROW($A$1),1)," ",INDEX(Tbl_Task_List[],ROW($A135)-ROW($A$1),2)),"")</f>
        <v/>
      </c>
    </row>
    <row r="136" spans="1:1" x14ac:dyDescent="0.25">
      <c r="A136" s="1" t="str">
        <f>IFERROR(CONCATENATE(INDEX(Tbl_Task_List[],ROW($A136)-ROW($A$1),1)," ",INDEX(Tbl_Task_List[],ROW($A136)-ROW($A$1),2)),"")</f>
        <v/>
      </c>
    </row>
    <row r="137" spans="1:1" x14ac:dyDescent="0.25">
      <c r="A137" s="1" t="str">
        <f>IFERROR(CONCATENATE(INDEX(Tbl_Task_List[],ROW($A137)-ROW($A$1),1)," ",INDEX(Tbl_Task_List[],ROW($A137)-ROW($A$1),2)),"")</f>
        <v/>
      </c>
    </row>
    <row r="138" spans="1:1" x14ac:dyDescent="0.25">
      <c r="A138" s="1" t="str">
        <f>IFERROR(CONCATENATE(INDEX(Tbl_Task_List[],ROW($A138)-ROW($A$1),1)," ",INDEX(Tbl_Task_List[],ROW($A138)-ROW($A$1),2)),"")</f>
        <v/>
      </c>
    </row>
    <row r="139" spans="1:1" x14ac:dyDescent="0.25">
      <c r="A139" s="1" t="str">
        <f>IFERROR(CONCATENATE(INDEX(Tbl_Task_List[],ROW($A139)-ROW($A$1),1)," ",INDEX(Tbl_Task_List[],ROW($A139)-ROW($A$1),2)),"")</f>
        <v/>
      </c>
    </row>
    <row r="140" spans="1:1" x14ac:dyDescent="0.25">
      <c r="A140" s="1" t="str">
        <f>IFERROR(CONCATENATE(INDEX(Tbl_Task_List[],ROW($A140)-ROW($A$1),1)," ",INDEX(Tbl_Task_List[],ROW($A140)-ROW($A$1),2)),"")</f>
        <v/>
      </c>
    </row>
    <row r="141" spans="1:1" x14ac:dyDescent="0.25">
      <c r="A141" s="1" t="str">
        <f>IFERROR(CONCATENATE(INDEX(Tbl_Task_List[],ROW($A141)-ROW($A$1),1)," ",INDEX(Tbl_Task_List[],ROW($A141)-ROW($A$1),2)),"")</f>
        <v/>
      </c>
    </row>
    <row r="142" spans="1:1" x14ac:dyDescent="0.25">
      <c r="A142" s="1" t="str">
        <f>IFERROR(CONCATENATE(INDEX(Tbl_Task_List[],ROW($A142)-ROW($A$1),1)," ",INDEX(Tbl_Task_List[],ROW($A142)-ROW($A$1),2)),"")</f>
        <v/>
      </c>
    </row>
    <row r="143" spans="1:1" x14ac:dyDescent="0.25">
      <c r="A143" s="1" t="str">
        <f>IFERROR(CONCATENATE(INDEX(Tbl_Task_List[],ROW($A143)-ROW($A$1),1)," ",INDEX(Tbl_Task_List[],ROW($A143)-ROW($A$1),2)),"")</f>
        <v/>
      </c>
    </row>
    <row r="144" spans="1:1" x14ac:dyDescent="0.25">
      <c r="A144" s="1" t="str">
        <f>IFERROR(CONCATENATE(INDEX(Tbl_Task_List[],ROW($A144)-ROW($A$1),1)," ",INDEX(Tbl_Task_List[],ROW($A144)-ROW($A$1),2)),"")</f>
        <v/>
      </c>
    </row>
    <row r="145" spans="1:1" x14ac:dyDescent="0.25">
      <c r="A145" s="1" t="str">
        <f>IFERROR(CONCATENATE(INDEX(Tbl_Task_List[],ROW($A145)-ROW($A$1),1)," ",INDEX(Tbl_Task_List[],ROW($A145)-ROW($A$1),2)),"")</f>
        <v/>
      </c>
    </row>
    <row r="146" spans="1:1" x14ac:dyDescent="0.25">
      <c r="A146" s="1" t="str">
        <f>IFERROR(CONCATENATE(INDEX(Tbl_Task_List[],ROW($A146)-ROW($A$1),1)," ",INDEX(Tbl_Task_List[],ROW($A146)-ROW($A$1),2)),"")</f>
        <v/>
      </c>
    </row>
    <row r="147" spans="1:1" x14ac:dyDescent="0.25">
      <c r="A147" s="1" t="str">
        <f>IFERROR(CONCATENATE(INDEX(Tbl_Task_List[],ROW($A147)-ROW($A$1),1)," ",INDEX(Tbl_Task_List[],ROW($A147)-ROW($A$1),2)),"")</f>
        <v/>
      </c>
    </row>
    <row r="148" spans="1:1" x14ac:dyDescent="0.25">
      <c r="A148" s="1" t="str">
        <f>IFERROR(CONCATENATE(INDEX(Tbl_Task_List[],ROW($A148)-ROW($A$1),1)," ",INDEX(Tbl_Task_List[],ROW($A148)-ROW($A$1),2)),"")</f>
        <v/>
      </c>
    </row>
    <row r="149" spans="1:1" x14ac:dyDescent="0.25">
      <c r="A149" s="1" t="str">
        <f>IFERROR(CONCATENATE(INDEX(Tbl_Task_List[],ROW($A149)-ROW($A$1),1)," ",INDEX(Tbl_Task_List[],ROW($A149)-ROW($A$1),2)),"")</f>
        <v/>
      </c>
    </row>
    <row r="150" spans="1:1" x14ac:dyDescent="0.25">
      <c r="A150" s="1" t="str">
        <f>IFERROR(CONCATENATE(INDEX(Tbl_Task_List[],ROW($A150)-ROW($A$1),1)," ",INDEX(Tbl_Task_List[],ROW($A150)-ROW($A$1),2)),"")</f>
        <v/>
      </c>
    </row>
    <row r="151" spans="1:1" x14ac:dyDescent="0.25">
      <c r="A151" s="1" t="str">
        <f>IFERROR(CONCATENATE(INDEX(Tbl_Task_List[],ROW($A151)-ROW($A$1),1)," ",INDEX(Tbl_Task_List[],ROW($A151)-ROW($A$1),2)),"")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Home</vt:lpstr>
      <vt:lpstr>Projects</vt:lpstr>
      <vt:lpstr>Tasks</vt:lpstr>
      <vt:lpstr>Project_Schedule</vt:lpstr>
      <vt:lpstr>Resource_Schedule</vt:lpstr>
      <vt:lpstr>Summary_Report</vt:lpstr>
      <vt:lpstr>LookUp</vt:lpstr>
      <vt:lpstr>Holidays</vt:lpstr>
      <vt:lpstr>Project_Schedule!Print_Area</vt:lpstr>
      <vt:lpstr>Resource_Schedule!Print_Area</vt:lpstr>
      <vt:lpstr>Summary_Report!Print_Area</vt:lpstr>
      <vt:lpstr>Project_Name_List</vt:lpstr>
      <vt:lpstr>Resource_Name_List</vt:lpstr>
      <vt:lpstr>StartDate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Planner (Basic)</dc:title>
  <dc:subject>Project Planning</dc:subject>
  <dc:creator/>
  <cp:keywords>Template, excel; Project Planning</cp:keywords>
  <cp:lastModifiedBy/>
  <dcterms:created xsi:type="dcterms:W3CDTF">2006-09-16T00:00:00Z</dcterms:created>
  <dcterms:modified xsi:type="dcterms:W3CDTF">2015-11-24T11:28:59Z</dcterms:modified>
  <cp:category>Microsoft Excel Template</cp:category>
  <cp:version>1.0</cp:version>
</cp:coreProperties>
</file>