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heckCompatibility="1" autoCompressPictures="0"/>
  <bookViews>
    <workbookView xWindow="0" yWindow="0" windowWidth="20730" windowHeight="11760" tabRatio="670" activeTab="4"/>
  </bookViews>
  <sheets>
    <sheet name="COVER " sheetId="11" r:id="rId1"/>
    <sheet name="PRELIM. FR Mutiara MGT.Budget" sheetId="4" r:id="rId2"/>
    <sheet name="Notes" sheetId="16" r:id="rId3"/>
    <sheet name="MTN CashFlow" sheetId="9" r:id="rId4"/>
    <sheet name="OFFICE SPACE" sheetId="15" r:id="rId5"/>
  </sheets>
  <definedNames>
    <definedName name="_xlnm.Print_Area" localSheetId="3">'MTN CashFlow'!$A$1:$M$39</definedName>
    <definedName name="_xlnm.Print_Area" localSheetId="2">Notes!$A$1:$I$80</definedName>
    <definedName name="_xlnm.Print_Area" localSheetId="4">'OFFICE SPACE'!$A$1:$P$29</definedName>
    <definedName name="_xlnm.Print_Area" localSheetId="1">'PRELIM. FR Mutiara MGT.Budget'!$A$1:$I$94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2" i="16" l="1"/>
  <c r="G70" i="16"/>
  <c r="G74" i="16"/>
  <c r="H78" i="16"/>
  <c r="H79" i="16" s="1"/>
  <c r="H52" i="16" s="1"/>
  <c r="G46" i="16"/>
  <c r="G47" i="16"/>
  <c r="G48" i="16"/>
  <c r="G54" i="16" s="1"/>
  <c r="E71" i="16" s="1"/>
  <c r="G49" i="16"/>
  <c r="G50" i="16"/>
  <c r="E70" i="16"/>
  <c r="F70" i="16"/>
  <c r="F74" i="16"/>
  <c r="H74" i="16"/>
  <c r="D77" i="16"/>
  <c r="H36" i="4"/>
  <c r="G40" i="4"/>
  <c r="H43" i="4"/>
  <c r="H37" i="4"/>
  <c r="H38" i="4"/>
  <c r="G39" i="4"/>
  <c r="H39" i="4" s="1"/>
  <c r="H25" i="4"/>
  <c r="I30" i="4"/>
  <c r="E9" i="16"/>
  <c r="C63" i="4"/>
  <c r="C64" i="4"/>
  <c r="C65" i="4" s="1"/>
  <c r="C67" i="4" s="1"/>
  <c r="H12" i="4"/>
  <c r="E11" i="16"/>
  <c r="E12" i="16"/>
  <c r="D22" i="4"/>
  <c r="F53" i="16"/>
  <c r="H87" i="4"/>
  <c r="H88" i="4"/>
  <c r="H89" i="4"/>
  <c r="F90" i="4"/>
  <c r="D89" i="4"/>
  <c r="B32" i="16"/>
  <c r="D90" i="4"/>
  <c r="H63" i="16"/>
  <c r="G60" i="16"/>
  <c r="B60" i="16"/>
  <c r="G87" i="4"/>
  <c r="D87" i="4"/>
  <c r="D88" i="4"/>
  <c r="G88" i="4"/>
  <c r="G89" i="4"/>
  <c r="H24" i="16"/>
  <c r="H28" i="16"/>
  <c r="B2" i="4"/>
  <c r="B2" i="16" s="1"/>
  <c r="B10" i="9"/>
  <c r="D44" i="4"/>
  <c r="G15" i="4"/>
  <c r="F16" i="4"/>
  <c r="B15" i="4"/>
  <c r="C52" i="4"/>
  <c r="C51" i="4"/>
  <c r="B11" i="9"/>
  <c r="C13" i="9"/>
  <c r="C12" i="9"/>
  <c r="E20" i="9" s="1"/>
  <c r="B12" i="9"/>
  <c r="B13" i="9"/>
  <c r="B1" i="9"/>
  <c r="C11" i="9"/>
  <c r="E19" i="9" s="1"/>
  <c r="G27" i="9"/>
  <c r="M27" i="9" s="1"/>
  <c r="H27" i="9"/>
  <c r="I27" i="9" s="1"/>
  <c r="J27" i="9" s="1"/>
  <c r="K27" i="9" s="1"/>
  <c r="L27" i="9" s="1"/>
  <c r="G21" i="15"/>
  <c r="G17" i="15"/>
  <c r="F21" i="15"/>
  <c r="E21" i="15"/>
  <c r="E18" i="15"/>
  <c r="F18" i="15"/>
  <c r="G18" i="15" s="1"/>
  <c r="F17" i="15"/>
  <c r="E17" i="15"/>
  <c r="D17" i="15"/>
  <c r="C17" i="15"/>
  <c r="D21" i="15"/>
  <c r="C21" i="15"/>
  <c r="G28" i="9"/>
  <c r="G29" i="9"/>
  <c r="H29" i="9" s="1"/>
  <c r="I29" i="9" s="1"/>
  <c r="G30" i="9"/>
  <c r="H30" i="9" s="1"/>
  <c r="I30" i="9" s="1"/>
  <c r="J30" i="9" s="1"/>
  <c r="K30" i="9" s="1"/>
  <c r="L30" i="9" s="1"/>
  <c r="G31" i="9"/>
  <c r="G32" i="9"/>
  <c r="F35" i="9"/>
  <c r="G25" i="9"/>
  <c r="G34" i="9" s="1"/>
  <c r="G36" i="9" s="1"/>
  <c r="J29" i="9"/>
  <c r="K29" i="9" s="1"/>
  <c r="L29" i="9" s="1"/>
  <c r="H28" i="9"/>
  <c r="I28" i="9"/>
  <c r="J28" i="9" s="1"/>
  <c r="K28" i="9" s="1"/>
  <c r="L28" i="9" s="1"/>
  <c r="M26" i="9"/>
  <c r="M29" i="9"/>
  <c r="H31" i="9"/>
  <c r="I31" i="9"/>
  <c r="J31" i="9"/>
  <c r="K31" i="9" s="1"/>
  <c r="L31" i="9" s="1"/>
  <c r="M31" i="9"/>
  <c r="H32" i="9"/>
  <c r="I32" i="9" s="1"/>
  <c r="J32" i="9" s="1"/>
  <c r="K32" i="9" s="1"/>
  <c r="L32" i="9" s="1"/>
  <c r="M19" i="9"/>
  <c r="M20" i="9"/>
  <c r="F34" i="9"/>
  <c r="G22" i="9"/>
  <c r="H25" i="9"/>
  <c r="H34" i="9" s="1"/>
  <c r="H36" i="9" s="1"/>
  <c r="H26" i="9"/>
  <c r="I26" i="9" s="1"/>
  <c r="J26" i="9" s="1"/>
  <c r="H22" i="9"/>
  <c r="I25" i="9"/>
  <c r="I22" i="9"/>
  <c r="J22" i="9"/>
  <c r="K26" i="9"/>
  <c r="L26" i="9" s="1"/>
  <c r="K22" i="9"/>
  <c r="L22" i="9"/>
  <c r="M15" i="9"/>
  <c r="B25" i="9"/>
  <c r="E34" i="9"/>
  <c r="B2" i="9"/>
  <c r="C10" i="9"/>
  <c r="E18" i="9" s="1"/>
  <c r="F18" i="9" s="1"/>
  <c r="F22" i="9" s="1"/>
  <c r="E9" i="9"/>
  <c r="E15" i="9"/>
  <c r="M18" i="9"/>
  <c r="M22" i="9" s="1"/>
  <c r="E13" i="16" l="1"/>
  <c r="E14" i="16" s="1"/>
  <c r="E15" i="16"/>
  <c r="E74" i="16"/>
  <c r="H75" i="16" s="1"/>
  <c r="E22" i="9"/>
  <c r="E36" i="9" s="1"/>
  <c r="F8" i="9" s="1"/>
  <c r="F15" i="9" s="1"/>
  <c r="F36" i="9"/>
  <c r="F37" i="9" s="1"/>
  <c r="G8" i="9" s="1"/>
  <c r="G15" i="9" s="1"/>
  <c r="G37" i="9" s="1"/>
  <c r="H8" i="9" s="1"/>
  <c r="H15" i="9" s="1"/>
  <c r="H37" i="9" s="1"/>
  <c r="I8" i="9" s="1"/>
  <c r="I15" i="9" s="1"/>
  <c r="M28" i="9"/>
  <c r="M32" i="9"/>
  <c r="H13" i="4"/>
  <c r="I14" i="4"/>
  <c r="J25" i="9"/>
  <c r="I34" i="9"/>
  <c r="I36" i="9" s="1"/>
  <c r="M30" i="9"/>
  <c r="H50" i="16"/>
  <c r="H54" i="16" s="1"/>
  <c r="H55" i="16" s="1"/>
  <c r="H90" i="4" s="1"/>
  <c r="H91" i="4" s="1"/>
  <c r="C53" i="4"/>
  <c r="G41" i="4"/>
  <c r="H40" i="4"/>
  <c r="H44" i="4" l="1"/>
  <c r="I37" i="9"/>
  <c r="J8" i="9" s="1"/>
  <c r="J15" i="9" s="1"/>
  <c r="K25" i="9"/>
  <c r="J34" i="9"/>
  <c r="J36" i="9" s="1"/>
  <c r="E16" i="16"/>
  <c r="F18" i="16" s="1"/>
  <c r="H41" i="4"/>
  <c r="G42" i="4"/>
  <c r="H42" i="4" s="1"/>
  <c r="G18" i="16" l="1"/>
  <c r="H18" i="16" s="1"/>
  <c r="K34" i="9"/>
  <c r="K36" i="9" s="1"/>
  <c r="K37" i="9" s="1"/>
  <c r="L8" i="9" s="1"/>
  <c r="L15" i="9" s="1"/>
  <c r="L25" i="9"/>
  <c r="J37" i="9"/>
  <c r="K8" i="9" s="1"/>
  <c r="K15" i="9" s="1"/>
  <c r="H15" i="4"/>
  <c r="H45" i="4"/>
  <c r="G33" i="16" s="1"/>
  <c r="H33" i="16" s="1"/>
  <c r="I15" i="4" l="1"/>
  <c r="G17" i="4"/>
  <c r="H17" i="4" s="1"/>
  <c r="H32" i="4" s="1"/>
  <c r="I32" i="4" s="1"/>
  <c r="L34" i="9"/>
  <c r="L36" i="9" s="1"/>
  <c r="L37" i="9" s="1"/>
  <c r="M25" i="9"/>
  <c r="M34" i="9" s="1"/>
  <c r="G34" i="16"/>
  <c r="H34" i="16" s="1"/>
  <c r="G35" i="16" s="1"/>
  <c r="H35" i="16" s="1"/>
  <c r="G36" i="16" s="1"/>
  <c r="H36" i="16" s="1"/>
  <c r="G37" i="16" s="1"/>
  <c r="H37" i="16" s="1"/>
  <c r="H38" i="16" l="1"/>
</calcChain>
</file>

<file path=xl/comments1.xml><?xml version="1.0" encoding="utf-8"?>
<comments xmlns="http://schemas.openxmlformats.org/spreadsheetml/2006/main">
  <authors>
    <author>Mohd Taufik Nordin</author>
  </authors>
  <commentList>
    <comment ref="B35" authorId="0">
      <text>
        <r>
          <rPr>
            <sz val="12"/>
            <color theme="1"/>
            <rFont val="Calibri"/>
            <family val="2"/>
            <charset val="129"/>
            <scheme val="minor"/>
          </rPr>
          <t>Mohd Taufik Nordin: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<sst xmlns="http://schemas.openxmlformats.org/spreadsheetml/2006/main" count="327" uniqueCount="244">
  <si>
    <t>In-Direct Cost</t>
  </si>
  <si>
    <t>Monthly Total Expenses</t>
  </si>
  <si>
    <t>Total Direct &amp; Indirect Cost &amp; Expenses</t>
  </si>
  <si>
    <t>Remark</t>
  </si>
  <si>
    <t>Anticipated Balance / Difference</t>
  </si>
  <si>
    <t>Projected CashFlow /Month</t>
  </si>
  <si>
    <t>Gross Margin / Month</t>
  </si>
  <si>
    <t>Straight Line Cash flow</t>
  </si>
  <si>
    <t>Gross Income / Month</t>
  </si>
  <si>
    <t>Gross Expenses / Month</t>
  </si>
  <si>
    <t>- Payment for motor car downpayment</t>
  </si>
  <si>
    <t>See Note 1</t>
  </si>
  <si>
    <t>See Note 2</t>
  </si>
  <si>
    <t>See Note 3</t>
  </si>
  <si>
    <t>See Note 4</t>
  </si>
  <si>
    <t>See Note 5</t>
  </si>
  <si>
    <t>- Payment for office CAPEX (Office &amp; Kem)</t>
  </si>
  <si>
    <t>PRE-OPERATION EXPENSES</t>
  </si>
  <si>
    <t>INITIAL INJECTION / WORKING CAPITAL</t>
  </si>
  <si>
    <t>L/Sum</t>
  </si>
  <si>
    <t>MEDICAL EXPENSES</t>
  </si>
  <si>
    <t>no.of pax.</t>
  </si>
  <si>
    <t>designation</t>
  </si>
  <si>
    <t>basic + hardship allowance</t>
  </si>
  <si>
    <t>space sq.ft.</t>
  </si>
  <si>
    <t>- Proposed Company Investments</t>
  </si>
  <si>
    <t>initials</t>
  </si>
  <si>
    <t>NOTE:  Dec 2016 - Anticipate OD Facilities Approved @ RM800,00.00</t>
  </si>
  <si>
    <t>UTILITIES (BROADBAND/ELECT/WATER &amp; OTHERS)</t>
  </si>
  <si>
    <t>BUS. DEVLOPMENT &amp; SALES &amp; MARKETING (BUDGET)</t>
  </si>
  <si>
    <t>STATIONERIES &amp; PANTRY</t>
  </si>
  <si>
    <t>PHOTOCOPY &amp; PRINTING</t>
  </si>
  <si>
    <t>MISC. EXPENSES (PETTY-CASH)</t>
  </si>
  <si>
    <t>MOTOR-CAR HP INSTALLMENT</t>
  </si>
  <si>
    <t>`</t>
  </si>
  <si>
    <t>- EXECUTIVE DIRECTOR</t>
  </si>
  <si>
    <t>remark</t>
  </si>
  <si>
    <t>Out source services + Retainer</t>
  </si>
  <si>
    <t>total space</t>
  </si>
  <si>
    <t xml:space="preserve">DIRECT &amp; INDIRECTExpenses (Anticipated) </t>
  </si>
  <si>
    <t>L/sum</t>
  </si>
  <si>
    <t>- Stationeries / MISC. &amp; Others</t>
  </si>
  <si>
    <t>Bal. B/F</t>
  </si>
  <si>
    <t>BINJAI 8 @ KLCC / AMPANG</t>
  </si>
  <si>
    <t>Size</t>
  </si>
  <si>
    <t>Rooms</t>
  </si>
  <si>
    <t>Bare</t>
  </si>
  <si>
    <t xml:space="preserve">Carpet </t>
  </si>
  <si>
    <t>Wall Paper</t>
  </si>
  <si>
    <t>Blinds / Curtain</t>
  </si>
  <si>
    <t>sq.ft.</t>
  </si>
  <si>
    <t>Y</t>
  </si>
  <si>
    <t>Lightings</t>
  </si>
  <si>
    <t>1 Year</t>
  </si>
  <si>
    <t>Swimming Pool</t>
  </si>
  <si>
    <t>DEPOSITS @  (2+1+1) @ 4MTHS</t>
  </si>
  <si>
    <t>ELECTRICITY</t>
  </si>
  <si>
    <t>WATER</t>
  </si>
  <si>
    <t>MAINTAINENCE</t>
  </si>
  <si>
    <t>FOC</t>
  </si>
  <si>
    <t>PAY TNB</t>
  </si>
  <si>
    <t>PAY MGT.</t>
  </si>
  <si>
    <t>TENURE @ MIN.</t>
  </si>
  <si>
    <t>TENANCY AGT</t>
  </si>
  <si>
    <t>Gymnasium</t>
  </si>
  <si>
    <t>Meeting Rooms</t>
  </si>
  <si>
    <t>Multi Purpose Hall</t>
  </si>
  <si>
    <t>management</t>
  </si>
  <si>
    <t>Roof Top Garden</t>
  </si>
  <si>
    <t>DERRICK LAU @ 012 336 8406</t>
  </si>
  <si>
    <t>EDMUND LAU @ 012 689 2783</t>
  </si>
  <si>
    <t>3 rooms</t>
  </si>
  <si>
    <t>FURNITURE</t>
  </si>
  <si>
    <t xml:space="preserve">NO </t>
  </si>
  <si>
    <t>NO</t>
  </si>
  <si>
    <t>WIFI</t>
  </si>
  <si>
    <t>CAR PARK @ MONTHLY Excluding</t>
  </si>
  <si>
    <t>YES</t>
  </si>
  <si>
    <t>Car Park</t>
  </si>
  <si>
    <t>RENTAL @ Estimated only</t>
  </si>
  <si>
    <t>FM HONG @ 012 767 6819</t>
  </si>
  <si>
    <t>2 Rooms</t>
  </si>
  <si>
    <t>Prepared By:</t>
  </si>
  <si>
    <t>Mohamed Taufik</t>
  </si>
  <si>
    <t>- MANAGING DIRECTOR</t>
  </si>
  <si>
    <t>MOHD TAUFIK</t>
  </si>
  <si>
    <t>AZRIMAN</t>
  </si>
  <si>
    <t>SALAMI</t>
  </si>
  <si>
    <t>- BUSINESS DEVELOPMENT DIRECTOR</t>
  </si>
  <si>
    <t>- OPERATION DIRECTOR</t>
  </si>
  <si>
    <t xml:space="preserve">- CORPORATE FINANCE &amp; COMMUNICATIONS </t>
  </si>
  <si>
    <t>EPF For Staff Only</t>
  </si>
  <si>
    <t>Zone 1</t>
  </si>
  <si>
    <t>Zone 2</t>
  </si>
  <si>
    <t>Zone 3</t>
  </si>
  <si>
    <t>Zone 4</t>
  </si>
  <si>
    <t>Zone 5</t>
  </si>
  <si>
    <t>project coordinator 1 (Eastern Region)</t>
  </si>
  <si>
    <t>project coordinator 2 (Southern Region)</t>
  </si>
  <si>
    <t>project coordinator 3 (East Coast Region)</t>
  </si>
  <si>
    <t>project coordinator 4 (Sabah Region)</t>
  </si>
  <si>
    <t>project coordinator 5 (Sarawak Region)</t>
  </si>
  <si>
    <t>- Office Computer &amp; Peripherals @ 7 sets</t>
  </si>
  <si>
    <t>Note 4</t>
  </si>
  <si>
    <t>Company Personal Advances to Directors For Investment</t>
  </si>
  <si>
    <t>REMARK</t>
  </si>
  <si>
    <t>Anticipated Yearly Bonus</t>
  </si>
  <si>
    <t>COMPANY TREASURY</t>
  </si>
  <si>
    <t>Pre-Project Development @ 12 months</t>
  </si>
  <si>
    <t>Total nos. of Pi1M</t>
  </si>
  <si>
    <t>Total nos. of Software licenses per Pi1M @ 50 Licenses</t>
  </si>
  <si>
    <t>Total nos. of Desktop software installations @ 20</t>
  </si>
  <si>
    <t>Total nos. of training sessions anticipated</t>
  </si>
  <si>
    <t>PROJECT PUSAT INTERNET 1MALAYSIA (Pi1M) - SALIENT POINTS</t>
  </si>
  <si>
    <t>Zone 1 - PERAK, KEDAH, PENANG &amp; PERLIS</t>
  </si>
  <si>
    <t>Zone 2 - JOHOR, MELAKA &amp; NEGERI SEMBILAN</t>
  </si>
  <si>
    <t>Zone 3 - KELANTAN, TERRENGGANU &amp; PAHANG</t>
  </si>
  <si>
    <t>Zone 4 - SABAH</t>
  </si>
  <si>
    <t>Zone 5 - SARAWAK</t>
  </si>
  <si>
    <t>- Project Year 2-5  - training, maintainence &amp; documetation</t>
  </si>
  <si>
    <t>- Training session inclusive of Part 1 &amp; part 2</t>
  </si>
  <si>
    <t>weeks / year</t>
  </si>
  <si>
    <t>- Total nos of training weeks is anticipated for 4 years</t>
  </si>
  <si>
    <t>4 years</t>
  </si>
  <si>
    <t>part 1 &amp; 2</t>
  </si>
  <si>
    <t>- Project Year 1      - Pre &amp; Development Period</t>
  </si>
  <si>
    <t>months</t>
  </si>
  <si>
    <t>2 days / session</t>
  </si>
  <si>
    <t xml:space="preserve">20 nos </t>
  </si>
  <si>
    <t>50 licenses</t>
  </si>
  <si>
    <t>Pi1M</t>
  </si>
  <si>
    <r>
      <rPr>
        <b/>
        <sz val="12"/>
        <color rgb="FF000000"/>
        <rFont val="Calibri"/>
        <family val="2"/>
        <scheme val="minor"/>
      </rPr>
      <t>NOTE :-</t>
    </r>
    <r>
      <rPr>
        <sz val="12"/>
        <color rgb="FF000000"/>
        <rFont val="Calibri"/>
        <family val="2"/>
        <scheme val="minor"/>
      </rPr>
      <t xml:space="preserve"> SELANGOR / KUALA LUMPUR &amp; PUTRAJAYA WILL BE COVERED FROM HEADQUARTERS</t>
    </r>
  </si>
  <si>
    <t>Total nos. of Pi1M centres</t>
  </si>
  <si>
    <t>- Total nos. of weeks per year is antiicipated to be only 40 weeks</t>
  </si>
  <si>
    <t>- Total nos. of training sessions per year / team</t>
  </si>
  <si>
    <t>As per our 1st Proposal and quotations and as agreed by both with Salihin &amp; Fr Mutiara</t>
  </si>
  <si>
    <t>Free Training provided by FR Mutiara / SALIHIN</t>
  </si>
  <si>
    <t>Propsed training modules and Certified by SALIHIN</t>
  </si>
  <si>
    <t>LOA / Compliances / Procurement / scheduling &amp; installation</t>
  </si>
  <si>
    <t>pax /4  years</t>
  </si>
  <si>
    <t xml:space="preserve">ZONING OF Pi1M @ By REGIONS </t>
  </si>
  <si>
    <t>Anticipated total nos. of training sessions for 4 years and anticipated total nos. of participants graduates from this programme</t>
  </si>
  <si>
    <t>sessions</t>
  </si>
  <si>
    <t>training sessions for  4 years</t>
  </si>
  <si>
    <t>Pi1M centres</t>
  </si>
  <si>
    <t>Salihin to acknowledge &amp; confirm</t>
  </si>
  <si>
    <t xml:space="preserve">- Total nos. of training session per week </t>
  </si>
  <si>
    <t>- Logistic &amp; Transportation / Communications etc..</t>
  </si>
  <si>
    <t>- Food &amp; Beverage for all participants (B/L/T) @ 30 pax / RM10/pax</t>
  </si>
  <si>
    <t>Nos. Pi1M centres</t>
  </si>
  <si>
    <t>Supervisor Internal</t>
  </si>
  <si>
    <t>HUZAINI</t>
  </si>
  <si>
    <t>1200 sq.ft. @ KL Area @ RM6.00 / sq.ft.</t>
  </si>
  <si>
    <t>- UTILITIES (BROADBAND/ELECT/WATER &amp; OTHERS)</t>
  </si>
  <si>
    <t>- MISC. EXPENSES (PETTY-CASH)</t>
  </si>
  <si>
    <t>- OFFICE RENTAL @ VIRTUAL OFFICE c/W Furnitures</t>
  </si>
  <si>
    <t>SEE NOTE 2</t>
  </si>
  <si>
    <t>project supervisor 1 (Zainal)</t>
  </si>
  <si>
    <t>project supervisor 2 (Joe)</t>
  </si>
  <si>
    <t>Total @ FR Mutiara</t>
  </si>
  <si>
    <t>- Total nos of trainings for 10 teams / year</t>
  </si>
  <si>
    <t>- Total nos. of days/pax @ Subsistence alloawance</t>
  </si>
  <si>
    <t>Description of Costing (FR Mutiara Coordinator @ 1Team /1Pax)</t>
  </si>
  <si>
    <t>- Tea/Coffee Break @ R2/pax</t>
  </si>
  <si>
    <t>F&amp;B @ Budget @ RM12/pax</t>
  </si>
  <si>
    <t>(Training # 3 days)</t>
  </si>
  <si>
    <t>- Lodging nights of training session per week @ 5D/4N or per week</t>
  </si>
  <si>
    <t>FR Mutiara @ Commission</t>
  </si>
  <si>
    <t xml:space="preserve">ANTICIPATED PROJECT OPERATION BUDGET </t>
  </si>
  <si>
    <t>Budget</t>
  </si>
  <si>
    <t>Year 1</t>
  </si>
  <si>
    <t>Year 2</t>
  </si>
  <si>
    <t>Year 3</t>
  </si>
  <si>
    <t>Year 4</t>
  </si>
  <si>
    <t>Year 5</t>
  </si>
  <si>
    <t>Inflation @ 110%</t>
  </si>
  <si>
    <t>SEE NOTE 3</t>
  </si>
  <si>
    <t>DIRECTORS &amp; MANAGEMENT</t>
  </si>
  <si>
    <t>SALARY &amp; WAGES</t>
  </si>
  <si>
    <t>Conf. Room</t>
  </si>
  <si>
    <t>Open Space</t>
  </si>
  <si>
    <t>PROJECT MANAGEMENT TEAM  (Project Internet 1Malaysia Pi1M)</t>
  </si>
  <si>
    <t xml:space="preserve">Company Car @ Value </t>
  </si>
  <si>
    <t>- Pre-setting up of company &amp; rearrangement</t>
  </si>
  <si>
    <t>Management &amp; Project Development Overheads with anticipated inflattion @ 10% per year</t>
  </si>
  <si>
    <t xml:space="preserve">Management &amp; Project  Monthly Overheads </t>
  </si>
  <si>
    <t>- BINJAI 8 Office @ Rental Deposits @ (2+1+1) + misc</t>
  </si>
  <si>
    <t>- STATIONERIES / PHOTOCOPY / PRINITING &amp; PANTRY</t>
  </si>
  <si>
    <t xml:space="preserve">EPF &amp; SOCSO &amp; MEDICAL  @ 15% </t>
  </si>
  <si>
    <t>Zone 1,2,3,4 &amp; 5</t>
  </si>
  <si>
    <t>Peninsuar Malaysia</t>
  </si>
  <si>
    <t>East Malaysia</t>
  </si>
  <si>
    <t>Office Set Up &amp; CAPEX</t>
  </si>
  <si>
    <t>SEE NOTE 1</t>
  </si>
  <si>
    <t>Motor Vehicle &amp; Transportation Budget</t>
  </si>
  <si>
    <t>- Anticipated @ 4 Directors Remuneration Packaged &amp; Bonusses</t>
  </si>
  <si>
    <t>Management Monthly Overheads &amp; Capital Expenditure (CAPEX)</t>
  </si>
  <si>
    <t>N/B : Investment From FR Mutiara commission</t>
  </si>
  <si>
    <t>SEE NOTE 4</t>
  </si>
  <si>
    <t>Rates</t>
  </si>
  <si>
    <t xml:space="preserve">Rates/day/night/week </t>
  </si>
  <si>
    <t>Nos of Training / week</t>
  </si>
  <si>
    <t>- Miscellaneous Expenses (Souveniors) &amp; Stationeries @R3/pax</t>
  </si>
  <si>
    <t>- Breakfast @ RM2/pax</t>
  </si>
  <si>
    <t>- Lunch @ R5/pax</t>
  </si>
  <si>
    <t>- Tea/Coffee Breal @ RM1/pax</t>
  </si>
  <si>
    <t>Nos of Training @ 4 years year (1600 trainings)</t>
  </si>
  <si>
    <t xml:space="preserve">N/B : Anticipated Operation Budget for @ 10Teams / 5 Zones / 4 Years </t>
  </si>
  <si>
    <t>N/B : Anticipated Management &amp; Project Monthly Overheads</t>
  </si>
  <si>
    <t>N/B : Anticipated Office Set-Up &amp; CAPEX</t>
  </si>
  <si>
    <t>N/B : Anticipated Motor Vehicle &amp; Transportation</t>
  </si>
  <si>
    <t>- MOTOR-VEHICLES &amp; TRANSPORTATION BUDGET</t>
  </si>
  <si>
    <t>- BUSINESS DEVELOPMENT BUDGET</t>
  </si>
  <si>
    <t>6 NOS</t>
  </si>
  <si>
    <t xml:space="preserve">- MOTR-VEHICLE EXPENSES &amp; UPKEEP </t>
  </si>
  <si>
    <t>Hire Purchase</t>
  </si>
  <si>
    <t>Maintainence</t>
  </si>
  <si>
    <t>Maintainence / Road Tax / Insurance &amp; Upkeep</t>
  </si>
  <si>
    <t>RM1000/motor-vehicle</t>
  </si>
  <si>
    <t>- Misc.Expenses</t>
  </si>
  <si>
    <t>company's car - head quarters (For Supervisor)</t>
  </si>
  <si>
    <t>East Malaysia (Sabah &amp; Sarawak) Additional Bperations Budget</t>
  </si>
  <si>
    <t>- Lodging @ 6 months / 4 Years</t>
  </si>
  <si>
    <t>- Subsistence Allowance / month</t>
  </si>
  <si>
    <t>Training 3 times /6 months / 4 years (72nos of trainings)</t>
  </si>
  <si>
    <t>- Air-Fares @ 2 X 6 times / 4 years</t>
  </si>
  <si>
    <t>FOOD &amp; BEVERAGES BUDGET</t>
  </si>
  <si>
    <t>Qty</t>
  </si>
  <si>
    <t>Rate</t>
  </si>
  <si>
    <t>total</t>
  </si>
  <si>
    <t>- Additional Operation Budget for Training for East Malaysia (Sabah &amp; Sarawak)</t>
  </si>
  <si>
    <t>Total Project Development Budget.</t>
  </si>
  <si>
    <t xml:space="preserve">- Total nos. of pax is targeted per training session @10 min / 20 max </t>
  </si>
  <si>
    <t>- Project Development Expenses @ 5 Zones for the 1st.Year</t>
  </si>
  <si>
    <t xml:space="preserve">company's car - head quarters </t>
  </si>
  <si>
    <t>Let Say  @</t>
  </si>
  <si>
    <t>@ For 4-5 years planning</t>
  </si>
  <si>
    <t xml:space="preserve">ANTICIPATED PROJECT MANAGEMENT &amp; OPERATION TEAM (PMT) BUDGET </t>
  </si>
  <si>
    <t>* Preferred Ladies</t>
  </si>
  <si>
    <t>project secretary / document controller / supprt staff</t>
  </si>
  <si>
    <t>OPERATION BUDGET FOR EAST MALAYSIA (SABAH &amp; SARAWAK)</t>
  </si>
  <si>
    <t>RENTAL OF TRANSPORTATION /  LOGISTIC etc. (4 years)</t>
  </si>
  <si>
    <t>RM25,000/year</t>
  </si>
  <si>
    <t>HP Installment for 5 years @ 4.0%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</si>
</sst>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6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color theme="3" tint="-0.249977111117893"/>
      <name val="Calibri"/>
      <family val="2"/>
      <scheme val="minor"/>
    </font>
    <font>
      <sz val="9"/>
      <color indexed="81"/>
      <name val="Calibri"/>
      <family val="2"/>
    </font>
    <font>
      <b/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66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94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8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6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30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2" fillId="0" borderId="17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7" fillId="0" borderId="9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26" xfId="1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4" fontId="0" fillId="0" borderId="27" xfId="1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4" fontId="23" fillId="0" borderId="0" xfId="1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43" fontId="16" fillId="0" borderId="0" xfId="1" applyFont="1" applyAlignment="1">
      <alignment horizontal="right" vertical="center"/>
    </xf>
    <xf numFmtId="43" fontId="16" fillId="0" borderId="0" xfId="1" applyFont="1" applyAlignment="1">
      <alignment vertical="center"/>
    </xf>
    <xf numFmtId="0" fontId="0" fillId="0" borderId="0" xfId="0" applyBorder="1" applyAlignment="1"/>
    <xf numFmtId="0" fontId="0" fillId="0" borderId="19" xfId="0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165" fontId="16" fillId="0" borderId="21" xfId="1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16" fillId="0" borderId="0" xfId="1" applyNumberFormat="1" applyFont="1" applyBorder="1" applyAlignment="1">
      <alignment vertical="center"/>
    </xf>
    <xf numFmtId="43" fontId="35" fillId="0" borderId="0" xfId="1" applyFont="1" applyFill="1" applyAlignment="1">
      <alignment vertical="center"/>
    </xf>
    <xf numFmtId="164" fontId="35" fillId="0" borderId="0" xfId="1" applyNumberFormat="1" applyFont="1" applyFill="1" applyAlignment="1">
      <alignment vertical="center"/>
    </xf>
    <xf numFmtId="43" fontId="35" fillId="0" borderId="0" xfId="1" applyFont="1" applyAlignment="1">
      <alignment vertical="center"/>
    </xf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17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43" fontId="0" fillId="0" borderId="0" xfId="1" applyFont="1" applyBorder="1" applyAlignment="1">
      <alignment vertical="center" wrapText="1"/>
    </xf>
    <xf numFmtId="43" fontId="19" fillId="0" borderId="0" xfId="1" applyFont="1" applyBorder="1" applyAlignment="1">
      <alignment horizontal="right" vertical="center"/>
    </xf>
    <xf numFmtId="43" fontId="25" fillId="0" borderId="0" xfId="1" applyFont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 wrapText="1"/>
    </xf>
    <xf numFmtId="43" fontId="24" fillId="0" borderId="0" xfId="1" applyFon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 wrapText="1"/>
    </xf>
    <xf numFmtId="164" fontId="9" fillId="0" borderId="0" xfId="1" applyNumberFormat="1" applyFont="1" applyBorder="1" applyAlignment="1">
      <alignment vertical="center" wrapText="1"/>
    </xf>
    <xf numFmtId="164" fontId="19" fillId="0" borderId="0" xfId="1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 vertical="center"/>
    </xf>
    <xf numFmtId="164" fontId="0" fillId="0" borderId="28" xfId="1" applyNumberFormat="1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164" fontId="33" fillId="0" borderId="40" xfId="1" applyNumberFormat="1" applyFont="1" applyBorder="1" applyAlignment="1">
      <alignment vertical="center"/>
    </xf>
    <xf numFmtId="164" fontId="22" fillId="0" borderId="36" xfId="0" applyNumberFormat="1" applyFont="1" applyFill="1" applyBorder="1" applyAlignment="1">
      <alignment vertical="center"/>
    </xf>
    <xf numFmtId="164" fontId="0" fillId="0" borderId="40" xfId="1" applyNumberFormat="1" applyFont="1" applyBorder="1" applyAlignment="1">
      <alignment vertical="center"/>
    </xf>
    <xf numFmtId="164" fontId="9" fillId="0" borderId="41" xfId="0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40" xfId="1" applyNumberFormat="1" applyFont="1" applyBorder="1" applyAlignment="1">
      <alignment vertical="center"/>
    </xf>
    <xf numFmtId="164" fontId="23" fillId="0" borderId="15" xfId="1" applyNumberFormat="1" applyFont="1" applyBorder="1" applyAlignment="1">
      <alignment vertical="center"/>
    </xf>
    <xf numFmtId="164" fontId="23" fillId="0" borderId="40" xfId="1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36" xfId="1" applyNumberFormat="1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43" fontId="16" fillId="0" borderId="16" xfId="1" applyFont="1" applyBorder="1" applyAlignment="1">
      <alignment horizontal="right" vertical="center"/>
    </xf>
    <xf numFmtId="164" fontId="16" fillId="0" borderId="38" xfId="1" applyNumberFormat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37" xfId="1" applyNumberFormat="1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0" fillId="0" borderId="39" xfId="1" applyNumberFormat="1" applyFont="1" applyBorder="1" applyAlignment="1">
      <alignment vertical="center"/>
    </xf>
    <xf numFmtId="164" fontId="0" fillId="0" borderId="32" xfId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1" xfId="1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9" fillId="0" borderId="40" xfId="1" applyNumberFormat="1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164" fontId="0" fillId="0" borderId="31" xfId="1" applyNumberFormat="1" applyFont="1" applyBorder="1" applyAlignment="1">
      <alignment horizontal="center" vertical="center"/>
    </xf>
    <xf numFmtId="164" fontId="20" fillId="0" borderId="36" xfId="1" applyNumberFormat="1" applyFont="1" applyBorder="1" applyAlignment="1">
      <alignment vertical="center"/>
    </xf>
    <xf numFmtId="164" fontId="0" fillId="0" borderId="33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6" fillId="0" borderId="39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horizontal="center" vertical="center"/>
    </xf>
    <xf numFmtId="164" fontId="6" fillId="0" borderId="39" xfId="1" applyNumberFormat="1" applyFont="1" applyFill="1" applyBorder="1" applyAlignment="1">
      <alignment vertical="center"/>
    </xf>
    <xf numFmtId="0" fontId="29" fillId="0" borderId="32" xfId="0" applyFont="1" applyBorder="1" applyAlignment="1">
      <alignment horizontal="center" vertical="center"/>
    </xf>
    <xf numFmtId="164" fontId="19" fillId="0" borderId="39" xfId="1" applyNumberFormat="1" applyFont="1" applyFill="1" applyBorder="1" applyAlignment="1">
      <alignment vertical="center"/>
    </xf>
    <xf numFmtId="164" fontId="13" fillId="0" borderId="22" xfId="1" applyNumberFormat="1" applyFont="1" applyBorder="1" applyAlignment="1">
      <alignment horizontal="center" vertical="center"/>
    </xf>
    <xf numFmtId="9" fontId="13" fillId="0" borderId="22" xfId="1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64" fontId="0" fillId="0" borderId="41" xfId="1" applyNumberFormat="1" applyFont="1" applyBorder="1" applyAlignment="1">
      <alignment vertical="center"/>
    </xf>
    <xf numFmtId="0" fontId="30" fillId="0" borderId="19" xfId="0" applyFont="1" applyBorder="1" applyAlignment="1">
      <alignment horizontal="center" vertical="center"/>
    </xf>
    <xf numFmtId="164" fontId="23" fillId="0" borderId="42" xfId="1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42" xfId="1" applyNumberFormat="1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0" fillId="0" borderId="45" xfId="0" quotePrefix="1" applyNumberFormat="1" applyFont="1" applyBorder="1" applyAlignment="1">
      <alignment vertical="center"/>
    </xf>
    <xf numFmtId="0" fontId="0" fillId="0" borderId="45" xfId="0" quotePrefix="1" applyNumberFormat="1" applyFont="1" applyFill="1" applyBorder="1" applyAlignment="1">
      <alignment vertical="center"/>
    </xf>
    <xf numFmtId="0" fontId="0" fillId="0" borderId="35" xfId="0" quotePrefix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0" fillId="0" borderId="35" xfId="0" quotePrefix="1" applyNumberFormat="1" applyFont="1" applyBorder="1" applyAlignment="1">
      <alignment vertical="center"/>
    </xf>
    <xf numFmtId="0" fontId="0" fillId="0" borderId="46" xfId="0" quotePrefix="1" applyNumberFormat="1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43" fontId="0" fillId="0" borderId="0" xfId="0" applyNumberFormat="1" applyFont="1" applyAlignment="1">
      <alignment vertical="center"/>
    </xf>
    <xf numFmtId="164" fontId="12" fillId="0" borderId="32" xfId="1" applyNumberFormat="1" applyFont="1" applyBorder="1" applyAlignment="1">
      <alignment horizontal="center" vertical="center"/>
    </xf>
    <xf numFmtId="164" fontId="12" fillId="0" borderId="39" xfId="1" applyNumberFormat="1" applyFont="1" applyBorder="1" applyAlignment="1">
      <alignment vertical="center"/>
    </xf>
    <xf numFmtId="164" fontId="17" fillId="0" borderId="22" xfId="0" applyNumberFormat="1" applyFont="1" applyBorder="1" applyAlignment="1">
      <alignment vertical="center"/>
    </xf>
    <xf numFmtId="164" fontId="17" fillId="0" borderId="39" xfId="0" applyNumberFormat="1" applyFont="1" applyBorder="1" applyAlignment="1">
      <alignment vertical="center"/>
    </xf>
    <xf numFmtId="164" fontId="9" fillId="0" borderId="15" xfId="1" applyNumberFormat="1" applyFont="1" applyBorder="1" applyAlignment="1">
      <alignment vertical="center"/>
    </xf>
    <xf numFmtId="164" fontId="9" fillId="0" borderId="27" xfId="1" applyNumberFormat="1" applyFont="1" applyBorder="1" applyAlignment="1">
      <alignment vertical="center"/>
    </xf>
    <xf numFmtId="0" fontId="0" fillId="0" borderId="11" xfId="0" applyBorder="1"/>
    <xf numFmtId="0" fontId="0" fillId="0" borderId="2" xfId="0" applyBorder="1"/>
    <xf numFmtId="0" fontId="0" fillId="0" borderId="14" xfId="0" applyBorder="1"/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164" fontId="41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vertical="center"/>
    </xf>
    <xf numFmtId="164" fontId="43" fillId="0" borderId="0" xfId="1" applyNumberFormat="1" applyFont="1" applyBorder="1" applyAlignment="1">
      <alignment horizontal="center" vertical="center"/>
    </xf>
    <xf numFmtId="164" fontId="13" fillId="0" borderId="48" xfId="1" applyNumberFormat="1" applyFont="1" applyBorder="1" applyAlignment="1">
      <alignment horizontal="left" vertical="center"/>
    </xf>
    <xf numFmtId="0" fontId="30" fillId="0" borderId="49" xfId="1" applyNumberFormat="1" applyFont="1" applyBorder="1" applyAlignment="1">
      <alignment horizontal="left" vertical="center"/>
    </xf>
    <xf numFmtId="0" fontId="41" fillId="0" borderId="50" xfId="1" applyNumberFormat="1" applyFont="1" applyBorder="1" applyAlignment="1">
      <alignment horizontal="left" vertical="center" wrapText="1"/>
    </xf>
    <xf numFmtId="0" fontId="13" fillId="0" borderId="50" xfId="1" applyNumberFormat="1" applyFont="1" applyBorder="1" applyAlignment="1">
      <alignment horizontal="left" vertical="center"/>
    </xf>
    <xf numFmtId="9" fontId="13" fillId="0" borderId="50" xfId="658" applyFont="1" applyBorder="1" applyAlignment="1">
      <alignment horizontal="left" vertical="center"/>
    </xf>
    <xf numFmtId="164" fontId="16" fillId="0" borderId="13" xfId="1" applyNumberFormat="1" applyFont="1" applyBorder="1" applyAlignment="1">
      <alignment horizontal="right" vertical="center"/>
    </xf>
    <xf numFmtId="164" fontId="0" fillId="0" borderId="13" xfId="1" applyNumberFormat="1" applyFont="1" applyBorder="1" applyAlignment="1">
      <alignment vertical="center"/>
    </xf>
    <xf numFmtId="164" fontId="0" fillId="0" borderId="51" xfId="1" applyNumberFormat="1" applyFont="1" applyBorder="1" applyAlignment="1">
      <alignment vertical="center"/>
    </xf>
    <xf numFmtId="164" fontId="9" fillId="0" borderId="7" xfId="1" applyNumberFormat="1" applyFont="1" applyBorder="1" applyAlignment="1">
      <alignment vertical="center"/>
    </xf>
    <xf numFmtId="164" fontId="20" fillId="0" borderId="0" xfId="1" applyNumberFormat="1" applyFont="1" applyBorder="1" applyAlignment="1">
      <alignment vertical="center"/>
    </xf>
    <xf numFmtId="164" fontId="33" fillId="0" borderId="7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164" fontId="6" fillId="0" borderId="51" xfId="1" applyNumberFormat="1" applyFont="1" applyFill="1" applyBorder="1" applyAlignment="1">
      <alignment vertical="center"/>
    </xf>
    <xf numFmtId="164" fontId="19" fillId="0" borderId="51" xfId="1" applyNumberFormat="1" applyFont="1" applyFill="1" applyBorder="1" applyAlignment="1">
      <alignment vertical="center"/>
    </xf>
    <xf numFmtId="164" fontId="0" fillId="0" borderId="52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23" fillId="0" borderId="7" xfId="1" applyNumberFormat="1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164" fontId="21" fillId="0" borderId="0" xfId="1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0" xfId="0" quotePrefix="1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9" fontId="26" fillId="0" borderId="1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vertical="center"/>
    </xf>
    <xf numFmtId="43" fontId="26" fillId="0" borderId="2" xfId="0" applyNumberFormat="1" applyFont="1" applyBorder="1" applyAlignment="1">
      <alignment vertical="center"/>
    </xf>
    <xf numFmtId="164" fontId="21" fillId="0" borderId="7" xfId="1" applyNumberFormat="1" applyFont="1" applyBorder="1" applyAlignment="1">
      <alignment vertical="center"/>
    </xf>
    <xf numFmtId="164" fontId="24" fillId="0" borderId="7" xfId="0" applyNumberFormat="1" applyFont="1" applyBorder="1" applyAlignment="1">
      <alignment vertical="center"/>
    </xf>
    <xf numFmtId="164" fontId="24" fillId="0" borderId="6" xfId="0" applyNumberFormat="1" applyFont="1" applyBorder="1" applyAlignment="1">
      <alignment vertical="center"/>
    </xf>
    <xf numFmtId="164" fontId="24" fillId="0" borderId="8" xfId="0" applyNumberFormat="1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1" xfId="0" quotePrefix="1" applyFont="1" applyBorder="1" applyAlignment="1">
      <alignment vertical="center"/>
    </xf>
    <xf numFmtId="164" fontId="26" fillId="0" borderId="2" xfId="1" applyNumberFormat="1" applyFont="1" applyBorder="1" applyAlignment="1">
      <alignment horizontal="left" vertical="center"/>
    </xf>
    <xf numFmtId="164" fontId="21" fillId="0" borderId="0" xfId="1" applyNumberFormat="1" applyFont="1" applyBorder="1" applyAlignment="1">
      <alignment horizontal="left" vertical="center"/>
    </xf>
    <xf numFmtId="164" fontId="24" fillId="0" borderId="15" xfId="0" applyNumberFormat="1" applyFont="1" applyBorder="1" applyAlignment="1">
      <alignment vertical="center"/>
    </xf>
    <xf numFmtId="164" fontId="24" fillId="0" borderId="8" xfId="1" applyNumberFormat="1" applyFon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5" fontId="0" fillId="0" borderId="51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17" fillId="0" borderId="24" xfId="1" applyNumberFormat="1" applyFont="1" applyBorder="1" applyAlignment="1">
      <alignment vertical="center"/>
    </xf>
    <xf numFmtId="164" fontId="38" fillId="0" borderId="22" xfId="269" applyNumberFormat="1" applyFont="1" applyFill="1" applyBorder="1" applyAlignment="1">
      <alignment vertical="center"/>
    </xf>
    <xf numFmtId="164" fontId="17" fillId="0" borderId="22" xfId="0" applyNumberFormat="1" applyFont="1" applyFill="1" applyBorder="1" applyAlignment="1">
      <alignment vertical="center"/>
    </xf>
    <xf numFmtId="164" fontId="17" fillId="0" borderId="17" xfId="0" applyNumberFormat="1" applyFont="1" applyFill="1" applyBorder="1" applyAlignment="1">
      <alignment vertical="center"/>
    </xf>
    <xf numFmtId="164" fontId="0" fillId="0" borderId="36" xfId="1" applyNumberFormat="1" applyFont="1" applyBorder="1" applyAlignment="1">
      <alignment horizontal="right" vertical="center"/>
    </xf>
    <xf numFmtId="0" fontId="0" fillId="0" borderId="56" xfId="0" applyFont="1" applyBorder="1" applyAlignment="1">
      <alignment vertical="center"/>
    </xf>
    <xf numFmtId="164" fontId="0" fillId="0" borderId="57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/>
    </xf>
    <xf numFmtId="164" fontId="44" fillId="0" borderId="17" xfId="1" applyNumberFormat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164" fontId="44" fillId="0" borderId="17" xfId="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164" fontId="13" fillId="0" borderId="5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60" xfId="1" applyNumberFormat="1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165" fontId="16" fillId="0" borderId="61" xfId="1" applyNumberFormat="1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63" xfId="0" applyBorder="1"/>
    <xf numFmtId="0" fontId="0" fillId="0" borderId="63" xfId="0" applyBorder="1" applyAlignment="1">
      <alignment horizontal="center"/>
    </xf>
    <xf numFmtId="0" fontId="0" fillId="0" borderId="64" xfId="0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wrapText="1"/>
    </xf>
    <xf numFmtId="43" fontId="0" fillId="0" borderId="0" xfId="0" applyNumberFormat="1" applyAlignment="1">
      <alignment horizontal="right"/>
    </xf>
    <xf numFmtId="164" fontId="30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765" applyFont="1" applyFill="1" applyBorder="1" applyAlignment="1">
      <alignment horizontal="right"/>
    </xf>
    <xf numFmtId="0" fontId="33" fillId="5" borderId="0" xfId="765" applyFont="1" applyBorder="1" applyAlignment="1">
      <alignment horizontal="right"/>
    </xf>
    <xf numFmtId="0" fontId="33" fillId="3" borderId="0" xfId="763" applyFont="1" applyAlignment="1">
      <alignment horizontal="right"/>
    </xf>
    <xf numFmtId="0" fontId="33" fillId="2" borderId="0" xfId="269" applyFont="1" applyAlignment="1">
      <alignment horizontal="right"/>
    </xf>
    <xf numFmtId="0" fontId="33" fillId="0" borderId="0" xfId="269" applyFont="1" applyFill="1" applyAlignment="1">
      <alignment horizontal="right"/>
    </xf>
    <xf numFmtId="0" fontId="33" fillId="4" borderId="0" xfId="764" applyFont="1" applyAlignment="1">
      <alignment horizontal="right"/>
    </xf>
    <xf numFmtId="0" fontId="9" fillId="6" borderId="0" xfId="782" applyFont="1" applyBorder="1" applyAlignment="1">
      <alignment horizontal="right"/>
    </xf>
    <xf numFmtId="0" fontId="51" fillId="3" borderId="0" xfId="763" applyFont="1" applyAlignment="1"/>
    <xf numFmtId="0" fontId="51" fillId="2" borderId="0" xfId="269" applyFont="1" applyAlignment="1"/>
    <xf numFmtId="0" fontId="33" fillId="4" borderId="0" xfId="764" applyFont="1" applyAlignment="1"/>
    <xf numFmtId="0" fontId="33" fillId="5" borderId="0" xfId="765" applyFont="1" applyBorder="1" applyAlignment="1"/>
    <xf numFmtId="0" fontId="9" fillId="6" borderId="0" xfId="782" applyFont="1" applyAlignment="1"/>
    <xf numFmtId="164" fontId="0" fillId="0" borderId="0" xfId="0" applyNumberFormat="1" applyAlignment="1">
      <alignment horizontal="center"/>
    </xf>
    <xf numFmtId="0" fontId="47" fillId="0" borderId="1" xfId="0" applyFont="1" applyBorder="1" applyAlignment="1"/>
    <xf numFmtId="0" fontId="47" fillId="0" borderId="0" xfId="0" applyFont="1" applyBorder="1" applyAlignment="1"/>
    <xf numFmtId="0" fontId="47" fillId="0" borderId="2" xfId="0" applyFont="1" applyBorder="1" applyAlignment="1"/>
    <xf numFmtId="0" fontId="27" fillId="0" borderId="1" xfId="0" applyFont="1" applyBorder="1" applyAlignment="1"/>
    <xf numFmtId="0" fontId="27" fillId="0" borderId="0" xfId="0" applyFont="1" applyBorder="1" applyAlignment="1"/>
    <xf numFmtId="0" fontId="27" fillId="0" borderId="2" xfId="0" applyFont="1" applyBorder="1" applyAlignment="1"/>
    <xf numFmtId="0" fontId="17" fillId="0" borderId="0" xfId="0" applyFont="1" applyBorder="1" applyAlignment="1">
      <alignment vertical="center"/>
    </xf>
    <xf numFmtId="0" fontId="52" fillId="0" borderId="0" xfId="0" applyFont="1" applyBorder="1"/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9" fontId="21" fillId="0" borderId="3" xfId="658" applyFont="1" applyBorder="1" applyAlignment="1">
      <alignment horizontal="right" vertical="center" wrapText="1"/>
    </xf>
    <xf numFmtId="0" fontId="0" fillId="0" borderId="65" xfId="0" applyBorder="1" applyAlignment="1">
      <alignment vertical="center"/>
    </xf>
    <xf numFmtId="0" fontId="13" fillId="0" borderId="59" xfId="0" applyFont="1" applyBorder="1" applyAlignment="1">
      <alignment vertical="center"/>
    </xf>
    <xf numFmtId="0" fontId="40" fillId="0" borderId="59" xfId="0" applyFont="1" applyBorder="1" applyAlignment="1">
      <alignment horizontal="center" vertical="center"/>
    </xf>
    <xf numFmtId="0" fontId="13" fillId="0" borderId="59" xfId="0" quotePrefix="1" applyFont="1" applyBorder="1" applyAlignment="1">
      <alignment vertical="center"/>
    </xf>
    <xf numFmtId="0" fontId="40" fillId="0" borderId="59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1" fontId="24" fillId="0" borderId="15" xfId="1" applyNumberFormat="1" applyFont="1" applyBorder="1" applyAlignment="1">
      <alignment horizontal="center" vertical="center"/>
    </xf>
    <xf numFmtId="164" fontId="33" fillId="0" borderId="15" xfId="1" applyNumberFormat="1" applyFont="1" applyBorder="1" applyAlignment="1">
      <alignment vertical="center"/>
    </xf>
    <xf numFmtId="17" fontId="12" fillId="8" borderId="10" xfId="1" applyNumberFormat="1" applyFont="1" applyFill="1" applyBorder="1" applyAlignment="1">
      <alignment horizontal="center" vertical="center"/>
    </xf>
    <xf numFmtId="17" fontId="12" fillId="8" borderId="16" xfId="0" applyNumberFormat="1" applyFont="1" applyFill="1" applyBorder="1" applyAlignment="1">
      <alignment horizontal="center" vertical="center"/>
    </xf>
    <xf numFmtId="17" fontId="12" fillId="8" borderId="55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/>
    </xf>
    <xf numFmtId="164" fontId="13" fillId="0" borderId="22" xfId="1" applyNumberFormat="1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3" fillId="0" borderId="50" xfId="0" quotePrefix="1" applyFont="1" applyBorder="1" applyAlignment="1">
      <alignment vertical="center"/>
    </xf>
    <xf numFmtId="0" fontId="42" fillId="0" borderId="59" xfId="0" quotePrefix="1" applyFont="1" applyBorder="1" applyAlignment="1">
      <alignment vertical="center"/>
    </xf>
    <xf numFmtId="164" fontId="13" fillId="0" borderId="0" xfId="1" applyNumberFormat="1" applyFont="1" applyBorder="1" applyAlignment="1">
      <alignment horizontal="right" vertical="center"/>
    </xf>
    <xf numFmtId="9" fontId="0" fillId="0" borderId="15" xfId="0" applyNumberForma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vertical="center"/>
    </xf>
    <xf numFmtId="164" fontId="16" fillId="0" borderId="0" xfId="1" applyNumberFormat="1" applyFont="1" applyBorder="1" applyAlignment="1">
      <alignment horizontal="right" vertical="center"/>
    </xf>
    <xf numFmtId="164" fontId="42" fillId="0" borderId="0" xfId="1" applyNumberFormat="1" applyFont="1" applyBorder="1" applyAlignment="1">
      <alignment vertical="center"/>
    </xf>
    <xf numFmtId="164" fontId="42" fillId="0" borderId="0" xfId="1" applyNumberFormat="1" applyFont="1" applyBorder="1" applyAlignment="1">
      <alignment horizontal="center" vertical="center"/>
    </xf>
    <xf numFmtId="9" fontId="13" fillId="0" borderId="59" xfId="0" applyNumberFormat="1" applyFont="1" applyBorder="1" applyAlignment="1">
      <alignment vertical="center"/>
    </xf>
    <xf numFmtId="164" fontId="13" fillId="0" borderId="17" xfId="1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164" fontId="13" fillId="0" borderId="50" xfId="0" applyNumberFormat="1" applyFont="1" applyBorder="1" applyAlignment="1">
      <alignment vertical="center" wrapText="1"/>
    </xf>
    <xf numFmtId="0" fontId="0" fillId="0" borderId="15" xfId="0" quotePrefix="1" applyBorder="1" applyAlignment="1">
      <alignment vertical="center"/>
    </xf>
    <xf numFmtId="0" fontId="0" fillId="0" borderId="1" xfId="0" applyFill="1" applyBorder="1"/>
    <xf numFmtId="0" fontId="21" fillId="0" borderId="0" xfId="0" applyFont="1" applyBorder="1" applyAlignment="1">
      <alignment vertical="center" wrapText="1"/>
    </xf>
    <xf numFmtId="43" fontId="24" fillId="0" borderId="8" xfId="0" applyNumberFormat="1" applyFont="1" applyBorder="1" applyAlignment="1">
      <alignment vertical="center"/>
    </xf>
    <xf numFmtId="164" fontId="2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" fontId="26" fillId="0" borderId="59" xfId="0" applyNumberFormat="1" applyFont="1" applyBorder="1" applyAlignment="1">
      <alignment horizontal="center" vertical="center"/>
    </xf>
    <xf numFmtId="164" fontId="26" fillId="0" borderId="7" xfId="0" applyNumberFormat="1" applyFont="1" applyBorder="1" applyAlignment="1">
      <alignment vertical="center"/>
    </xf>
    <xf numFmtId="1" fontId="24" fillId="0" borderId="73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0" fontId="29" fillId="0" borderId="74" xfId="0" applyFont="1" applyBorder="1" applyAlignment="1">
      <alignment vertical="center"/>
    </xf>
    <xf numFmtId="9" fontId="24" fillId="0" borderId="73" xfId="0" applyNumberFormat="1" applyFont="1" applyBorder="1" applyAlignment="1">
      <alignment horizontal="right" vertical="center"/>
    </xf>
    <xf numFmtId="43" fontId="26" fillId="0" borderId="2" xfId="1" applyFont="1" applyBorder="1" applyAlignment="1">
      <alignment horizontal="left" vertical="center"/>
    </xf>
    <xf numFmtId="43" fontId="26" fillId="0" borderId="2" xfId="1" applyFont="1" applyBorder="1" applyAlignment="1">
      <alignment horizontal="center" vertical="center"/>
    </xf>
    <xf numFmtId="164" fontId="26" fillId="0" borderId="17" xfId="1" applyNumberFormat="1" applyFont="1" applyBorder="1" applyAlignment="1">
      <alignment horizontal="center" vertical="center"/>
    </xf>
    <xf numFmtId="164" fontId="26" fillId="0" borderId="59" xfId="1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4" fontId="12" fillId="0" borderId="32" xfId="801" applyNumberFormat="1" applyFont="1" applyFill="1" applyBorder="1" applyAlignment="1">
      <alignment horizontal="center" vertical="center"/>
    </xf>
    <xf numFmtId="0" fontId="2" fillId="0" borderId="22" xfId="801" applyFill="1" applyBorder="1" applyAlignment="1">
      <alignment horizontal="center" vertical="center"/>
    </xf>
    <xf numFmtId="164" fontId="12" fillId="0" borderId="32" xfId="1" applyNumberFormat="1" applyFont="1" applyFill="1" applyBorder="1" applyAlignment="1">
      <alignment horizontal="center" vertical="center"/>
    </xf>
    <xf numFmtId="164" fontId="24" fillId="0" borderId="17" xfId="1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/>
    </xf>
    <xf numFmtId="9" fontId="54" fillId="0" borderId="59" xfId="0" applyNumberFormat="1" applyFont="1" applyBorder="1" applyAlignment="1">
      <alignment horizontal="right" vertical="center"/>
    </xf>
    <xf numFmtId="0" fontId="54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64" fontId="19" fillId="0" borderId="17" xfId="1" applyNumberFormat="1" applyFont="1" applyBorder="1" applyAlignment="1">
      <alignment horizontal="center" vertical="center"/>
    </xf>
    <xf numFmtId="164" fontId="19" fillId="0" borderId="59" xfId="1" applyNumberFormat="1" applyFont="1" applyBorder="1" applyAlignment="1">
      <alignment horizontal="center" vertical="center"/>
    </xf>
    <xf numFmtId="164" fontId="19" fillId="0" borderId="2" xfId="1" applyNumberFormat="1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19" fillId="0" borderId="1" xfId="0" quotePrefix="1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55" fillId="0" borderId="0" xfId="0" applyNumberFormat="1" applyFont="1" applyAlignment="1">
      <alignment vertical="center"/>
    </xf>
    <xf numFmtId="0" fontId="25" fillId="0" borderId="15" xfId="0" applyFont="1" applyBorder="1" applyAlignment="1">
      <alignment horizontal="right" vertical="center"/>
    </xf>
    <xf numFmtId="0" fontId="54" fillId="0" borderId="17" xfId="0" applyFont="1" applyBorder="1" applyAlignment="1">
      <alignment horizontal="right" vertical="center"/>
    </xf>
    <xf numFmtId="164" fontId="19" fillId="0" borderId="17" xfId="1" applyNumberFormat="1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7" xfId="0" applyNumberFormat="1" applyFont="1" applyBorder="1" applyAlignment="1">
      <alignment horizontal="right" vertical="center"/>
    </xf>
    <xf numFmtId="164" fontId="26" fillId="0" borderId="15" xfId="0" applyNumberFormat="1" applyFont="1" applyBorder="1" applyAlignment="1">
      <alignment horizontal="right" vertical="center"/>
    </xf>
    <xf numFmtId="0" fontId="24" fillId="0" borderId="76" xfId="0" applyFont="1" applyBorder="1" applyAlignment="1">
      <alignment horizontal="left" vertical="center"/>
    </xf>
    <xf numFmtId="0" fontId="54" fillId="0" borderId="75" xfId="0" applyFont="1" applyBorder="1" applyAlignment="1">
      <alignment horizontal="left" vertical="center"/>
    </xf>
    <xf numFmtId="164" fontId="19" fillId="0" borderId="75" xfId="1" applyNumberFormat="1" applyFont="1" applyBorder="1" applyAlignment="1">
      <alignment horizontal="center" vertical="center"/>
    </xf>
    <xf numFmtId="164" fontId="19" fillId="0" borderId="75" xfId="1" applyNumberFormat="1" applyFont="1" applyBorder="1" applyAlignment="1">
      <alignment horizontal="left" vertical="center"/>
    </xf>
    <xf numFmtId="164" fontId="24" fillId="0" borderId="76" xfId="0" applyNumberFormat="1" applyFont="1" applyBorder="1" applyAlignment="1">
      <alignment vertical="center"/>
    </xf>
    <xf numFmtId="164" fontId="19" fillId="0" borderId="75" xfId="1" applyNumberFormat="1" applyFont="1" applyBorder="1" applyAlignment="1">
      <alignment vertical="center"/>
    </xf>
    <xf numFmtId="0" fontId="54" fillId="0" borderId="17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53" xfId="0" applyFont="1" applyBorder="1" applyAlignment="1">
      <alignment horizontal="right" vertical="center"/>
    </xf>
    <xf numFmtId="0" fontId="58" fillId="0" borderId="1" xfId="0" applyFont="1" applyBorder="1" applyAlignment="1">
      <alignment vertical="center"/>
    </xf>
    <xf numFmtId="164" fontId="20" fillId="0" borderId="17" xfId="1" applyNumberFormat="1" applyFont="1" applyBorder="1" applyAlignment="1">
      <alignment horizontal="center" vertical="center"/>
    </xf>
    <xf numFmtId="0" fontId="19" fillId="0" borderId="1" xfId="0" quotePrefix="1" applyFont="1" applyBorder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19" fillId="0" borderId="4" xfId="0" quotePrefix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164" fontId="0" fillId="0" borderId="17" xfId="0" applyNumberFormat="1" applyBorder="1" applyAlignment="1">
      <alignment vertical="center"/>
    </xf>
    <xf numFmtId="164" fontId="0" fillId="0" borderId="17" xfId="0" applyNumberFormat="1" applyBorder="1" applyAlignment="1">
      <alignment horizontal="center" vertical="center"/>
    </xf>
    <xf numFmtId="164" fontId="9" fillId="0" borderId="53" xfId="0" applyNumberFormat="1" applyFont="1" applyBorder="1" applyAlignment="1">
      <alignment vertical="center"/>
    </xf>
    <xf numFmtId="164" fontId="9" fillId="0" borderId="53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164" fontId="13" fillId="0" borderId="71" xfId="1" applyNumberFormat="1" applyFont="1" applyBorder="1" applyAlignment="1">
      <alignment horizontal="center" vertical="center"/>
    </xf>
    <xf numFmtId="164" fontId="13" fillId="0" borderId="18" xfId="1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quotePrefix="1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9" fillId="0" borderId="10" xfId="0" quotePrefix="1" applyFont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0" fontId="13" fillId="9" borderId="17" xfId="0" applyFont="1" applyFill="1" applyBorder="1" applyAlignment="1">
      <alignment horizontal="center" vertical="center"/>
    </xf>
    <xf numFmtId="0" fontId="13" fillId="9" borderId="59" xfId="0" quotePrefix="1" applyFont="1" applyFill="1" applyBorder="1" applyAlignment="1">
      <alignment vertical="center"/>
    </xf>
    <xf numFmtId="0" fontId="13" fillId="9" borderId="17" xfId="0" applyNumberFormat="1" applyFont="1" applyFill="1" applyBorder="1" applyAlignment="1">
      <alignment horizontal="center" vertical="center"/>
    </xf>
    <xf numFmtId="164" fontId="42" fillId="9" borderId="0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4" fontId="21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19" fillId="0" borderId="17" xfId="1" applyNumberFormat="1" applyFont="1" applyBorder="1" applyAlignment="1">
      <alignment vertical="center" wrapText="1" shrinkToFit="1"/>
    </xf>
    <xf numFmtId="164" fontId="19" fillId="0" borderId="17" xfId="1" applyNumberFormat="1" applyFont="1" applyBorder="1" applyAlignment="1">
      <alignment horizontal="right" vertical="center" wrapText="1" shrinkToFit="1"/>
    </xf>
    <xf numFmtId="0" fontId="59" fillId="0" borderId="0" xfId="0" quotePrefix="1" applyFont="1" applyBorder="1" applyAlignment="1">
      <alignment vertical="center"/>
    </xf>
    <xf numFmtId="0" fontId="59" fillId="0" borderId="0" xfId="0" quotePrefix="1" applyFont="1" applyAlignment="1">
      <alignment vertical="center"/>
    </xf>
    <xf numFmtId="164" fontId="24" fillId="0" borderId="7" xfId="0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164" fontId="24" fillId="0" borderId="0" xfId="0" applyNumberFormat="1" applyFont="1" applyBorder="1" applyAlignment="1">
      <alignment horizontal="left" vertical="center"/>
    </xf>
    <xf numFmtId="164" fontId="26" fillId="0" borderId="17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164" fontId="24" fillId="0" borderId="68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12" fillId="0" borderId="7" xfId="1" applyFont="1" applyBorder="1" applyAlignment="1">
      <alignment horizontal="right" vertical="center"/>
    </xf>
    <xf numFmtId="43" fontId="12" fillId="0" borderId="72" xfId="1" applyFont="1" applyBorder="1" applyAlignment="1">
      <alignment horizontal="right" vertical="center"/>
    </xf>
    <xf numFmtId="164" fontId="17" fillId="0" borderId="49" xfId="1" applyNumberFormat="1" applyFont="1" applyBorder="1" applyAlignment="1">
      <alignment horizontal="center" vertical="center"/>
    </xf>
    <xf numFmtId="164" fontId="17" fillId="0" borderId="50" xfId="1" applyNumberFormat="1" applyFont="1" applyBorder="1" applyAlignment="1">
      <alignment horizontal="right" vertical="center"/>
    </xf>
    <xf numFmtId="0" fontId="60" fillId="0" borderId="17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164" fontId="16" fillId="0" borderId="77" xfId="1" applyNumberFormat="1" applyFont="1" applyBorder="1" applyAlignment="1">
      <alignment horizontal="center" vertical="center" wrapText="1"/>
    </xf>
    <xf numFmtId="0" fontId="16" fillId="0" borderId="50" xfId="1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9" fontId="0" fillId="0" borderId="0" xfId="0" applyNumberForma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54" fillId="0" borderId="0" xfId="0" applyNumberFormat="1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2" xfId="0" quotePrefix="1" applyFont="1" applyBorder="1" applyAlignment="1">
      <alignment vertical="center" wrapText="1"/>
    </xf>
    <xf numFmtId="0" fontId="29" fillId="0" borderId="58" xfId="0" applyFont="1" applyBorder="1" applyAlignment="1">
      <alignment vertical="center"/>
    </xf>
    <xf numFmtId="0" fontId="29" fillId="0" borderId="81" xfId="0" applyFont="1" applyBorder="1" applyAlignment="1">
      <alignment vertical="center"/>
    </xf>
    <xf numFmtId="0" fontId="0" fillId="0" borderId="1" xfId="0" quotePrefix="1" applyFont="1" applyBorder="1" applyAlignment="1">
      <alignment horizontal="left" vertical="center"/>
    </xf>
    <xf numFmtId="43" fontId="21" fillId="0" borderId="2" xfId="1" applyFont="1" applyBorder="1" applyAlignment="1">
      <alignment vertical="center"/>
    </xf>
    <xf numFmtId="43" fontId="21" fillId="0" borderId="16" xfId="1" applyFont="1" applyBorder="1" applyAlignment="1">
      <alignment vertical="center"/>
    </xf>
    <xf numFmtId="0" fontId="21" fillId="0" borderId="16" xfId="0" applyFont="1" applyBorder="1" applyAlignment="1">
      <alignment horizontal="right" vertical="center"/>
    </xf>
    <xf numFmtId="164" fontId="26" fillId="0" borderId="17" xfId="1" applyNumberFormat="1" applyFont="1" applyBorder="1" applyAlignment="1">
      <alignment horizontal="right" vertical="center"/>
    </xf>
    <xf numFmtId="164" fontId="26" fillId="0" borderId="17" xfId="0" applyNumberFormat="1" applyFont="1" applyBorder="1" applyAlignment="1">
      <alignment horizontal="right" vertical="center"/>
    </xf>
    <xf numFmtId="164" fontId="17" fillId="0" borderId="50" xfId="1" applyNumberFormat="1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164" fontId="19" fillId="0" borderId="59" xfId="1" applyNumberFormat="1" applyFont="1" applyBorder="1" applyAlignment="1">
      <alignment vertical="center"/>
    </xf>
    <xf numFmtId="164" fontId="19" fillId="0" borderId="66" xfId="1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61" fillId="0" borderId="0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164" fontId="33" fillId="0" borderId="5" xfId="0" applyNumberFormat="1" applyFont="1" applyBorder="1" applyAlignment="1">
      <alignment horizontal="center" vertical="center"/>
    </xf>
    <xf numFmtId="164" fontId="20" fillId="0" borderId="10" xfId="1" applyNumberFormat="1" applyFont="1" applyBorder="1" applyAlignment="1">
      <alignment horizontal="right" vertical="center"/>
    </xf>
    <xf numFmtId="164" fontId="20" fillId="0" borderId="0" xfId="0" applyNumberFormat="1" applyFont="1" applyBorder="1" applyAlignment="1">
      <alignment vertical="center"/>
    </xf>
    <xf numFmtId="164" fontId="13" fillId="0" borderId="17" xfId="1" applyNumberFormat="1" applyFont="1" applyBorder="1" applyAlignment="1">
      <alignment horizontal="right" vertical="center"/>
    </xf>
    <xf numFmtId="164" fontId="0" fillId="0" borderId="17" xfId="1" applyNumberFormat="1" applyFont="1" applyBorder="1" applyAlignment="1">
      <alignment horizontal="right" vertical="center"/>
    </xf>
    <xf numFmtId="164" fontId="0" fillId="0" borderId="53" xfId="1" applyNumberFormat="1" applyFont="1" applyBorder="1" applyAlignment="1">
      <alignment horizontal="right" vertical="center"/>
    </xf>
    <xf numFmtId="164" fontId="19" fillId="0" borderId="0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26" fillId="0" borderId="0" xfId="0" quotePrefix="1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9" fillId="0" borderId="0" xfId="0" quotePrefix="1" applyFont="1" applyBorder="1" applyAlignment="1">
      <alignment vertical="top"/>
    </xf>
    <xf numFmtId="0" fontId="19" fillId="0" borderId="0" xfId="0" quotePrefix="1" applyFont="1" applyBorder="1" applyAlignment="1">
      <alignment vertical="center"/>
    </xf>
    <xf numFmtId="0" fontId="19" fillId="0" borderId="3" xfId="0" quotePrefix="1" applyFont="1" applyBorder="1" applyAlignment="1">
      <alignment vertical="center"/>
    </xf>
    <xf numFmtId="164" fontId="21" fillId="0" borderId="17" xfId="1" applyNumberFormat="1" applyFont="1" applyBorder="1" applyAlignment="1">
      <alignment vertical="center"/>
    </xf>
    <xf numFmtId="164" fontId="46" fillId="0" borderId="53" xfId="658" applyNumberFormat="1" applyFont="1" applyBorder="1" applyAlignment="1">
      <alignment vertical="center"/>
    </xf>
    <xf numFmtId="164" fontId="26" fillId="0" borderId="17" xfId="0" applyNumberFormat="1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164" fontId="25" fillId="0" borderId="0" xfId="0" applyNumberFormat="1" applyFont="1" applyBorder="1" applyAlignment="1">
      <alignment vertical="center"/>
    </xf>
    <xf numFmtId="0" fontId="0" fillId="0" borderId="6" xfId="0" quotePrefix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64" fontId="0" fillId="0" borderId="68" xfId="1" applyNumberFormat="1" applyFont="1" applyBorder="1" applyAlignment="1">
      <alignment vertical="center"/>
    </xf>
    <xf numFmtId="164" fontId="26" fillId="0" borderId="49" xfId="0" applyNumberFormat="1" applyFont="1" applyBorder="1" applyAlignment="1">
      <alignment vertical="center"/>
    </xf>
    <xf numFmtId="0" fontId="61" fillId="0" borderId="50" xfId="0" applyFont="1" applyBorder="1" applyAlignment="1">
      <alignment vertical="center"/>
    </xf>
    <xf numFmtId="0" fontId="59" fillId="0" borderId="50" xfId="0" quotePrefix="1" applyFont="1" applyBorder="1" applyAlignment="1">
      <alignment vertical="center"/>
    </xf>
    <xf numFmtId="0" fontId="59" fillId="0" borderId="82" xfId="0" quotePrefix="1" applyFont="1" applyBorder="1" applyAlignment="1">
      <alignment vertical="center"/>
    </xf>
    <xf numFmtId="0" fontId="61" fillId="0" borderId="82" xfId="0" applyFont="1" applyBorder="1" applyAlignment="1">
      <alignment vertical="center"/>
    </xf>
    <xf numFmtId="164" fontId="20" fillId="0" borderId="0" xfId="0" applyNumberFormat="1" applyFont="1" applyAlignment="1">
      <alignment vertical="center"/>
    </xf>
    <xf numFmtId="164" fontId="23" fillId="0" borderId="0" xfId="1" applyNumberFormat="1" applyFont="1" applyAlignment="1">
      <alignment vertical="center"/>
    </xf>
    <xf numFmtId="164" fontId="39" fillId="0" borderId="78" xfId="1" applyNumberFormat="1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0" fillId="0" borderId="59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9" borderId="59" xfId="0" applyFont="1" applyFill="1" applyBorder="1" applyAlignment="1">
      <alignment horizontal="center" vertical="center"/>
    </xf>
    <xf numFmtId="9" fontId="13" fillId="0" borderId="59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7" fillId="0" borderId="75" xfId="0" applyFont="1" applyBorder="1" applyAlignment="1">
      <alignment horizontal="center" vertical="center"/>
    </xf>
    <xf numFmtId="0" fontId="56" fillId="0" borderId="75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60" fillId="0" borderId="75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13" fillId="0" borderId="75" xfId="0" applyNumberFormat="1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9" borderId="75" xfId="0" applyFont="1" applyFill="1" applyBorder="1" applyAlignment="1">
      <alignment horizontal="center" vertical="center"/>
    </xf>
    <xf numFmtId="9" fontId="13" fillId="0" borderId="75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 wrapText="1"/>
    </xf>
    <xf numFmtId="0" fontId="19" fillId="0" borderId="9" xfId="0" quotePrefix="1" applyFont="1" applyBorder="1" applyAlignment="1">
      <alignment vertical="center"/>
    </xf>
    <xf numFmtId="164" fontId="19" fillId="0" borderId="16" xfId="1" applyNumberFormat="1" applyFont="1" applyBorder="1" applyAlignment="1">
      <alignment vertical="center" wrapText="1" shrinkToFit="1"/>
    </xf>
    <xf numFmtId="0" fontId="56" fillId="0" borderId="10" xfId="0" applyFont="1" applyBorder="1" applyAlignment="1">
      <alignment horizontal="center" vertical="center"/>
    </xf>
    <xf numFmtId="164" fontId="19" fillId="0" borderId="85" xfId="1" applyNumberFormat="1" applyFont="1" applyBorder="1" applyAlignment="1">
      <alignment vertical="center"/>
    </xf>
    <xf numFmtId="164" fontId="19" fillId="0" borderId="65" xfId="1" applyNumberFormat="1" applyFont="1" applyBorder="1" applyAlignment="1">
      <alignment horizontal="center" vertical="center"/>
    </xf>
    <xf numFmtId="164" fontId="19" fillId="0" borderId="11" xfId="1" applyNumberFormat="1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18" xfId="0" applyFont="1" applyBorder="1" applyAlignment="1">
      <alignment horizontal="right" vertical="center"/>
    </xf>
    <xf numFmtId="0" fontId="56" fillId="0" borderId="89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/>
    </xf>
    <xf numFmtId="164" fontId="26" fillId="0" borderId="14" xfId="0" applyNumberFormat="1" applyFont="1" applyBorder="1" applyAlignment="1">
      <alignment horizontal="center" vertical="center"/>
    </xf>
    <xf numFmtId="164" fontId="13" fillId="0" borderId="50" xfId="0" applyNumberFormat="1" applyFont="1" applyBorder="1" applyAlignment="1">
      <alignment vertical="center"/>
    </xf>
    <xf numFmtId="164" fontId="42" fillId="0" borderId="0" xfId="1" applyNumberFormat="1" applyFont="1" applyBorder="1" applyAlignment="1">
      <alignment horizontal="right" vertical="center"/>
    </xf>
    <xf numFmtId="164" fontId="62" fillId="0" borderId="15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43" fontId="9" fillId="0" borderId="0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36" fillId="0" borderId="2" xfId="0" applyNumberFormat="1" applyFont="1" applyBorder="1" applyAlignment="1">
      <alignment horizontal="right" vertical="center"/>
    </xf>
    <xf numFmtId="164" fontId="13" fillId="9" borderId="50" xfId="0" quotePrefix="1" applyNumberFormat="1" applyFont="1" applyFill="1" applyBorder="1" applyAlignment="1">
      <alignment horizontal="left" vertical="center"/>
    </xf>
    <xf numFmtId="10" fontId="26" fillId="0" borderId="17" xfId="1" applyNumberFormat="1" applyFont="1" applyBorder="1" applyAlignment="1">
      <alignment horizontal="right" vertical="center"/>
    </xf>
    <xf numFmtId="164" fontId="30" fillId="0" borderId="0" xfId="1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64" fontId="42" fillId="0" borderId="2" xfId="1" applyNumberFormat="1" applyFont="1" applyBorder="1" applyAlignment="1">
      <alignment horizontal="center" vertical="center"/>
    </xf>
    <xf numFmtId="164" fontId="42" fillId="0" borderId="14" xfId="1" applyNumberFormat="1" applyFont="1" applyBorder="1" applyAlignment="1">
      <alignment horizontal="center" vertical="center"/>
    </xf>
    <xf numFmtId="0" fontId="63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left" vertical="center"/>
    </xf>
    <xf numFmtId="164" fontId="20" fillId="0" borderId="0" xfId="1" applyNumberFormat="1" applyFont="1" applyBorder="1" applyAlignment="1">
      <alignment horizontal="right" vertical="center"/>
    </xf>
    <xf numFmtId="164" fontId="13" fillId="0" borderId="50" xfId="1" applyNumberFormat="1" applyFont="1" applyBorder="1" applyAlignment="1">
      <alignment horizontal="left" vertical="center"/>
    </xf>
    <xf numFmtId="0" fontId="13" fillId="0" borderId="18" xfId="0" quotePrefix="1" applyFont="1" applyBorder="1" applyAlignment="1">
      <alignment horizontal="left" vertical="center"/>
    </xf>
    <xf numFmtId="0" fontId="0" fillId="0" borderId="9" xfId="0" quotePrefix="1" applyFont="1" applyBorder="1" applyAlignment="1">
      <alignment vertical="center"/>
    </xf>
    <xf numFmtId="164" fontId="0" fillId="0" borderId="75" xfId="1" applyNumberFormat="1" applyFont="1" applyBorder="1" applyAlignment="1">
      <alignment vertical="center"/>
    </xf>
    <xf numFmtId="164" fontId="0" fillId="0" borderId="76" xfId="1" applyNumberFormat="1" applyFont="1" applyBorder="1" applyAlignment="1">
      <alignment vertical="center"/>
    </xf>
    <xf numFmtId="164" fontId="0" fillId="0" borderId="77" xfId="1" applyNumberFormat="1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164" fontId="0" fillId="0" borderId="78" xfId="1" applyNumberFormat="1" applyFont="1" applyBorder="1" applyAlignment="1">
      <alignment vertical="center"/>
    </xf>
    <xf numFmtId="164" fontId="0" fillId="0" borderId="77" xfId="0" applyNumberFormat="1" applyFont="1" applyBorder="1" applyAlignment="1">
      <alignment vertical="center"/>
    </xf>
    <xf numFmtId="164" fontId="0" fillId="0" borderId="84" xfId="0" applyNumberFormat="1" applyFont="1" applyBorder="1" applyAlignment="1">
      <alignment vertical="center"/>
    </xf>
    <xf numFmtId="164" fontId="64" fillId="0" borderId="17" xfId="1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right" vertical="center"/>
    </xf>
    <xf numFmtId="0" fontId="6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9" fillId="0" borderId="75" xfId="0" applyFont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164" fontId="19" fillId="0" borderId="75" xfId="1" applyNumberFormat="1" applyFont="1" applyBorder="1" applyAlignment="1">
      <alignment horizontal="left" vertical="center" wrapText="1"/>
    </xf>
    <xf numFmtId="164" fontId="19" fillId="0" borderId="59" xfId="1" applyNumberFormat="1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right" vertical="center"/>
    </xf>
    <xf numFmtId="2" fontId="37" fillId="0" borderId="0" xfId="0" applyNumberFormat="1" applyFont="1" applyBorder="1" applyAlignment="1">
      <alignment horizontal="left" vertical="center"/>
    </xf>
    <xf numFmtId="0" fontId="19" fillId="0" borderId="74" xfId="0" applyFont="1" applyBorder="1" applyAlignment="1">
      <alignment horizontal="left" vertical="center" wrapText="1"/>
    </xf>
    <xf numFmtId="0" fontId="58" fillId="0" borderId="17" xfId="0" applyFont="1" applyBorder="1" applyAlignment="1">
      <alignment horizontal="center" vertical="center" wrapText="1"/>
    </xf>
    <xf numFmtId="0" fontId="56" fillId="0" borderId="75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left" vertical="center" wrapText="1" shrinkToFi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64" fontId="54" fillId="0" borderId="78" xfId="0" applyNumberFormat="1" applyFont="1" applyBorder="1" applyAlignment="1">
      <alignment horizontal="center" vertical="center" wrapText="1"/>
    </xf>
    <xf numFmtId="164" fontId="54" fillId="0" borderId="77" xfId="0" applyNumberFormat="1" applyFont="1" applyBorder="1" applyAlignment="1">
      <alignment horizontal="center" vertical="center" wrapText="1"/>
    </xf>
    <xf numFmtId="164" fontId="54" fillId="0" borderId="8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13" xfId="0" quotePrefix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left" vertical="center"/>
    </xf>
    <xf numFmtId="164" fontId="0" fillId="0" borderId="10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/>
    </xf>
    <xf numFmtId="164" fontId="54" fillId="0" borderId="16" xfId="0" applyNumberFormat="1" applyFont="1" applyBorder="1" applyAlignment="1">
      <alignment horizontal="center" vertical="center" wrapText="1"/>
    </xf>
    <xf numFmtId="164" fontId="54" fillId="0" borderId="17" xfId="0" applyNumberFormat="1" applyFont="1" applyBorder="1" applyAlignment="1">
      <alignment horizontal="center" vertical="center" wrapText="1"/>
    </xf>
    <xf numFmtId="164" fontId="54" fillId="0" borderId="18" xfId="0" applyNumberFormat="1" applyFont="1" applyBorder="1" applyAlignment="1">
      <alignment horizontal="center" vertical="center" wrapText="1"/>
    </xf>
    <xf numFmtId="164" fontId="54" fillId="0" borderId="85" xfId="0" applyNumberFormat="1" applyFont="1" applyBorder="1" applyAlignment="1">
      <alignment horizontal="center" vertical="center" wrapText="1"/>
    </xf>
    <xf numFmtId="164" fontId="54" fillId="0" borderId="75" xfId="0" applyNumberFormat="1" applyFont="1" applyBorder="1" applyAlignment="1">
      <alignment horizontal="center" vertical="center" wrapText="1"/>
    </xf>
    <xf numFmtId="164" fontId="54" fillId="0" borderId="89" xfId="0" applyNumberFormat="1" applyFont="1" applyBorder="1" applyAlignment="1">
      <alignment horizontal="center" vertical="center" wrapText="1"/>
    </xf>
    <xf numFmtId="0" fontId="61" fillId="0" borderId="70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1" fillId="0" borderId="83" xfId="0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right" vertical="center"/>
    </xf>
    <xf numFmtId="0" fontId="9" fillId="0" borderId="77" xfId="0" applyFont="1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/>
    </xf>
    <xf numFmtId="0" fontId="33" fillId="0" borderId="42" xfId="0" applyFont="1" applyBorder="1" applyAlignment="1">
      <alignment horizontal="left" vertical="center"/>
    </xf>
    <xf numFmtId="164" fontId="16" fillId="0" borderId="30" xfId="1" applyNumberFormat="1" applyFont="1" applyBorder="1" applyAlignment="1">
      <alignment horizontal="right" vertical="center"/>
    </xf>
    <xf numFmtId="164" fontId="16" fillId="0" borderId="18" xfId="1" applyNumberFormat="1" applyFont="1" applyBorder="1" applyAlignment="1">
      <alignment horizontal="right" vertical="center"/>
    </xf>
    <xf numFmtId="164" fontId="16" fillId="0" borderId="37" xfId="1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4" fontId="16" fillId="0" borderId="54" xfId="1" applyNumberFormat="1" applyFont="1" applyBorder="1" applyAlignment="1">
      <alignment horizontal="center" vertical="center"/>
    </xf>
    <xf numFmtId="164" fontId="16" fillId="0" borderId="18" xfId="1" applyNumberFormat="1" applyFont="1" applyBorder="1" applyAlignment="1">
      <alignment horizontal="center" vertical="center"/>
    </xf>
    <xf numFmtId="164" fontId="16" fillId="0" borderId="37" xfId="1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</cellXfs>
  <cellStyles count="994">
    <cellStyle name="20% - Accent1" xfId="782" builtinId="30"/>
    <cellStyle name="40% - Accent6" xfId="801" builtinId="51"/>
    <cellStyle name="Bad" xfId="763" builtinId="27"/>
    <cellStyle name="Check Cell" xfId="765" builtinId="23"/>
    <cellStyle name="Comma" xfId="1" builtinId="3"/>
    <cellStyle name="Comma 2" xfId="268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Good" xfId="269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Neutral" xfId="764" builtinId="28"/>
    <cellStyle name="Normal" xfId="0" builtinId="0"/>
    <cellStyle name="Percent" xfId="65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647806</xdr:colOff>
      <xdr:row>4</xdr:row>
      <xdr:rowOff>165100</xdr:rowOff>
    </xdr:from>
    <xdr:to>
      <xdr:col>6</xdr:col>
      <xdr:colOff>65164</xdr:colOff>
      <xdr:row>11</xdr:row>
      <xdr:rowOff>50482</xdr:rowOff>
    </xdr:to>
    <xdr:sp macro="" textlink="">
      <xdr:nvSpPr>
        <xdr:cNvPr id="2" name="Title 1"/>
        <xdr:cNvSpPr>
          <a:spLocks noGrp="1"/>
        </xdr:cNvSpPr>
      </xdr:nvSpPr>
      <xdr:spPr>
        <a:xfrm>
          <a:off x="647806" y="927100"/>
          <a:ext cx="4370358" cy="1218882"/>
        </a:xfrm>
        <a:prstGeom prst="rect">
          <a:avLst/>
        </a:prstGeom>
        <a:ln>
          <a:noFill/>
        </a:ln>
      </xdr:spPr>
      <xdr:txBody>
        <a:bodyPr vert="horz" wrap="square" lIns="91440" tIns="45720" rIns="91440" bIns="45720" rtlCol="0" anchor="b">
          <a:noAutofit/>
        </a:bodyPr>
        <a:lstStyle>
          <a:lvl1pPr algn="l" defTabSz="914400" rtl="0" eaLnBrk="1" latinLnBrk="0" hangingPunct="1">
            <a:spcBef>
              <a:spcPct val="0"/>
            </a:spcBef>
            <a:buNone/>
            <a:defRPr sz="4400" b="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>
            <a:lnSpc>
              <a:spcPct val="80000"/>
            </a:lnSpc>
          </a:pPr>
          <a:endParaRPr lang="en-US" sz="2800">
            <a:solidFill>
              <a:srgbClr val="0A3363"/>
            </a:solidFill>
            <a:latin typeface="Calisto MT"/>
            <a:cs typeface="Calisto MT"/>
          </a:endParaRPr>
        </a:p>
      </xdr:txBody>
    </xdr:sp>
    <xdr:clientData/>
  </xdr:twoCellAnchor>
  <xdr:twoCellAnchor>
    <xdr:from>
      <xdr:col>0</xdr:col>
      <xdr:colOff>12700</xdr:colOff>
      <xdr:row>10</xdr:row>
      <xdr:rowOff>72191</xdr:rowOff>
    </xdr:from>
    <xdr:to>
      <xdr:col>7</xdr:col>
      <xdr:colOff>0</xdr:colOff>
      <xdr:row>15</xdr:row>
      <xdr:rowOff>140207</xdr:rowOff>
    </xdr:to>
    <xdr:sp macro="" textlink="">
      <xdr:nvSpPr>
        <xdr:cNvPr id="3" name="Text Placeholder 6"/>
        <xdr:cNvSpPr>
          <a:spLocks noGrp="1"/>
        </xdr:cNvSpPr>
      </xdr:nvSpPr>
      <xdr:spPr>
        <a:xfrm>
          <a:off x="12700" y="1977191"/>
          <a:ext cx="6032500" cy="1541216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l" defTabSz="914400" rtl="0" eaLnBrk="1" latinLnBrk="0" hangingPunct="1">
            <a:spcBef>
              <a:spcPts val="600"/>
            </a:spcBef>
            <a:buClr>
              <a:schemeClr val="accent1"/>
            </a:buClr>
            <a:buSzPct val="90000"/>
            <a:buFont typeface="Wingdings" pitchFamily="2" charset="2"/>
            <a:buNone/>
            <a:defRPr sz="20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spcBef>
              <a:spcPts val="600"/>
            </a:spcBef>
            <a:buClr>
              <a:schemeClr val="accent1">
                <a:lumMod val="60000"/>
                <a:lumOff val="40000"/>
              </a:schemeClr>
            </a:buClr>
            <a:buSzPct val="90000"/>
            <a:buFont typeface="Wingdings" pitchFamily="2" charset="2"/>
            <a:buNone/>
            <a:defRPr sz="12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spcBef>
              <a:spcPts val="600"/>
            </a:spcBef>
            <a:buClr>
              <a:schemeClr val="accent1"/>
            </a:buClr>
            <a:buSzPct val="90000"/>
            <a:buFont typeface="Wingdings" pitchFamily="2" charset="2"/>
            <a:buNone/>
            <a:defRPr sz="10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spcBef>
              <a:spcPts val="600"/>
            </a:spcBef>
            <a:buClr>
              <a:schemeClr val="accent1">
                <a:lumMod val="60000"/>
                <a:lumOff val="40000"/>
              </a:schemeClr>
            </a:buClr>
            <a:buSzPct val="90000"/>
            <a:buFont typeface="Wingdings" pitchFamily="2" charset="2"/>
            <a:buNone/>
            <a:defRPr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spcBef>
              <a:spcPts val="600"/>
            </a:spcBef>
            <a:buClr>
              <a:schemeClr val="accent1"/>
            </a:buClr>
            <a:buSzPct val="90000"/>
            <a:buFont typeface="Wingdings" pitchFamily="2" charset="2"/>
            <a:buNone/>
            <a:defRPr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spcBef>
              <a:spcPct val="20000"/>
            </a:spcBef>
            <a:buClr>
              <a:schemeClr val="accent1">
                <a:lumMod val="60000"/>
                <a:lumOff val="40000"/>
              </a:schemeClr>
            </a:buClr>
            <a:buSzPct val="90000"/>
            <a:buFont typeface="Wingdings" pitchFamily="2" charset="2"/>
            <a:buNone/>
            <a:defRPr 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spcBef>
              <a:spcPct val="20000"/>
            </a:spcBef>
            <a:buClr>
              <a:schemeClr val="accent1"/>
            </a:buClr>
            <a:buSzPct val="90000"/>
            <a:buFont typeface="Wingdings" pitchFamily="2" charset="2"/>
            <a:buNone/>
            <a:defRPr 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spcBef>
              <a:spcPct val="20000"/>
            </a:spcBef>
            <a:buClr>
              <a:schemeClr val="accent1">
                <a:lumMod val="60000"/>
                <a:lumOff val="40000"/>
              </a:schemeClr>
            </a:buClr>
            <a:buSzPct val="90000"/>
            <a:buFont typeface="Wingdings" pitchFamily="2" charset="2"/>
            <a:buNone/>
            <a:defRPr 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spcBef>
              <a:spcPct val="20000"/>
            </a:spcBef>
            <a:buClr>
              <a:schemeClr val="accent1"/>
            </a:buClr>
            <a:buSzPct val="90000"/>
            <a:buFont typeface="Wingdings" pitchFamily="2" charset="2"/>
            <a:buNone/>
            <a:defRPr lang="en-US" sz="9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1" i="0">
              <a:solidFill>
                <a:schemeClr val="tx1"/>
              </a:solidFill>
              <a:latin typeface="Calibri"/>
              <a:cs typeface="Calibri"/>
            </a:rPr>
            <a:t>FR</a:t>
          </a:r>
          <a:r>
            <a:rPr lang="en-US" sz="3600" b="1" i="0" baseline="0">
              <a:solidFill>
                <a:schemeClr val="tx1"/>
              </a:solidFill>
              <a:latin typeface="Calibri"/>
              <a:cs typeface="Calibri"/>
            </a:rPr>
            <a:t> Mutiara Sdn. Bhd.</a:t>
          </a:r>
        </a:p>
        <a:p>
          <a:pPr algn="ctr"/>
          <a:r>
            <a:rPr lang="en-US" sz="3600" b="1" i="0" baseline="0">
              <a:solidFill>
                <a:schemeClr val="tx1"/>
              </a:solidFill>
              <a:latin typeface="Calibri"/>
              <a:cs typeface="Calibri"/>
            </a:rPr>
            <a:t>Project Finacials</a:t>
          </a:r>
          <a:endParaRPr lang="en-US" sz="1600" i="0">
            <a:solidFill>
              <a:schemeClr val="tx1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1097280</xdr:colOff>
      <xdr:row>59</xdr:row>
      <xdr:rowOff>121920</xdr:rowOff>
    </xdr:from>
    <xdr:to>
      <xdr:col>4</xdr:col>
      <xdr:colOff>264160</xdr:colOff>
      <xdr:row>67</xdr:row>
      <xdr:rowOff>0</xdr:rowOff>
    </xdr:to>
    <xdr:sp macro="" textlink="">
      <xdr:nvSpPr>
        <xdr:cNvPr id="5" name="Right Brace 4"/>
        <xdr:cNvSpPr/>
      </xdr:nvSpPr>
      <xdr:spPr>
        <a:xfrm>
          <a:off x="6746240" y="12791440"/>
          <a:ext cx="386080" cy="161544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1107440</xdr:colOff>
      <xdr:row>49</xdr:row>
      <xdr:rowOff>20320</xdr:rowOff>
    </xdr:from>
    <xdr:to>
      <xdr:col>4</xdr:col>
      <xdr:colOff>172720</xdr:colOff>
      <xdr:row>53</xdr:row>
      <xdr:rowOff>0</xdr:rowOff>
    </xdr:to>
    <xdr:sp macro="" textlink="">
      <xdr:nvSpPr>
        <xdr:cNvPr id="6" name="Right Brace 5"/>
        <xdr:cNvSpPr/>
      </xdr:nvSpPr>
      <xdr:spPr>
        <a:xfrm>
          <a:off x="6756400" y="10759440"/>
          <a:ext cx="284480" cy="75184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1137920</xdr:colOff>
      <xdr:row>54</xdr:row>
      <xdr:rowOff>132080</xdr:rowOff>
    </xdr:from>
    <xdr:to>
      <xdr:col>4</xdr:col>
      <xdr:colOff>152400</xdr:colOff>
      <xdr:row>58</xdr:row>
      <xdr:rowOff>60960</xdr:rowOff>
    </xdr:to>
    <xdr:sp macro="" textlink="">
      <xdr:nvSpPr>
        <xdr:cNvPr id="7" name="Right Brace 6"/>
        <xdr:cNvSpPr/>
      </xdr:nvSpPr>
      <xdr:spPr>
        <a:xfrm>
          <a:off x="6786880" y="11836400"/>
          <a:ext cx="233680" cy="70104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1656080</xdr:colOff>
      <xdr:row>32</xdr:row>
      <xdr:rowOff>50800</xdr:rowOff>
    </xdr:from>
    <xdr:to>
      <xdr:col>2</xdr:col>
      <xdr:colOff>30480</xdr:colOff>
      <xdr:row>36</xdr:row>
      <xdr:rowOff>182880</xdr:rowOff>
    </xdr:to>
    <xdr:sp macro="" textlink="">
      <xdr:nvSpPr>
        <xdr:cNvPr id="5" name="Right Brace 4"/>
        <xdr:cNvSpPr/>
      </xdr:nvSpPr>
      <xdr:spPr>
        <a:xfrm>
          <a:off x="2255520" y="5892800"/>
          <a:ext cx="314960" cy="8839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30" zoomScaleNormal="130" zoomScalePageLayoutView="150" workbookViewId="0">
      <selection activeCell="H19" sqref="H19"/>
    </sheetView>
  </sheetViews>
  <sheetFormatPr defaultColWidth="11" defaultRowHeight="15.75"/>
  <cols>
    <col min="7" max="7" width="14.375" customWidth="1"/>
  </cols>
  <sheetData>
    <row r="1" spans="1:7">
      <c r="A1" s="71"/>
      <c r="B1" s="72"/>
      <c r="C1" s="72"/>
      <c r="D1" s="72"/>
      <c r="E1" s="72"/>
      <c r="F1" s="72"/>
      <c r="G1" s="154"/>
    </row>
    <row r="2" spans="1:7">
      <c r="A2" s="53"/>
      <c r="B2" s="1"/>
      <c r="C2" s="1"/>
      <c r="D2" s="1"/>
      <c r="E2" s="1"/>
      <c r="F2" s="1"/>
      <c r="G2" s="155"/>
    </row>
    <row r="3" spans="1:7">
      <c r="A3" s="53"/>
      <c r="B3" s="1"/>
      <c r="C3" s="1"/>
      <c r="D3" s="1"/>
      <c r="E3" s="1"/>
      <c r="F3" s="1"/>
      <c r="G3" s="155"/>
    </row>
    <row r="4" spans="1:7">
      <c r="A4" s="53"/>
      <c r="B4" s="1"/>
      <c r="C4" s="1"/>
      <c r="D4" s="1"/>
      <c r="E4" s="1"/>
      <c r="F4" s="1"/>
      <c r="G4" s="155"/>
    </row>
    <row r="5" spans="1:7">
      <c r="A5" s="53"/>
      <c r="B5" s="1"/>
      <c r="C5" s="1"/>
      <c r="D5" s="1"/>
      <c r="E5" s="1"/>
      <c r="F5" s="1"/>
      <c r="G5" s="155"/>
    </row>
    <row r="6" spans="1:7">
      <c r="A6" s="53"/>
      <c r="B6" s="1"/>
      <c r="C6" s="1"/>
      <c r="D6" s="1"/>
      <c r="E6" s="1"/>
      <c r="F6" s="1"/>
      <c r="G6" s="155"/>
    </row>
    <row r="7" spans="1:7">
      <c r="A7" s="53"/>
      <c r="B7" s="1"/>
      <c r="C7" s="1"/>
      <c r="D7" s="1"/>
      <c r="E7" s="1"/>
      <c r="F7" s="1"/>
      <c r="G7" s="155"/>
    </row>
    <row r="8" spans="1:7">
      <c r="A8" s="53"/>
      <c r="B8" s="1"/>
      <c r="C8" s="1"/>
      <c r="D8" s="1"/>
      <c r="E8" s="1"/>
      <c r="F8" s="1"/>
      <c r="G8" s="155"/>
    </row>
    <row r="9" spans="1:7">
      <c r="A9" s="53"/>
      <c r="B9" s="1"/>
      <c r="C9" s="1"/>
      <c r="D9" s="1"/>
      <c r="E9" s="1"/>
      <c r="F9" s="1"/>
      <c r="G9" s="155"/>
    </row>
    <row r="10" spans="1:7">
      <c r="A10" s="53"/>
      <c r="B10" s="1"/>
      <c r="C10" s="1"/>
      <c r="D10" s="1"/>
      <c r="E10" s="1"/>
      <c r="F10" s="1"/>
      <c r="G10" s="155"/>
    </row>
    <row r="11" spans="1:7">
      <c r="A11" s="53"/>
      <c r="B11" s="1"/>
      <c r="C11" s="1"/>
      <c r="D11" s="1"/>
      <c r="E11" s="1"/>
      <c r="F11" s="1"/>
      <c r="G11" s="155"/>
    </row>
    <row r="12" spans="1:7">
      <c r="A12" s="53"/>
      <c r="B12" s="1"/>
      <c r="C12" s="1"/>
      <c r="D12" s="1"/>
      <c r="E12" s="1"/>
      <c r="F12" s="1"/>
      <c r="G12" s="155"/>
    </row>
    <row r="13" spans="1:7" ht="39">
      <c r="A13" s="275"/>
      <c r="B13" s="276"/>
      <c r="C13" s="276"/>
      <c r="D13" s="276"/>
      <c r="E13" s="276"/>
      <c r="F13" s="276"/>
      <c r="G13" s="277"/>
    </row>
    <row r="14" spans="1:7" ht="33.75">
      <c r="A14" s="278"/>
      <c r="B14" s="279"/>
      <c r="C14" s="279"/>
      <c r="D14" s="279"/>
      <c r="E14" s="279"/>
      <c r="F14" s="279"/>
      <c r="G14" s="280"/>
    </row>
    <row r="15" spans="1:7">
      <c r="A15" s="53"/>
      <c r="B15" s="1"/>
      <c r="C15" s="1"/>
      <c r="D15" s="1"/>
      <c r="E15" s="1"/>
      <c r="F15" s="1"/>
      <c r="G15" s="155"/>
    </row>
    <row r="16" spans="1:7">
      <c r="A16" s="53"/>
      <c r="B16" s="1"/>
      <c r="C16" s="1"/>
      <c r="D16" s="1"/>
      <c r="E16" s="1"/>
      <c r="F16" s="1"/>
      <c r="G16" s="155"/>
    </row>
    <row r="17" spans="1:8" ht="18.75">
      <c r="A17" s="53"/>
      <c r="B17" s="281"/>
      <c r="C17" s="281"/>
      <c r="D17" s="281"/>
      <c r="E17" s="281"/>
      <c r="F17" s="281"/>
      <c r="G17" s="155"/>
      <c r="H17" t="s">
        <v>34</v>
      </c>
    </row>
    <row r="18" spans="1:8">
      <c r="A18" s="53"/>
      <c r="B18" s="1"/>
      <c r="C18" s="41"/>
      <c r="D18" s="41"/>
      <c r="E18" s="41"/>
      <c r="F18" s="1"/>
      <c r="G18" s="155"/>
    </row>
    <row r="19" spans="1:8">
      <c r="A19" s="53"/>
      <c r="B19" s="1"/>
      <c r="C19" s="1"/>
      <c r="D19" s="1"/>
      <c r="E19" s="1"/>
      <c r="F19" s="1"/>
      <c r="G19" s="155"/>
    </row>
    <row r="20" spans="1:8">
      <c r="A20" s="53"/>
      <c r="B20" s="1"/>
      <c r="C20" s="1"/>
      <c r="D20" s="1"/>
      <c r="E20" s="1"/>
      <c r="F20" s="1"/>
      <c r="G20" s="155"/>
    </row>
    <row r="21" spans="1:8">
      <c r="A21" s="53"/>
      <c r="B21" s="1"/>
      <c r="C21" s="1"/>
      <c r="D21" s="1"/>
      <c r="E21" s="1"/>
      <c r="F21" s="1"/>
      <c r="G21" s="155"/>
    </row>
    <row r="22" spans="1:8">
      <c r="A22" s="53"/>
      <c r="B22" s="1"/>
      <c r="C22" s="1"/>
      <c r="D22" s="1"/>
      <c r="E22" s="1"/>
      <c r="F22" s="1"/>
      <c r="G22" s="155"/>
    </row>
    <row r="23" spans="1:8">
      <c r="A23" s="53"/>
      <c r="B23" s="1"/>
      <c r="C23" s="1"/>
      <c r="D23" s="1"/>
      <c r="E23" s="1"/>
      <c r="F23" s="1"/>
      <c r="G23" s="155"/>
    </row>
    <row r="24" spans="1:8">
      <c r="A24" s="53"/>
      <c r="B24" s="1"/>
      <c r="C24" s="1"/>
      <c r="D24" s="1"/>
      <c r="E24" s="1"/>
      <c r="F24" s="1"/>
      <c r="G24" s="155"/>
    </row>
    <row r="25" spans="1:8">
      <c r="A25" s="53"/>
      <c r="B25" s="1"/>
      <c r="C25" s="1"/>
      <c r="D25" s="1"/>
      <c r="E25" s="1"/>
      <c r="F25" s="1"/>
      <c r="G25" s="155"/>
    </row>
    <row r="26" spans="1:8">
      <c r="A26" s="53"/>
      <c r="B26" s="1"/>
      <c r="C26" s="1"/>
      <c r="D26" s="1"/>
      <c r="E26" s="1"/>
      <c r="F26" s="1"/>
      <c r="G26" s="155"/>
    </row>
    <row r="27" spans="1:8">
      <c r="A27" s="53"/>
      <c r="B27" s="1"/>
      <c r="C27" s="1"/>
      <c r="D27" s="1"/>
      <c r="E27" s="1"/>
      <c r="F27" s="1"/>
      <c r="G27" s="155"/>
    </row>
    <row r="28" spans="1:8">
      <c r="A28" s="53"/>
      <c r="B28" s="1"/>
      <c r="C28" s="1"/>
      <c r="D28" s="1"/>
      <c r="E28" s="1"/>
      <c r="F28" s="1"/>
      <c r="G28" s="155"/>
    </row>
    <row r="29" spans="1:8">
      <c r="A29" s="53"/>
      <c r="B29" s="1"/>
      <c r="C29" s="1"/>
      <c r="D29" s="1"/>
      <c r="E29" s="1"/>
      <c r="F29" s="1"/>
      <c r="G29" s="155"/>
    </row>
    <row r="30" spans="1:8">
      <c r="A30" s="53"/>
      <c r="B30" s="1"/>
      <c r="C30" s="1"/>
      <c r="D30" s="1"/>
      <c r="E30" s="1"/>
      <c r="F30" s="1"/>
      <c r="G30" s="155"/>
    </row>
    <row r="31" spans="1:8">
      <c r="A31" s="53"/>
      <c r="B31" s="1"/>
      <c r="C31" s="1"/>
      <c r="D31" s="1"/>
      <c r="E31" s="1"/>
      <c r="F31" s="1"/>
      <c r="G31" s="155"/>
    </row>
    <row r="32" spans="1:8">
      <c r="A32" s="53"/>
      <c r="B32" s="1"/>
      <c r="C32" s="1"/>
      <c r="D32" s="1"/>
      <c r="E32" s="1"/>
      <c r="F32" s="1"/>
      <c r="G32" s="155"/>
    </row>
    <row r="33" spans="1:7">
      <c r="A33" s="53"/>
      <c r="B33" s="1"/>
      <c r="C33" s="1"/>
      <c r="D33" s="1"/>
      <c r="E33" s="1"/>
      <c r="F33" s="1"/>
      <c r="G33" s="155"/>
    </row>
    <row r="34" spans="1:7">
      <c r="A34" s="53"/>
      <c r="B34" s="1"/>
      <c r="C34" s="1"/>
      <c r="D34" s="1"/>
      <c r="E34" s="1"/>
      <c r="F34" s="1"/>
      <c r="G34" s="155"/>
    </row>
    <row r="35" spans="1:7">
      <c r="A35" s="53"/>
      <c r="B35" s="1"/>
      <c r="C35" s="1"/>
      <c r="D35" s="1"/>
      <c r="E35" s="1"/>
      <c r="F35" s="1"/>
      <c r="G35" s="155"/>
    </row>
    <row r="36" spans="1:7">
      <c r="A36" s="53"/>
      <c r="B36" s="1"/>
      <c r="C36" s="1"/>
      <c r="D36" s="1"/>
      <c r="E36" s="1"/>
      <c r="F36" s="1"/>
      <c r="G36" s="155"/>
    </row>
    <row r="37" spans="1:7" ht="18.75">
      <c r="A37" s="53"/>
      <c r="B37" s="1"/>
      <c r="C37" s="1"/>
      <c r="D37" s="1"/>
      <c r="E37" s="282" t="s">
        <v>82</v>
      </c>
      <c r="F37" s="1"/>
      <c r="G37" s="155"/>
    </row>
    <row r="38" spans="1:7" ht="18.75">
      <c r="A38" s="53"/>
      <c r="B38" s="1"/>
      <c r="C38" s="1"/>
      <c r="D38" s="1"/>
      <c r="E38" s="282" t="s">
        <v>83</v>
      </c>
      <c r="F38" s="1"/>
      <c r="G38" s="155"/>
    </row>
    <row r="39" spans="1:7">
      <c r="A39" s="53"/>
      <c r="B39" s="1"/>
      <c r="C39" s="1"/>
      <c r="D39" s="1"/>
      <c r="E39" s="1"/>
      <c r="F39" s="1"/>
      <c r="G39" s="155"/>
    </row>
    <row r="40" spans="1:7" ht="16.5" thickBot="1">
      <c r="A40" s="54"/>
      <c r="B40" s="55"/>
      <c r="C40" s="55"/>
      <c r="D40" s="55"/>
      <c r="E40" s="55"/>
      <c r="F40" s="55"/>
      <c r="G40" s="156"/>
    </row>
  </sheetData>
  <phoneticPr fontId="14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3"/>
  <sheetViews>
    <sheetView topLeftCell="A31" zoomScale="80" zoomScaleNormal="80" zoomScalePageLayoutView="125" workbookViewId="0">
      <selection activeCell="G17" sqref="G17"/>
    </sheetView>
  </sheetViews>
  <sheetFormatPr defaultColWidth="10.875" defaultRowHeight="15.75"/>
  <cols>
    <col min="1" max="1" width="3.875" style="11" customWidth="1"/>
    <col min="2" max="2" width="60.375" style="11" customWidth="1"/>
    <col min="3" max="3" width="14.125" style="13" customWidth="1"/>
    <col min="4" max="4" width="16" style="13" customWidth="1"/>
    <col min="5" max="5" width="2.5" style="73" customWidth="1"/>
    <col min="6" max="6" width="32.625" style="11" customWidth="1"/>
    <col min="7" max="7" width="20.125" style="13" customWidth="1"/>
    <col min="8" max="8" width="20.875" style="17" customWidth="1"/>
    <col min="9" max="9" width="21.375" style="17" customWidth="1"/>
    <col min="10" max="16384" width="10.875" style="11"/>
  </cols>
  <sheetData>
    <row r="1" spans="1:9">
      <c r="A1" s="158"/>
      <c r="B1" s="38"/>
      <c r="C1" s="159"/>
      <c r="D1" s="159"/>
      <c r="E1" s="159"/>
      <c r="F1" s="38"/>
      <c r="G1" s="159"/>
      <c r="H1" s="225"/>
      <c r="I1" s="225"/>
    </row>
    <row r="2" spans="1:9" ht="36">
      <c r="A2" s="6"/>
      <c r="B2" s="584" t="e">
        <f>#REF!</f>
        <v>#REF!</v>
      </c>
      <c r="C2" s="584"/>
      <c r="D2" s="584"/>
      <c r="E2" s="584"/>
      <c r="F2" s="584"/>
      <c r="G2" s="584"/>
      <c r="H2" s="584"/>
      <c r="I2" s="584"/>
    </row>
    <row r="3" spans="1:9" ht="21" customHeight="1">
      <c r="A3" s="6"/>
      <c r="B3" s="228" t="s">
        <v>185</v>
      </c>
      <c r="C3" s="226"/>
      <c r="D3" s="227"/>
      <c r="E3" s="227"/>
      <c r="F3" s="228"/>
      <c r="G3" s="375"/>
      <c r="H3" s="330"/>
      <c r="I3" s="330"/>
    </row>
    <row r="4" spans="1:9" ht="26.25">
      <c r="A4" s="6"/>
      <c r="B4" s="559" t="s">
        <v>237</v>
      </c>
      <c r="C4" s="375"/>
      <c r="D4" s="375"/>
      <c r="E4" s="375"/>
      <c r="F4" s="328"/>
      <c r="G4" s="375"/>
      <c r="H4" s="330"/>
      <c r="I4" s="330"/>
    </row>
    <row r="5" spans="1:9" ht="16.5" thickBot="1">
      <c r="A5" s="6"/>
      <c r="B5" s="5"/>
      <c r="C5" s="73"/>
      <c r="D5" s="73"/>
      <c r="F5" s="5"/>
      <c r="G5" s="73"/>
      <c r="H5" s="157"/>
      <c r="I5" s="157"/>
    </row>
    <row r="6" spans="1:9" ht="14.1" customHeight="1">
      <c r="A6" s="6"/>
      <c r="B6" s="158"/>
      <c r="C6" s="230"/>
      <c r="D6" s="508"/>
      <c r="E6" s="494"/>
      <c r="F6" s="287"/>
      <c r="G6" s="230"/>
      <c r="H6" s="493"/>
      <c r="I6" s="169"/>
    </row>
    <row r="7" spans="1:9" ht="42">
      <c r="A7" s="6"/>
      <c r="B7" s="431" t="s">
        <v>178</v>
      </c>
      <c r="C7" s="427" t="s">
        <v>26</v>
      </c>
      <c r="D7" s="509" t="s">
        <v>24</v>
      </c>
      <c r="E7" s="495"/>
      <c r="F7" s="428" t="s">
        <v>22</v>
      </c>
      <c r="G7" s="427" t="s">
        <v>21</v>
      </c>
      <c r="H7" s="429" t="s">
        <v>23</v>
      </c>
      <c r="I7" s="430" t="s">
        <v>36</v>
      </c>
    </row>
    <row r="8" spans="1:9" ht="14.1" customHeight="1">
      <c r="A8" s="6"/>
      <c r="B8" s="160"/>
      <c r="C8" s="231"/>
      <c r="D8" s="510"/>
      <c r="E8" s="496"/>
      <c r="F8" s="289"/>
      <c r="G8" s="231"/>
      <c r="H8" s="165"/>
      <c r="I8" s="170"/>
    </row>
    <row r="9" spans="1:9" ht="14.1" customHeight="1">
      <c r="A9" s="6"/>
      <c r="B9" s="160" t="s">
        <v>177</v>
      </c>
      <c r="C9" s="231"/>
      <c r="D9" s="510"/>
      <c r="E9" s="496"/>
      <c r="F9" s="289"/>
      <c r="G9" s="231"/>
      <c r="H9" s="165"/>
      <c r="I9" s="170"/>
    </row>
    <row r="10" spans="1:9" ht="14.1" customHeight="1">
      <c r="A10" s="6"/>
      <c r="B10" s="53" t="s">
        <v>86</v>
      </c>
      <c r="C10" s="102"/>
      <c r="D10" s="511">
        <v>150</v>
      </c>
      <c r="E10" s="497"/>
      <c r="F10" s="290" t="s">
        <v>84</v>
      </c>
      <c r="G10" s="232">
        <v>1</v>
      </c>
      <c r="H10" s="311">
        <v>12500</v>
      </c>
      <c r="I10" s="304" t="s">
        <v>84</v>
      </c>
    </row>
    <row r="11" spans="1:9" ht="14.1" customHeight="1">
      <c r="A11" s="6"/>
      <c r="B11" s="53" t="s">
        <v>151</v>
      </c>
      <c r="C11" s="102"/>
      <c r="D11" s="511">
        <v>150</v>
      </c>
      <c r="E11" s="497"/>
      <c r="F11" s="290" t="s">
        <v>88</v>
      </c>
      <c r="G11" s="232">
        <v>1</v>
      </c>
      <c r="H11" s="311">
        <v>7500</v>
      </c>
      <c r="I11" s="304" t="s">
        <v>35</v>
      </c>
    </row>
    <row r="12" spans="1:9" ht="14.1" customHeight="1">
      <c r="A12" s="6"/>
      <c r="B12" s="53" t="s">
        <v>87</v>
      </c>
      <c r="C12" s="102"/>
      <c r="D12" s="511">
        <v>150</v>
      </c>
      <c r="E12" s="497"/>
      <c r="F12" s="290" t="s">
        <v>89</v>
      </c>
      <c r="G12" s="232">
        <v>1</v>
      </c>
      <c r="H12" s="311">
        <f>H11</f>
        <v>7500</v>
      </c>
      <c r="I12" s="304" t="s">
        <v>35</v>
      </c>
    </row>
    <row r="13" spans="1:9" ht="14.1" customHeight="1">
      <c r="A13" s="6"/>
      <c r="B13" s="319" t="s">
        <v>85</v>
      </c>
      <c r="C13" s="102"/>
      <c r="D13" s="511">
        <v>150</v>
      </c>
      <c r="E13" s="497"/>
      <c r="F13" s="290" t="s">
        <v>90</v>
      </c>
      <c r="G13" s="232">
        <v>1</v>
      </c>
      <c r="H13" s="311">
        <f>H12</f>
        <v>7500</v>
      </c>
      <c r="I13" s="304" t="s">
        <v>35</v>
      </c>
    </row>
    <row r="14" spans="1:9" ht="14.1" customHeight="1">
      <c r="A14" s="6"/>
      <c r="B14" s="302"/>
      <c r="C14" s="102"/>
      <c r="D14" s="512"/>
      <c r="E14" s="498"/>
      <c r="F14" s="290"/>
      <c r="G14" s="232"/>
      <c r="H14" s="312"/>
      <c r="I14" s="543">
        <f>SUM(H10:H13)</f>
        <v>35000</v>
      </c>
    </row>
    <row r="15" spans="1:9" ht="14.1" customHeight="1">
      <c r="A15" s="6"/>
      <c r="B15" s="402" t="str">
        <f>B35</f>
        <v>PROJECT MANAGEMENT TEAM  (Project Internet 1Malaysia Pi1M)</v>
      </c>
      <c r="C15" s="403"/>
      <c r="D15" s="513"/>
      <c r="E15" s="499"/>
      <c r="F15" s="404"/>
      <c r="G15" s="405">
        <f>D44</f>
        <v>16</v>
      </c>
      <c r="H15" s="406">
        <f>H44</f>
        <v>50000</v>
      </c>
      <c r="I15" s="553">
        <f>H15</f>
        <v>50000</v>
      </c>
    </row>
    <row r="16" spans="1:9" s="409" customFormat="1" ht="14.1" customHeight="1">
      <c r="A16" s="407"/>
      <c r="B16" s="185"/>
      <c r="C16" s="102"/>
      <c r="D16" s="512"/>
      <c r="E16" s="498"/>
      <c r="F16" s="290">
        <f>SUM(G10:G15)</f>
        <v>20</v>
      </c>
      <c r="G16" s="232"/>
      <c r="H16" s="167"/>
      <c r="I16" s="317"/>
    </row>
    <row r="17" spans="1:9" ht="14.1" customHeight="1">
      <c r="A17" s="6"/>
      <c r="B17" s="25" t="s">
        <v>188</v>
      </c>
      <c r="C17" s="102"/>
      <c r="D17" s="514"/>
      <c r="E17" s="500"/>
      <c r="F17" s="313">
        <v>0.15</v>
      </c>
      <c r="G17" s="235">
        <f>SUM(H10:H15)</f>
        <v>85000</v>
      </c>
      <c r="H17" s="544">
        <f>SUM(G17)*F17</f>
        <v>12750</v>
      </c>
      <c r="I17" s="172" t="s">
        <v>91</v>
      </c>
    </row>
    <row r="18" spans="1:9" ht="14.1" customHeight="1">
      <c r="A18" s="6"/>
      <c r="B18" s="302"/>
      <c r="C18" s="102" t="s">
        <v>179</v>
      </c>
      <c r="D18" s="511">
        <v>250</v>
      </c>
      <c r="E18" s="497"/>
      <c r="F18" s="290"/>
      <c r="G18" s="232"/>
      <c r="H18" s="166"/>
      <c r="I18" s="171" t="s">
        <v>37</v>
      </c>
    </row>
    <row r="19" spans="1:9" ht="14.1" customHeight="1">
      <c r="A19" s="6"/>
      <c r="B19" s="302"/>
      <c r="C19" s="102" t="s">
        <v>180</v>
      </c>
      <c r="D19" s="511">
        <v>250</v>
      </c>
      <c r="E19" s="497"/>
      <c r="F19" s="305"/>
      <c r="G19" s="232"/>
      <c r="H19" s="166"/>
      <c r="I19" s="171" t="s">
        <v>37</v>
      </c>
    </row>
    <row r="20" spans="1:9" ht="14.1" customHeight="1">
      <c r="A20" s="6"/>
      <c r="B20" s="25"/>
      <c r="C20" s="102"/>
      <c r="D20" s="514"/>
      <c r="E20" s="500"/>
      <c r="F20" s="288"/>
      <c r="G20" s="233"/>
      <c r="H20" s="306"/>
      <c r="I20" s="171"/>
    </row>
    <row r="21" spans="1:9" ht="14.1" customHeight="1">
      <c r="A21" s="6"/>
      <c r="B21" s="160" t="s">
        <v>0</v>
      </c>
      <c r="C21" s="87"/>
      <c r="D21" s="515"/>
      <c r="E21" s="501"/>
      <c r="F21" s="291"/>
      <c r="G21" s="102"/>
      <c r="H21" s="166"/>
      <c r="I21" s="171"/>
    </row>
    <row r="22" spans="1:9" ht="14.1" customHeight="1">
      <c r="A22" s="6"/>
      <c r="B22" s="395" t="s">
        <v>155</v>
      </c>
      <c r="C22" s="102" t="s">
        <v>38</v>
      </c>
      <c r="D22" s="516">
        <f>SUM(D8:D21)</f>
        <v>1100</v>
      </c>
      <c r="E22" s="502"/>
      <c r="F22" s="288" t="s">
        <v>152</v>
      </c>
      <c r="G22" s="234">
        <v>6</v>
      </c>
      <c r="H22" s="166">
        <v>7000</v>
      </c>
      <c r="I22" s="171" t="s">
        <v>169</v>
      </c>
    </row>
    <row r="23" spans="1:9" ht="14.1" customHeight="1">
      <c r="A23" s="6"/>
      <c r="B23" s="395" t="s">
        <v>153</v>
      </c>
      <c r="C23" s="102"/>
      <c r="D23" s="512"/>
      <c r="E23" s="498"/>
      <c r="F23" s="288"/>
      <c r="G23" s="314"/>
      <c r="H23" s="166">
        <v>1000</v>
      </c>
      <c r="I23" s="171" t="s">
        <v>169</v>
      </c>
    </row>
    <row r="24" spans="1:9" ht="14.1" customHeight="1">
      <c r="A24" s="6"/>
      <c r="B24" s="395" t="s">
        <v>212</v>
      </c>
      <c r="C24" s="102"/>
      <c r="D24" s="512"/>
      <c r="E24" s="498"/>
      <c r="F24" s="288"/>
      <c r="G24" s="314"/>
      <c r="H24" s="166">
        <v>5000</v>
      </c>
      <c r="I24" s="171" t="s">
        <v>169</v>
      </c>
    </row>
    <row r="25" spans="1:9" ht="14.1" customHeight="1">
      <c r="A25" s="6"/>
      <c r="B25" s="395" t="s">
        <v>211</v>
      </c>
      <c r="C25" s="102" t="s">
        <v>213</v>
      </c>
      <c r="D25" s="512" t="s">
        <v>215</v>
      </c>
      <c r="E25" s="498"/>
      <c r="F25" s="288" t="s">
        <v>243</v>
      </c>
      <c r="G25" s="314"/>
      <c r="H25" s="166">
        <f>Notes!H19</f>
        <v>10000</v>
      </c>
      <c r="I25" s="171" t="s">
        <v>169</v>
      </c>
    </row>
    <row r="26" spans="1:9" ht="14.1" customHeight="1">
      <c r="A26" s="6"/>
      <c r="B26" s="395" t="s">
        <v>214</v>
      </c>
      <c r="C26" s="102" t="s">
        <v>213</v>
      </c>
      <c r="D26" s="512" t="s">
        <v>216</v>
      </c>
      <c r="E26" s="498"/>
      <c r="F26" s="288" t="s">
        <v>217</v>
      </c>
      <c r="G26" s="465" t="s">
        <v>218</v>
      </c>
      <c r="H26" s="166">
        <v>6000</v>
      </c>
      <c r="I26" s="171" t="s">
        <v>169</v>
      </c>
    </row>
    <row r="27" spans="1:9" ht="14.1" customHeight="1">
      <c r="A27" s="6"/>
      <c r="B27" s="395" t="s">
        <v>187</v>
      </c>
      <c r="C27" s="102"/>
      <c r="D27" s="512"/>
      <c r="E27" s="498"/>
      <c r="F27" s="288"/>
      <c r="G27" s="314"/>
      <c r="H27" s="166">
        <v>1000</v>
      </c>
      <c r="I27" s="171" t="s">
        <v>169</v>
      </c>
    </row>
    <row r="28" spans="1:9" ht="14.1" customHeight="1">
      <c r="A28" s="6"/>
      <c r="B28" s="395" t="s">
        <v>154</v>
      </c>
      <c r="C28" s="102"/>
      <c r="D28" s="512"/>
      <c r="E28" s="498"/>
      <c r="F28" s="288"/>
      <c r="G28" s="314"/>
      <c r="H28" s="166">
        <v>500</v>
      </c>
      <c r="I28" s="171" t="s">
        <v>169</v>
      </c>
    </row>
    <row r="29" spans="1:9" ht="14.1" customHeight="1">
      <c r="A29" s="6"/>
      <c r="B29" s="395"/>
      <c r="C29" s="102"/>
      <c r="D29" s="512"/>
      <c r="E29" s="498"/>
      <c r="F29" s="288"/>
      <c r="G29" s="314"/>
      <c r="H29" s="166">
        <v>500</v>
      </c>
      <c r="I29" s="171" t="s">
        <v>169</v>
      </c>
    </row>
    <row r="30" spans="1:9" ht="14.1" customHeight="1">
      <c r="A30" s="6"/>
      <c r="B30" s="6"/>
      <c r="C30" s="102"/>
      <c r="D30" s="512"/>
      <c r="E30" s="498"/>
      <c r="F30" s="288"/>
      <c r="G30" s="233"/>
      <c r="H30" s="4"/>
      <c r="I30" s="563">
        <f>SUM(H22:H29)</f>
        <v>31000</v>
      </c>
    </row>
    <row r="31" spans="1:9">
      <c r="A31" s="6"/>
      <c r="B31" s="6"/>
      <c r="C31" s="102"/>
      <c r="D31" s="512"/>
      <c r="E31" s="498"/>
      <c r="F31" s="288"/>
      <c r="G31" s="233"/>
      <c r="H31" s="4"/>
      <c r="I31" s="171"/>
    </row>
    <row r="32" spans="1:9" ht="19.5" thickBot="1">
      <c r="A32" s="6"/>
      <c r="B32" s="161" t="s">
        <v>1</v>
      </c>
      <c r="C32" s="236"/>
      <c r="D32" s="517"/>
      <c r="E32" s="503"/>
      <c r="F32" s="292"/>
      <c r="G32" s="237"/>
      <c r="H32" s="162">
        <f>SUM(H10:H29)</f>
        <v>128750</v>
      </c>
      <c r="I32" s="168">
        <f>G32*H32</f>
        <v>0</v>
      </c>
    </row>
    <row r="33" spans="1:9" s="5" customFormat="1" ht="18.75">
      <c r="A33" s="6"/>
      <c r="B33" s="28"/>
      <c r="C33" s="34"/>
      <c r="D33" s="34"/>
      <c r="E33" s="34"/>
      <c r="F33" s="28"/>
      <c r="G33" s="560"/>
      <c r="H33" s="177">
        <v>130000</v>
      </c>
      <c r="I33" s="561"/>
    </row>
    <row r="34" spans="1:9" ht="19.5" thickBot="1">
      <c r="A34" s="6"/>
      <c r="B34" s="5"/>
      <c r="C34" s="73"/>
      <c r="D34" s="73"/>
      <c r="F34" s="5"/>
      <c r="G34" s="164"/>
      <c r="H34" s="562"/>
      <c r="I34" s="163"/>
    </row>
    <row r="35" spans="1:9" ht="16.5" thickBot="1">
      <c r="A35" s="6"/>
      <c r="B35" s="300" t="s">
        <v>181</v>
      </c>
      <c r="C35" s="108"/>
      <c r="D35" s="518"/>
      <c r="E35" s="523"/>
      <c r="F35" s="318" t="s">
        <v>236</v>
      </c>
      <c r="G35" s="307"/>
      <c r="H35" s="556"/>
      <c r="I35" s="555" t="s">
        <v>34</v>
      </c>
    </row>
    <row r="36" spans="1:9">
      <c r="A36" s="6"/>
      <c r="B36" s="392" t="s">
        <v>157</v>
      </c>
      <c r="C36" s="102" t="s">
        <v>150</v>
      </c>
      <c r="D36" s="512">
        <v>1</v>
      </c>
      <c r="E36" s="498"/>
      <c r="F36" s="298" t="s">
        <v>190</v>
      </c>
      <c r="G36" s="314">
        <v>5000</v>
      </c>
      <c r="H36" s="557">
        <f>G36*D36</f>
        <v>5000</v>
      </c>
      <c r="I36" s="555"/>
    </row>
    <row r="37" spans="1:9">
      <c r="A37" s="6"/>
      <c r="B37" s="393" t="s">
        <v>158</v>
      </c>
      <c r="C37" s="389" t="s">
        <v>150</v>
      </c>
      <c r="D37" s="519">
        <v>1</v>
      </c>
      <c r="E37" s="524"/>
      <c r="F37" s="298" t="s">
        <v>191</v>
      </c>
      <c r="G37" s="390">
        <v>5000</v>
      </c>
      <c r="H37" s="557">
        <f t="shared" ref="H37:H43" si="0">G37*D37</f>
        <v>5000</v>
      </c>
      <c r="I37" s="555"/>
    </row>
    <row r="38" spans="1:9">
      <c r="A38" s="6"/>
      <c r="B38" s="229" t="s">
        <v>97</v>
      </c>
      <c r="C38" s="100" t="s">
        <v>92</v>
      </c>
      <c r="D38" s="520">
        <v>2</v>
      </c>
      <c r="E38" s="525"/>
      <c r="F38" s="298"/>
      <c r="G38" s="299">
        <v>3000</v>
      </c>
      <c r="H38" s="557">
        <f t="shared" si="0"/>
        <v>6000</v>
      </c>
      <c r="I38" s="166"/>
    </row>
    <row r="39" spans="1:9">
      <c r="A39" s="6"/>
      <c r="B39" s="229" t="s">
        <v>98</v>
      </c>
      <c r="C39" s="100" t="s">
        <v>93</v>
      </c>
      <c r="D39" s="520">
        <v>2</v>
      </c>
      <c r="E39" s="525"/>
      <c r="F39" s="298"/>
      <c r="G39" s="299">
        <f t="shared" ref="G39" si="1">G38</f>
        <v>3000</v>
      </c>
      <c r="H39" s="557">
        <f t="shared" si="0"/>
        <v>6000</v>
      </c>
      <c r="I39" s="166"/>
    </row>
    <row r="40" spans="1:9">
      <c r="A40" s="6"/>
      <c r="B40" s="229" t="s">
        <v>99</v>
      </c>
      <c r="C40" s="100" t="s">
        <v>94</v>
      </c>
      <c r="D40" s="520">
        <v>2</v>
      </c>
      <c r="E40" s="525"/>
      <c r="F40" s="298"/>
      <c r="G40" s="299">
        <f>G39</f>
        <v>3000</v>
      </c>
      <c r="H40" s="557">
        <f t="shared" si="0"/>
        <v>6000</v>
      </c>
      <c r="I40" s="166"/>
    </row>
    <row r="41" spans="1:9">
      <c r="A41" s="6"/>
      <c r="B41" s="229" t="s">
        <v>100</v>
      </c>
      <c r="C41" s="100" t="s">
        <v>95</v>
      </c>
      <c r="D41" s="520">
        <v>2</v>
      </c>
      <c r="E41" s="525"/>
      <c r="F41" s="298"/>
      <c r="G41" s="299">
        <f>G40</f>
        <v>3000</v>
      </c>
      <c r="H41" s="557">
        <f t="shared" si="0"/>
        <v>6000</v>
      </c>
      <c r="I41" s="166"/>
    </row>
    <row r="42" spans="1:9" ht="15" customHeight="1">
      <c r="A42" s="6"/>
      <c r="B42" s="229" t="s">
        <v>101</v>
      </c>
      <c r="C42" s="100" t="s">
        <v>96</v>
      </c>
      <c r="D42" s="520">
        <v>2</v>
      </c>
      <c r="E42" s="525"/>
      <c r="F42" s="298"/>
      <c r="G42" s="299">
        <f>G41</f>
        <v>3000</v>
      </c>
      <c r="H42" s="557">
        <f t="shared" si="0"/>
        <v>6000</v>
      </c>
      <c r="I42" s="166"/>
    </row>
    <row r="43" spans="1:9" ht="16.5" thickBot="1">
      <c r="B43" s="301" t="s">
        <v>239</v>
      </c>
      <c r="C43" s="308" t="s">
        <v>189</v>
      </c>
      <c r="D43" s="521">
        <v>4</v>
      </c>
      <c r="E43" s="526"/>
      <c r="F43" s="564" t="s">
        <v>238</v>
      </c>
      <c r="G43" s="391">
        <v>2500</v>
      </c>
      <c r="H43" s="558">
        <f t="shared" si="0"/>
        <v>10000</v>
      </c>
      <c r="I43" s="166"/>
    </row>
    <row r="44" spans="1:9">
      <c r="B44" s="394"/>
      <c r="C44" s="68"/>
      <c r="D44" s="68">
        <f>SUM(D36:D43)</f>
        <v>16</v>
      </c>
      <c r="E44" s="68"/>
      <c r="F44" s="69"/>
      <c r="G44" s="547"/>
      <c r="H44" s="546">
        <f>SUM(H36:H43)</f>
        <v>50000</v>
      </c>
      <c r="I44" s="166"/>
    </row>
    <row r="45" spans="1:9">
      <c r="B45" s="2"/>
      <c r="C45" s="3"/>
      <c r="D45" s="3"/>
      <c r="E45" s="3"/>
      <c r="F45" s="69"/>
      <c r="G45" s="547" t="s">
        <v>235</v>
      </c>
      <c r="H45" s="546">
        <f>SUM(H44+H33)</f>
        <v>180000</v>
      </c>
      <c r="I45" s="4"/>
    </row>
    <row r="46" spans="1:9">
      <c r="B46" s="2"/>
      <c r="C46" s="3"/>
      <c r="D46" s="3"/>
      <c r="E46" s="3"/>
      <c r="F46" s="69"/>
      <c r="G46" s="547"/>
      <c r="H46" s="546"/>
      <c r="I46" s="4"/>
    </row>
    <row r="47" spans="1:9" ht="27" thickBot="1">
      <c r="B47" s="356" t="s">
        <v>113</v>
      </c>
      <c r="C47" s="322"/>
      <c r="D47" s="322"/>
      <c r="E47" s="199"/>
      <c r="F47" s="323"/>
      <c r="G47" s="323"/>
      <c r="H47" s="323"/>
      <c r="I47" s="4"/>
    </row>
    <row r="48" spans="1:9" s="145" customFormat="1" ht="15" customHeight="1" thickBot="1">
      <c r="B48" s="315" t="s">
        <v>104</v>
      </c>
      <c r="C48" s="357"/>
      <c r="D48" s="504"/>
      <c r="E48" s="527"/>
      <c r="F48" s="363"/>
      <c r="G48" s="333"/>
      <c r="H48" s="338" t="s">
        <v>105</v>
      </c>
      <c r="I48" s="4"/>
    </row>
    <row r="49" spans="2:9" s="145" customFormat="1">
      <c r="B49" s="343"/>
      <c r="C49" s="358"/>
      <c r="D49" s="505"/>
      <c r="E49" s="528"/>
      <c r="F49" s="364"/>
      <c r="G49" s="344"/>
      <c r="H49" s="345"/>
      <c r="I49" s="4"/>
    </row>
    <row r="50" spans="2:9" s="145" customFormat="1" ht="15" customHeight="1">
      <c r="B50" s="346" t="s">
        <v>109</v>
      </c>
      <c r="C50" s="359">
        <v>600</v>
      </c>
      <c r="D50" s="506" t="s">
        <v>130</v>
      </c>
      <c r="E50" s="507"/>
      <c r="F50" s="579" t="s">
        <v>135</v>
      </c>
      <c r="G50" s="580"/>
      <c r="H50" s="588" t="s">
        <v>145</v>
      </c>
      <c r="I50" s="329"/>
    </row>
    <row r="51" spans="2:9" s="145" customFormat="1">
      <c r="B51" s="346" t="s">
        <v>111</v>
      </c>
      <c r="C51" s="359">
        <f>C50*20</f>
        <v>12000</v>
      </c>
      <c r="D51" s="506" t="s">
        <v>128</v>
      </c>
      <c r="E51" s="507"/>
      <c r="F51" s="579"/>
      <c r="G51" s="580"/>
      <c r="H51" s="588"/>
      <c r="I51" s="329"/>
    </row>
    <row r="52" spans="2:9" s="145" customFormat="1">
      <c r="B52" s="346" t="s">
        <v>110</v>
      </c>
      <c r="C52" s="359">
        <f>C50*50</f>
        <v>30000</v>
      </c>
      <c r="D52" s="506" t="s">
        <v>129</v>
      </c>
      <c r="E52" s="507"/>
      <c r="F52" s="579"/>
      <c r="G52" s="580"/>
      <c r="H52" s="347"/>
      <c r="I52" s="329"/>
    </row>
    <row r="53" spans="2:9" s="145" customFormat="1">
      <c r="B53" s="348" t="s">
        <v>112</v>
      </c>
      <c r="C53" s="359">
        <f>C65</f>
        <v>1600</v>
      </c>
      <c r="D53" s="506" t="s">
        <v>142</v>
      </c>
      <c r="E53" s="507"/>
      <c r="F53" s="579"/>
      <c r="G53" s="580"/>
      <c r="H53" s="351"/>
      <c r="I53" s="329"/>
    </row>
    <row r="54" spans="2:9" s="145" customFormat="1">
      <c r="B54" s="348"/>
      <c r="C54" s="360"/>
      <c r="D54" s="506"/>
      <c r="E54" s="507"/>
      <c r="F54" s="365"/>
      <c r="G54" s="350"/>
      <c r="H54" s="351"/>
      <c r="I54" s="329"/>
    </row>
    <row r="55" spans="2:9" s="145" customFormat="1">
      <c r="B55" s="348"/>
      <c r="C55" s="360"/>
      <c r="D55" s="506"/>
      <c r="E55" s="507"/>
      <c r="F55" s="365"/>
      <c r="G55" s="350"/>
      <c r="H55" s="588" t="s">
        <v>145</v>
      </c>
      <c r="I55" s="329"/>
    </row>
    <row r="56" spans="2:9" s="145" customFormat="1">
      <c r="B56" s="354" t="s">
        <v>125</v>
      </c>
      <c r="C56" s="361">
        <v>12</v>
      </c>
      <c r="D56" s="506" t="s">
        <v>126</v>
      </c>
      <c r="E56" s="507"/>
      <c r="F56" s="366" t="s">
        <v>138</v>
      </c>
      <c r="G56" s="350"/>
      <c r="H56" s="588"/>
      <c r="I56" s="329"/>
    </row>
    <row r="57" spans="2:9" s="145" customFormat="1">
      <c r="B57" s="354" t="s">
        <v>119</v>
      </c>
      <c r="C57" s="360" t="s">
        <v>123</v>
      </c>
      <c r="D57" s="506" t="s">
        <v>59</v>
      </c>
      <c r="E57" s="507"/>
      <c r="F57" s="368" t="s">
        <v>136</v>
      </c>
      <c r="G57" s="350"/>
      <c r="H57" s="351"/>
      <c r="I57" s="329"/>
    </row>
    <row r="58" spans="2:9" s="145" customFormat="1">
      <c r="B58" s="354" t="s">
        <v>120</v>
      </c>
      <c r="C58" s="360" t="s">
        <v>124</v>
      </c>
      <c r="D58" s="506"/>
      <c r="E58" s="507"/>
      <c r="F58" s="368" t="s">
        <v>137</v>
      </c>
      <c r="G58" s="350"/>
      <c r="H58" s="351"/>
      <c r="I58" s="329"/>
    </row>
    <row r="59" spans="2:9" s="145" customFormat="1">
      <c r="B59" s="354"/>
      <c r="C59" s="360"/>
      <c r="D59" s="506"/>
      <c r="E59" s="507"/>
      <c r="F59" s="368"/>
      <c r="G59" s="350"/>
      <c r="H59" s="351"/>
      <c r="I59" s="329"/>
    </row>
    <row r="60" spans="2:9" s="145" customFormat="1">
      <c r="B60" s="354"/>
      <c r="C60" s="360"/>
      <c r="D60" s="506"/>
      <c r="E60" s="507"/>
      <c r="F60" s="368"/>
      <c r="G60" s="350"/>
      <c r="H60" s="351"/>
      <c r="I60" s="329"/>
    </row>
    <row r="61" spans="2:9" s="145" customFormat="1" ht="15" customHeight="1">
      <c r="B61" s="354" t="s">
        <v>146</v>
      </c>
      <c r="C61" s="349">
        <v>1</v>
      </c>
      <c r="D61" s="506" t="s">
        <v>127</v>
      </c>
      <c r="E61" s="507"/>
      <c r="F61" s="581" t="s">
        <v>141</v>
      </c>
      <c r="G61" s="582"/>
      <c r="H61" s="370"/>
      <c r="I61" s="329"/>
    </row>
    <row r="62" spans="2:9" s="145" customFormat="1">
      <c r="B62" s="354" t="s">
        <v>133</v>
      </c>
      <c r="C62" s="349">
        <v>40</v>
      </c>
      <c r="D62" s="506" t="s">
        <v>121</v>
      </c>
      <c r="E62" s="507"/>
      <c r="F62" s="581"/>
      <c r="G62" s="582"/>
      <c r="H62" s="588" t="s">
        <v>145</v>
      </c>
      <c r="I62" s="329"/>
    </row>
    <row r="63" spans="2:9" s="145" customFormat="1">
      <c r="B63" s="354" t="s">
        <v>134</v>
      </c>
      <c r="C63" s="349">
        <f>C61*C62</f>
        <v>40</v>
      </c>
      <c r="D63" s="506"/>
      <c r="E63" s="507"/>
      <c r="F63" s="581"/>
      <c r="G63" s="582"/>
      <c r="H63" s="588"/>
      <c r="I63" s="329"/>
    </row>
    <row r="64" spans="2:9" s="145" customFormat="1">
      <c r="B64" s="354" t="s">
        <v>160</v>
      </c>
      <c r="C64" s="349">
        <f>C63*10</f>
        <v>400</v>
      </c>
      <c r="D64" s="506"/>
      <c r="E64" s="507"/>
      <c r="F64" s="581"/>
      <c r="G64" s="582"/>
      <c r="H64" s="351"/>
      <c r="I64" s="329"/>
    </row>
    <row r="65" spans="2:9" s="145" customFormat="1" ht="30" customHeight="1">
      <c r="B65" s="354" t="s">
        <v>122</v>
      </c>
      <c r="C65" s="373">
        <f>C64*4</f>
        <v>1600</v>
      </c>
      <c r="D65" s="587" t="s">
        <v>143</v>
      </c>
      <c r="E65" s="529"/>
      <c r="F65" s="581"/>
      <c r="G65" s="582"/>
      <c r="H65" s="351"/>
      <c r="I65" s="329"/>
    </row>
    <row r="66" spans="2:9" s="145" customFormat="1">
      <c r="B66" s="354"/>
      <c r="C66" s="355"/>
      <c r="D66" s="587"/>
      <c r="E66" s="529"/>
      <c r="F66" s="581"/>
      <c r="G66" s="582"/>
      <c r="H66" s="351"/>
      <c r="I66" s="329"/>
    </row>
    <row r="67" spans="2:9" s="145" customFormat="1">
      <c r="B67" s="354" t="s">
        <v>232</v>
      </c>
      <c r="C67" s="411">
        <f>C65*20</f>
        <v>32000</v>
      </c>
      <c r="D67" s="507" t="s">
        <v>139</v>
      </c>
      <c r="E67" s="507"/>
      <c r="F67" s="581"/>
      <c r="G67" s="582"/>
      <c r="H67" s="351"/>
      <c r="I67" s="329"/>
    </row>
    <row r="68" spans="2:9" s="145" customFormat="1" ht="16.5" thickBot="1">
      <c r="B68" s="354"/>
      <c r="C68" s="410"/>
      <c r="D68" s="507"/>
      <c r="E68" s="507"/>
      <c r="F68" s="368"/>
      <c r="G68" s="350"/>
      <c r="H68" s="351"/>
      <c r="I68" s="329"/>
    </row>
    <row r="69" spans="2:9" s="145" customFormat="1">
      <c r="B69" s="530"/>
      <c r="C69" s="531"/>
      <c r="D69" s="532"/>
      <c r="E69" s="532"/>
      <c r="F69" s="533"/>
      <c r="G69" s="534"/>
      <c r="H69" s="535"/>
      <c r="I69" s="329"/>
    </row>
    <row r="70" spans="2:9" s="145" customFormat="1">
      <c r="B70" s="372" t="s">
        <v>140</v>
      </c>
      <c r="C70" s="586" t="s">
        <v>132</v>
      </c>
      <c r="D70" s="506"/>
      <c r="E70" s="507"/>
      <c r="F70" s="368"/>
      <c r="G70" s="350"/>
      <c r="H70" s="351"/>
      <c r="I70" s="329"/>
    </row>
    <row r="71" spans="2:9" s="145" customFormat="1">
      <c r="B71" s="348"/>
      <c r="C71" s="586"/>
      <c r="D71" s="506"/>
      <c r="E71" s="507"/>
      <c r="F71" s="368"/>
      <c r="G71" s="350"/>
      <c r="H71" s="351"/>
      <c r="I71" s="329"/>
    </row>
    <row r="72" spans="2:9" s="145" customFormat="1">
      <c r="B72" s="348"/>
      <c r="C72" s="369"/>
      <c r="D72" s="506"/>
      <c r="E72" s="507"/>
      <c r="F72" s="368"/>
      <c r="G72" s="350"/>
      <c r="H72" s="351"/>
      <c r="I72" s="329"/>
    </row>
    <row r="73" spans="2:9" s="145" customFormat="1">
      <c r="B73" s="353" t="s">
        <v>114</v>
      </c>
      <c r="C73" s="360"/>
      <c r="D73" s="506"/>
      <c r="E73" s="507"/>
      <c r="F73" s="368"/>
      <c r="G73" s="350"/>
      <c r="H73" s="351"/>
      <c r="I73" s="329"/>
    </row>
    <row r="74" spans="2:9" s="145" customFormat="1">
      <c r="B74" s="353" t="s">
        <v>115</v>
      </c>
      <c r="C74" s="360"/>
      <c r="D74" s="506"/>
      <c r="E74" s="507"/>
      <c r="F74" s="365"/>
      <c r="G74" s="350"/>
      <c r="H74" s="351"/>
      <c r="I74" s="329"/>
    </row>
    <row r="75" spans="2:9" s="145" customFormat="1">
      <c r="B75" s="353" t="s">
        <v>116</v>
      </c>
      <c r="C75" s="360"/>
      <c r="D75" s="506"/>
      <c r="E75" s="507"/>
      <c r="F75" s="365"/>
      <c r="G75" s="350"/>
      <c r="H75" s="351"/>
      <c r="I75" s="329"/>
    </row>
    <row r="76" spans="2:9" s="145" customFormat="1">
      <c r="B76" s="353" t="s">
        <v>117</v>
      </c>
      <c r="C76" s="360"/>
      <c r="D76" s="506"/>
      <c r="E76" s="507"/>
      <c r="F76" s="365"/>
      <c r="G76" s="350"/>
      <c r="H76" s="351"/>
      <c r="I76" s="329"/>
    </row>
    <row r="77" spans="2:9" s="145" customFormat="1">
      <c r="B77" s="353" t="s">
        <v>118</v>
      </c>
      <c r="C77" s="360"/>
      <c r="D77" s="506"/>
      <c r="E77" s="507"/>
      <c r="F77" s="365"/>
      <c r="G77" s="350"/>
      <c r="H77" s="351"/>
      <c r="I77" s="329"/>
    </row>
    <row r="78" spans="2:9" s="145" customFormat="1" ht="16.5" thickBot="1">
      <c r="B78" s="353"/>
      <c r="C78" s="371"/>
      <c r="D78" s="505" t="s">
        <v>149</v>
      </c>
      <c r="E78" s="528"/>
      <c r="F78" s="365"/>
      <c r="G78" s="350"/>
      <c r="H78" s="351"/>
      <c r="I78" s="329"/>
    </row>
    <row r="79" spans="2:9" s="145" customFormat="1">
      <c r="B79" s="348"/>
      <c r="C79" s="360"/>
      <c r="D79" s="506"/>
      <c r="E79" s="507"/>
      <c r="F79" s="365"/>
      <c r="G79" s="350"/>
      <c r="H79" s="351"/>
      <c r="I79" s="329"/>
    </row>
    <row r="80" spans="2:9" s="145" customFormat="1">
      <c r="B80" s="585" t="s">
        <v>131</v>
      </c>
      <c r="C80" s="360" t="s">
        <v>144</v>
      </c>
      <c r="D80" s="506"/>
      <c r="E80" s="507"/>
      <c r="F80" s="365"/>
      <c r="G80" s="350"/>
      <c r="H80" s="351"/>
      <c r="I80" s="329"/>
    </row>
    <row r="81" spans="2:9" s="145" customFormat="1">
      <c r="B81" s="585"/>
      <c r="C81" s="360"/>
      <c r="D81" s="506"/>
      <c r="E81" s="507"/>
      <c r="F81" s="365"/>
      <c r="G81" s="350"/>
      <c r="H81" s="351"/>
      <c r="I81" s="329"/>
    </row>
    <row r="82" spans="2:9" ht="16.5" thickBot="1">
      <c r="B82" s="536"/>
      <c r="C82" s="537"/>
      <c r="D82" s="538"/>
      <c r="E82" s="539"/>
      <c r="F82" s="540"/>
      <c r="G82" s="541"/>
      <c r="H82" s="542"/>
      <c r="I82" s="329"/>
    </row>
    <row r="83" spans="2:9" ht="16.5" thickBot="1">
      <c r="B83" s="188"/>
      <c r="C83" s="362"/>
      <c r="D83" s="504"/>
      <c r="E83" s="527"/>
      <c r="F83" s="367"/>
      <c r="G83" s="326"/>
      <c r="H83" s="204"/>
      <c r="I83" s="329"/>
    </row>
    <row r="84" spans="2:9">
      <c r="B84" s="322"/>
      <c r="C84" s="322"/>
      <c r="D84" s="322"/>
      <c r="E84" s="199"/>
      <c r="F84" s="583"/>
      <c r="G84" s="583"/>
      <c r="H84" s="327"/>
      <c r="I84" s="4"/>
    </row>
    <row r="85" spans="2:9" ht="16.5" thickBot="1">
      <c r="I85" s="4"/>
    </row>
    <row r="86" spans="2:9" ht="18.75">
      <c r="C86" s="73"/>
      <c r="D86" s="420"/>
      <c r="E86" s="548"/>
      <c r="F86" s="457"/>
      <c r="G86" s="457" t="s">
        <v>167</v>
      </c>
      <c r="H86" s="425">
        <v>5000000</v>
      </c>
      <c r="I86" s="4"/>
    </row>
    <row r="87" spans="2:9" ht="18.75">
      <c r="C87" s="34"/>
      <c r="D87" s="522" t="str">
        <f>Notes!B6</f>
        <v>SEE NOTE 1</v>
      </c>
      <c r="E87" s="549"/>
      <c r="F87" s="456"/>
      <c r="G87" s="456" t="str">
        <f>Notes!B7</f>
        <v>Motor Vehicle &amp; Transportation Budget</v>
      </c>
      <c r="H87" s="450">
        <f>Notes!E18</f>
        <v>200000</v>
      </c>
      <c r="I87" s="4"/>
    </row>
    <row r="88" spans="2:9" ht="18.75">
      <c r="C88" s="73"/>
      <c r="D88" s="522" t="str">
        <f>Notes!B21</f>
        <v>SEE NOTE 2</v>
      </c>
      <c r="E88" s="549"/>
      <c r="F88" s="456"/>
      <c r="G88" s="458" t="str">
        <f>Notes!B22</f>
        <v>Office Set Up &amp; CAPEX</v>
      </c>
      <c r="H88" s="426">
        <f>Notes!H29</f>
        <v>300000</v>
      </c>
      <c r="I88" s="4"/>
    </row>
    <row r="89" spans="2:9" ht="18.75">
      <c r="C89" s="73"/>
      <c r="D89" s="522" t="str">
        <f>Notes!B31</f>
        <v>SEE NOTE 3</v>
      </c>
      <c r="E89" s="549"/>
      <c r="F89" s="456"/>
      <c r="G89" s="458" t="str">
        <f>B3</f>
        <v xml:space="preserve">Management &amp; Project  Monthly Overheads </v>
      </c>
      <c r="H89" s="426">
        <f>Notes!H39</f>
        <v>1000000</v>
      </c>
      <c r="I89" s="309"/>
    </row>
    <row r="90" spans="2:9" ht="21.95" customHeight="1" thickBot="1">
      <c r="D90" s="421" t="str">
        <f>Notes!B41</f>
        <v>SEE NOTE 4</v>
      </c>
      <c r="E90" s="550"/>
      <c r="F90" s="576" t="str">
        <f>Notes!B43</f>
        <v>Description of Costing (FR Mutiara Coordinator @ 1Team /1Pax)</v>
      </c>
      <c r="G90" s="577"/>
      <c r="H90" s="426">
        <f>Notes!H55</f>
        <v>3550000</v>
      </c>
      <c r="I90" s="163"/>
    </row>
    <row r="91" spans="2:9" ht="19.5" thickBot="1">
      <c r="D91" s="422"/>
      <c r="E91" s="551"/>
      <c r="F91" s="380"/>
      <c r="G91" s="423" t="s">
        <v>159</v>
      </c>
      <c r="H91" s="424">
        <f>SUM(H86:H90)</f>
        <v>10050000</v>
      </c>
    </row>
    <row r="93" spans="2:9" ht="18.75">
      <c r="F93" s="578" t="s">
        <v>231</v>
      </c>
      <c r="G93" s="578"/>
      <c r="H93" s="492">
        <v>10000000</v>
      </c>
    </row>
  </sheetData>
  <mergeCells count="12">
    <mergeCell ref="B2:I2"/>
    <mergeCell ref="B80:B81"/>
    <mergeCell ref="C70:C71"/>
    <mergeCell ref="D65:D66"/>
    <mergeCell ref="H50:H51"/>
    <mergeCell ref="H55:H56"/>
    <mergeCell ref="H62:H63"/>
    <mergeCell ref="F90:G90"/>
    <mergeCell ref="F93:G93"/>
    <mergeCell ref="F50:G53"/>
    <mergeCell ref="F61:G67"/>
    <mergeCell ref="F84:G84"/>
  </mergeCells>
  <phoneticPr fontId="14" type="noConversion"/>
  <pageMargins left="0.75000000000000011" right="0.75000000000000011" top="1" bottom="1" header="0.5" footer="0.5"/>
  <pageSetup paperSize="8" scale="65"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9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08"/>
  <sheetViews>
    <sheetView topLeftCell="A67" zoomScalePageLayoutView="125" workbookViewId="0">
      <selection activeCell="E83" sqref="E83"/>
    </sheetView>
  </sheetViews>
  <sheetFormatPr defaultColWidth="10.875" defaultRowHeight="15.75"/>
  <cols>
    <col min="1" max="1" width="7.875" style="11" customWidth="1"/>
    <col min="2" max="2" width="29.125" style="11" customWidth="1"/>
    <col min="3" max="3" width="2.5" style="11" customWidth="1"/>
    <col min="4" max="4" width="33.625" style="11" customWidth="1"/>
    <col min="5" max="5" width="18.375" style="11" customWidth="1"/>
    <col min="6" max="7" width="18.125" style="11" customWidth="1"/>
    <col min="8" max="8" width="21.375" style="11" customWidth="1"/>
    <col min="9" max="16384" width="10.875" style="11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 ht="26.25">
      <c r="A2" s="5"/>
      <c r="B2" s="601" t="e">
        <f>'PRELIM. FR Mutiara MGT.Budget'!B2:I2</f>
        <v>#REF!</v>
      </c>
      <c r="C2" s="601"/>
      <c r="D2" s="601"/>
      <c r="E2" s="601"/>
      <c r="F2" s="601"/>
      <c r="G2" s="601"/>
      <c r="H2" s="601"/>
      <c r="I2" s="601"/>
    </row>
    <row r="3" spans="1:9" ht="26.1" customHeight="1">
      <c r="A3" s="5"/>
      <c r="B3" s="144" t="s">
        <v>196</v>
      </c>
      <c r="C3" s="144"/>
      <c r="D3" s="226"/>
      <c r="E3" s="227"/>
      <c r="F3" s="228"/>
      <c r="G3" s="73"/>
      <c r="H3" s="4"/>
      <c r="I3" s="5"/>
    </row>
    <row r="4" spans="1:9" ht="26.25">
      <c r="A4" s="5"/>
      <c r="B4" s="559" t="s">
        <v>237</v>
      </c>
      <c r="C4" s="5"/>
      <c r="D4" s="5"/>
      <c r="E4" s="5"/>
      <c r="F4" s="5"/>
      <c r="G4" s="5"/>
      <c r="H4" s="5"/>
      <c r="I4" s="5"/>
    </row>
    <row r="5" spans="1:9" ht="26.25">
      <c r="A5" s="5"/>
      <c r="B5" s="559"/>
      <c r="C5" s="5"/>
      <c r="D5" s="5"/>
      <c r="E5" s="5"/>
      <c r="F5" s="5"/>
      <c r="G5" s="5"/>
      <c r="H5" s="5"/>
      <c r="I5" s="5"/>
    </row>
    <row r="6" spans="1:9" ht="16.5" thickBot="1">
      <c r="A6" s="5"/>
      <c r="B6" s="331" t="s">
        <v>193</v>
      </c>
      <c r="C6" s="331"/>
      <c r="D6" s="66"/>
      <c r="E6" s="66"/>
      <c r="F6" s="66"/>
      <c r="G6" s="66"/>
      <c r="H6" s="66"/>
      <c r="I6" s="5"/>
    </row>
    <row r="7" spans="1:9" ht="17.100000000000001" customHeight="1">
      <c r="A7" s="5"/>
      <c r="B7" s="377" t="s">
        <v>194</v>
      </c>
      <c r="C7" s="461"/>
      <c r="D7" s="439"/>
      <c r="E7" s="481"/>
      <c r="F7" s="190"/>
      <c r="G7" s="191"/>
      <c r="H7" s="192"/>
      <c r="I7" s="5"/>
    </row>
    <row r="8" spans="1:9" ht="14.1" customHeight="1">
      <c r="A8" s="5"/>
      <c r="B8" s="194" t="s">
        <v>182</v>
      </c>
      <c r="C8" s="320">
        <v>1</v>
      </c>
      <c r="D8" s="195"/>
      <c r="E8" s="478">
        <v>150000</v>
      </c>
      <c r="F8" s="442" t="s">
        <v>234</v>
      </c>
      <c r="G8" s="195"/>
      <c r="H8" s="441"/>
      <c r="I8" s="5"/>
    </row>
    <row r="9" spans="1:9" ht="14.1" customHeight="1">
      <c r="A9" s="5"/>
      <c r="B9" s="194" t="s">
        <v>182</v>
      </c>
      <c r="C9" s="320">
        <v>2</v>
      </c>
      <c r="D9" s="195"/>
      <c r="E9" s="478">
        <f>E8</f>
        <v>150000</v>
      </c>
      <c r="F9" s="442" t="s">
        <v>220</v>
      </c>
      <c r="G9" s="195"/>
      <c r="H9" s="441"/>
      <c r="I9" s="5"/>
    </row>
    <row r="10" spans="1:9" ht="14.1" customHeight="1">
      <c r="A10" s="5"/>
      <c r="B10" s="194" t="s">
        <v>182</v>
      </c>
      <c r="C10" s="320">
        <v>3</v>
      </c>
      <c r="D10" s="195"/>
      <c r="E10" s="478">
        <v>70000</v>
      </c>
      <c r="F10" s="442" t="s">
        <v>97</v>
      </c>
      <c r="G10" s="195"/>
      <c r="H10" s="441"/>
      <c r="I10" s="5"/>
    </row>
    <row r="11" spans="1:9" ht="14.1" customHeight="1">
      <c r="A11" s="5"/>
      <c r="B11" s="194" t="s">
        <v>182</v>
      </c>
      <c r="C11" s="320">
        <v>4</v>
      </c>
      <c r="D11" s="195"/>
      <c r="E11" s="478">
        <f>E10</f>
        <v>70000</v>
      </c>
      <c r="F11" s="443" t="s">
        <v>98</v>
      </c>
      <c r="G11" s="195"/>
      <c r="H11" s="441"/>
      <c r="I11" s="5"/>
    </row>
    <row r="12" spans="1:9" ht="14.1" customHeight="1">
      <c r="A12" s="5"/>
      <c r="B12" s="194" t="s">
        <v>182</v>
      </c>
      <c r="C12" s="320">
        <v>5</v>
      </c>
      <c r="D12" s="195"/>
      <c r="E12" s="478">
        <f>E11</f>
        <v>70000</v>
      </c>
      <c r="F12" s="443" t="s">
        <v>99</v>
      </c>
      <c r="G12" s="195"/>
      <c r="H12" s="441"/>
      <c r="I12" s="5"/>
    </row>
    <row r="13" spans="1:9" ht="14.1" customHeight="1">
      <c r="A13" s="5"/>
      <c r="B13" s="194" t="s">
        <v>182</v>
      </c>
      <c r="C13" s="320">
        <v>6</v>
      </c>
      <c r="D13" s="195"/>
      <c r="E13" s="478">
        <f>E12</f>
        <v>70000</v>
      </c>
      <c r="F13" s="443" t="s">
        <v>100</v>
      </c>
      <c r="G13" s="195"/>
      <c r="H13" s="441"/>
      <c r="I13" s="5"/>
    </row>
    <row r="14" spans="1:9" ht="14.1" customHeight="1">
      <c r="A14" s="5"/>
      <c r="B14" s="194" t="s">
        <v>182</v>
      </c>
      <c r="C14" s="320">
        <v>7</v>
      </c>
      <c r="D14" s="195"/>
      <c r="E14" s="478">
        <f>E13</f>
        <v>70000</v>
      </c>
      <c r="F14" s="443" t="s">
        <v>101</v>
      </c>
      <c r="G14" s="195"/>
      <c r="H14" s="441"/>
      <c r="I14" s="5"/>
    </row>
    <row r="15" spans="1:9" ht="14.1" customHeight="1" thickBot="1">
      <c r="A15" s="5"/>
      <c r="B15" s="283"/>
      <c r="C15" s="284"/>
      <c r="D15" s="286">
        <v>0.3</v>
      </c>
      <c r="E15" s="479">
        <f>SUM(E8:E14)</f>
        <v>650000</v>
      </c>
      <c r="F15" s="283"/>
      <c r="G15" s="284"/>
      <c r="H15" s="285"/>
      <c r="I15" s="5"/>
    </row>
    <row r="16" spans="1:9" ht="14.1" customHeight="1">
      <c r="A16" s="5"/>
      <c r="B16" s="196"/>
      <c r="C16" s="197"/>
      <c r="D16" s="193"/>
      <c r="E16" s="480">
        <f>SUM(E15)*D15</f>
        <v>195000</v>
      </c>
      <c r="F16" s="198"/>
      <c r="G16" s="199"/>
      <c r="H16" s="200"/>
      <c r="I16" s="166"/>
    </row>
    <row r="17" spans="1:9" ht="14.1" customHeight="1" thickBot="1">
      <c r="A17" s="5"/>
      <c r="B17" s="196"/>
      <c r="C17" s="197"/>
      <c r="D17" s="193"/>
      <c r="E17" s="554">
        <v>0.04</v>
      </c>
      <c r="F17" s="198"/>
      <c r="G17" s="199"/>
      <c r="H17" s="200"/>
      <c r="I17" s="166"/>
    </row>
    <row r="18" spans="1:9" ht="14.1" customHeight="1" thickBot="1">
      <c r="A18" s="5"/>
      <c r="B18" s="188"/>
      <c r="C18" s="189"/>
      <c r="D18" s="201"/>
      <c r="E18" s="545">
        <v>200000</v>
      </c>
      <c r="F18" s="203">
        <f>SUM(E15-E16)</f>
        <v>455000</v>
      </c>
      <c r="G18" s="202">
        <f>SUM(F18*5*E17)</f>
        <v>91000</v>
      </c>
      <c r="H18" s="321">
        <f>SUM(F18+G18)/60</f>
        <v>9100</v>
      </c>
      <c r="I18" s="166"/>
    </row>
    <row r="19" spans="1:9" ht="14.1" customHeight="1">
      <c r="A19" s="5"/>
      <c r="B19" s="331"/>
      <c r="C19" s="331"/>
      <c r="D19" s="602" t="s">
        <v>210</v>
      </c>
      <c r="E19" s="603"/>
      <c r="F19" s="603"/>
      <c r="G19" s="603"/>
      <c r="H19" s="177">
        <v>10000</v>
      </c>
      <c r="I19" s="166"/>
    </row>
    <row r="20" spans="1:9" ht="14.1" customHeight="1">
      <c r="A20" s="5"/>
      <c r="B20" s="331"/>
      <c r="C20" s="331"/>
      <c r="D20" s="193"/>
      <c r="E20" s="193"/>
      <c r="F20" s="5"/>
      <c r="G20" s="5"/>
      <c r="H20" s="5"/>
      <c r="I20" s="166"/>
    </row>
    <row r="21" spans="1:9" s="409" customFormat="1" ht="14.1" customHeight="1" thickBot="1">
      <c r="A21" s="432"/>
      <c r="B21" s="331" t="s">
        <v>156</v>
      </c>
      <c r="C21" s="331"/>
      <c r="D21" s="408"/>
      <c r="E21" s="408"/>
      <c r="F21" s="432"/>
      <c r="G21" s="432"/>
      <c r="H21" s="432"/>
      <c r="I21" s="433"/>
    </row>
    <row r="22" spans="1:9" ht="14.1" customHeight="1" thickBot="1">
      <c r="A22" s="5"/>
      <c r="B22" s="397" t="s">
        <v>192</v>
      </c>
      <c r="C22" s="469"/>
      <c r="D22" s="398"/>
      <c r="E22" s="399"/>
      <c r="F22" s="399"/>
      <c r="G22" s="399"/>
      <c r="H22" s="400"/>
      <c r="I22" s="166"/>
    </row>
    <row r="23" spans="1:9" ht="14.1" customHeight="1">
      <c r="A23" s="5"/>
      <c r="B23" s="444" t="s">
        <v>183</v>
      </c>
      <c r="C23" s="470"/>
      <c r="D23" s="28"/>
      <c r="E23" s="66"/>
      <c r="F23" s="447" t="s">
        <v>19</v>
      </c>
      <c r="G23" s="446"/>
      <c r="H23" s="445">
        <v>20000</v>
      </c>
      <c r="I23" s="166"/>
    </row>
    <row r="24" spans="1:9" ht="14.1" customHeight="1">
      <c r="A24" s="5"/>
      <c r="B24" s="207" t="s">
        <v>186</v>
      </c>
      <c r="C24" s="471"/>
      <c r="D24" s="208"/>
      <c r="E24" s="208"/>
      <c r="F24" s="454" t="s">
        <v>19</v>
      </c>
      <c r="G24" s="336">
        <v>7200</v>
      </c>
      <c r="H24" s="335">
        <f>SUM(G24*4)+1200</f>
        <v>30000</v>
      </c>
      <c r="I24" s="166"/>
    </row>
    <row r="25" spans="1:9" ht="14.1" customHeight="1">
      <c r="A25" s="5"/>
      <c r="B25" s="210" t="s">
        <v>102</v>
      </c>
      <c r="C25" s="472"/>
      <c r="D25" s="197"/>
      <c r="E25" s="199"/>
      <c r="F25" s="448">
        <v>5000</v>
      </c>
      <c r="G25" s="336">
        <v>5000</v>
      </c>
      <c r="H25" s="334">
        <v>25000</v>
      </c>
      <c r="I25" s="5"/>
    </row>
    <row r="26" spans="1:9" ht="14.1" customHeight="1">
      <c r="A26" s="5"/>
      <c r="B26" s="210" t="s">
        <v>233</v>
      </c>
      <c r="C26" s="472"/>
      <c r="D26" s="197"/>
      <c r="E26" s="199"/>
      <c r="F26" s="448">
        <v>50000</v>
      </c>
      <c r="G26" s="336">
        <v>50000</v>
      </c>
      <c r="H26" s="334">
        <v>200000</v>
      </c>
      <c r="I26" s="5"/>
    </row>
    <row r="27" spans="1:9" ht="14.1" customHeight="1" thickBot="1">
      <c r="A27" s="5"/>
      <c r="B27" s="210" t="s">
        <v>41</v>
      </c>
      <c r="C27" s="472"/>
      <c r="D27" s="212"/>
      <c r="E27" s="197"/>
      <c r="F27" s="449" t="s">
        <v>19</v>
      </c>
      <c r="G27" s="336"/>
      <c r="H27" s="335">
        <v>20000</v>
      </c>
      <c r="I27" s="5"/>
    </row>
    <row r="28" spans="1:9" ht="14.1" customHeight="1" thickBot="1">
      <c r="A28" s="5"/>
      <c r="B28" s="188"/>
      <c r="C28" s="189"/>
      <c r="D28" s="201"/>
      <c r="E28" s="189"/>
      <c r="F28" s="213"/>
      <c r="G28" s="293"/>
      <c r="H28" s="214">
        <f>SUM(H23:H27)</f>
        <v>295000</v>
      </c>
      <c r="I28" s="5"/>
    </row>
    <row r="29" spans="1:9" ht="14.1" customHeight="1">
      <c r="A29" s="5"/>
      <c r="B29" s="193"/>
      <c r="C29" s="193"/>
      <c r="D29" s="602" t="s">
        <v>209</v>
      </c>
      <c r="E29" s="603"/>
      <c r="F29" s="603"/>
      <c r="G29" s="603"/>
      <c r="H29" s="177">
        <v>300000</v>
      </c>
      <c r="I29" s="5"/>
    </row>
    <row r="30" spans="1:9" ht="14.1" customHeight="1">
      <c r="A30" s="5"/>
      <c r="B30" s="5"/>
      <c r="C30" s="5"/>
      <c r="D30" s="5"/>
      <c r="E30" s="5"/>
      <c r="F30" s="5"/>
      <c r="G30" s="5"/>
      <c r="H30" s="5"/>
      <c r="I30" s="5"/>
    </row>
    <row r="31" spans="1:9" ht="14.1" customHeight="1" thickBot="1">
      <c r="A31" s="5"/>
      <c r="B31" s="415" t="s">
        <v>176</v>
      </c>
      <c r="C31" s="415"/>
      <c r="D31" s="193"/>
      <c r="E31" s="193"/>
      <c r="F31" s="5"/>
      <c r="G31" s="5"/>
      <c r="H31" s="434">
        <v>1.1000000000000001</v>
      </c>
      <c r="I31" s="5"/>
    </row>
    <row r="32" spans="1:9" ht="14.1" customHeight="1" thickBot="1">
      <c r="A32" s="5"/>
      <c r="B32" s="315" t="str">
        <f>'PRELIM. FR Mutiara MGT.Budget'!B3</f>
        <v xml:space="preserve">Management &amp; Project  Monthly Overheads </v>
      </c>
      <c r="C32" s="316"/>
      <c r="D32" s="316"/>
      <c r="E32" s="205"/>
      <c r="F32" s="206"/>
      <c r="G32" s="206"/>
      <c r="H32" s="418" t="s">
        <v>175</v>
      </c>
      <c r="I32" s="5"/>
    </row>
    <row r="33" spans="1:9" ht="14.1" customHeight="1">
      <c r="A33" s="5"/>
      <c r="B33" s="207" t="s">
        <v>170</v>
      </c>
      <c r="C33" s="471"/>
      <c r="D33" s="416"/>
      <c r="E33" s="208"/>
      <c r="F33" s="5"/>
      <c r="G33" s="417">
        <f>'PRELIM. FR Mutiara MGT.Budget'!H45</f>
        <v>180000</v>
      </c>
      <c r="H33" s="342">
        <f>G33</f>
        <v>180000</v>
      </c>
      <c r="I33" s="5"/>
    </row>
    <row r="34" spans="1:9" ht="14.1" customHeight="1">
      <c r="A34" s="5"/>
      <c r="B34" s="207" t="s">
        <v>171</v>
      </c>
      <c r="C34" s="471"/>
      <c r="D34" s="593" t="s">
        <v>184</v>
      </c>
      <c r="E34" s="593"/>
      <c r="F34" s="5"/>
      <c r="G34" s="417">
        <f>SUM(H33)*H31</f>
        <v>198000.00000000003</v>
      </c>
      <c r="H34" s="336">
        <f>G34</f>
        <v>198000.00000000003</v>
      </c>
      <c r="I34" s="5"/>
    </row>
    <row r="35" spans="1:9">
      <c r="A35" s="5"/>
      <c r="B35" s="207" t="s">
        <v>172</v>
      </c>
      <c r="C35" s="471"/>
      <c r="D35" s="593"/>
      <c r="E35" s="593"/>
      <c r="F35" s="5"/>
      <c r="G35" s="417">
        <f>SUM(H34)*H31</f>
        <v>217800.00000000006</v>
      </c>
      <c r="H35" s="336">
        <f>G35</f>
        <v>217800.00000000006</v>
      </c>
      <c r="I35" s="5"/>
    </row>
    <row r="36" spans="1:9">
      <c r="A36" s="157"/>
      <c r="B36" s="207" t="s">
        <v>173</v>
      </c>
      <c r="C36" s="471"/>
      <c r="D36" s="593"/>
      <c r="E36" s="593"/>
      <c r="F36" s="5"/>
      <c r="G36" s="417">
        <f>SUM(H35)*H31</f>
        <v>239580.00000000009</v>
      </c>
      <c r="H36" s="336">
        <f>G36</f>
        <v>239580.00000000009</v>
      </c>
      <c r="I36" s="5"/>
    </row>
    <row r="37" spans="1:9" ht="19.5" thickBot="1">
      <c r="A37" s="435"/>
      <c r="B37" s="207" t="s">
        <v>174</v>
      </c>
      <c r="C37" s="471"/>
      <c r="D37" s="212"/>
      <c r="E37" s="197"/>
      <c r="F37" s="5"/>
      <c r="G37" s="417">
        <f>SUM(H36)*H31</f>
        <v>263538.00000000012</v>
      </c>
      <c r="H37" s="336">
        <f>G37</f>
        <v>263538.00000000012</v>
      </c>
      <c r="I37" s="5"/>
    </row>
    <row r="38" spans="1:9" ht="16.5" thickBot="1">
      <c r="A38" s="4"/>
      <c r="B38" s="188"/>
      <c r="C38" s="189"/>
      <c r="D38" s="201"/>
      <c r="E38" s="189"/>
      <c r="F38" s="380"/>
      <c r="G38" s="213"/>
      <c r="H38" s="419">
        <f>SUM(H33:H37)</f>
        <v>1098918.0000000002</v>
      </c>
      <c r="I38" s="5"/>
    </row>
    <row r="39" spans="1:9">
      <c r="A39" s="4"/>
      <c r="B39" s="303"/>
      <c r="C39" s="303"/>
      <c r="D39" s="616" t="s">
        <v>208</v>
      </c>
      <c r="E39" s="616"/>
      <c r="F39" s="616"/>
      <c r="G39" s="616"/>
      <c r="H39" s="177">
        <v>1000000</v>
      </c>
      <c r="I39" s="5"/>
    </row>
    <row r="40" spans="1:9">
      <c r="A40" s="4"/>
      <c r="B40" s="5"/>
      <c r="C40" s="5"/>
      <c r="D40" s="5"/>
      <c r="E40" s="5"/>
      <c r="F40" s="5"/>
      <c r="G40" s="5"/>
      <c r="H40" s="5"/>
      <c r="I40" s="5"/>
    </row>
    <row r="41" spans="1:9" ht="16.5" thickBot="1">
      <c r="A41" s="4"/>
      <c r="B41" s="415" t="s">
        <v>198</v>
      </c>
      <c r="C41" s="415"/>
      <c r="D41" s="187"/>
      <c r="E41" s="187"/>
      <c r="F41" s="187"/>
      <c r="G41" s="187"/>
      <c r="H41" s="187"/>
    </row>
    <row r="42" spans="1:9" ht="16.5" thickBot="1">
      <c r="A42" s="4"/>
      <c r="B42" s="455" t="s">
        <v>168</v>
      </c>
      <c r="C42" s="473"/>
      <c r="D42" s="325"/>
      <c r="E42" s="325"/>
      <c r="F42" s="414"/>
      <c r="G42" s="414"/>
      <c r="H42" s="204"/>
    </row>
    <row r="43" spans="1:9">
      <c r="A43" s="4"/>
      <c r="B43" s="377" t="s">
        <v>162</v>
      </c>
      <c r="C43" s="461"/>
      <c r="D43" s="381"/>
      <c r="E43" s="589" t="s">
        <v>199</v>
      </c>
      <c r="F43" s="589" t="s">
        <v>200</v>
      </c>
      <c r="G43" s="589" t="s">
        <v>201</v>
      </c>
      <c r="H43" s="591" t="s">
        <v>105</v>
      </c>
    </row>
    <row r="44" spans="1:9" ht="33.950000000000003" customHeight="1" thickBot="1">
      <c r="A44" s="4"/>
      <c r="B44" s="378" t="s">
        <v>165</v>
      </c>
      <c r="C44" s="474"/>
      <c r="D44" s="382"/>
      <c r="E44" s="590"/>
      <c r="F44" s="590"/>
      <c r="G44" s="590"/>
      <c r="H44" s="592"/>
    </row>
    <row r="45" spans="1:9" s="145" customFormat="1" ht="15" customHeight="1">
      <c r="A45" s="329"/>
      <c r="B45" s="377"/>
      <c r="C45" s="461"/>
      <c r="D45" s="451"/>
      <c r="E45" s="383"/>
      <c r="F45" s="384"/>
      <c r="G45" s="384"/>
      <c r="H45" s="379"/>
    </row>
    <row r="46" spans="1:9" s="145" customFormat="1" ht="15" customHeight="1">
      <c r="A46" s="329"/>
      <c r="B46" s="374" t="s">
        <v>166</v>
      </c>
      <c r="C46" s="475"/>
      <c r="D46" s="452"/>
      <c r="E46" s="466">
        <v>150</v>
      </c>
      <c r="F46" s="385">
        <v>4</v>
      </c>
      <c r="G46" s="386">
        <f>E46*F46</f>
        <v>600</v>
      </c>
      <c r="H46" s="614" t="s">
        <v>206</v>
      </c>
    </row>
    <row r="47" spans="1:9" s="145" customFormat="1">
      <c r="A47" s="329"/>
      <c r="B47" s="354" t="s">
        <v>161</v>
      </c>
      <c r="C47" s="476"/>
      <c r="D47" s="452"/>
      <c r="E47" s="466">
        <v>80</v>
      </c>
      <c r="F47" s="385">
        <v>4</v>
      </c>
      <c r="G47" s="386">
        <f t="shared" ref="G47:G50" si="0">E47*F47</f>
        <v>320</v>
      </c>
      <c r="H47" s="614"/>
    </row>
    <row r="48" spans="1:9" s="145" customFormat="1">
      <c r="A48" s="329"/>
      <c r="B48" s="354" t="s">
        <v>147</v>
      </c>
      <c r="C48" s="476"/>
      <c r="D48" s="350"/>
      <c r="E48" s="466">
        <v>400</v>
      </c>
      <c r="F48" s="385">
        <v>1</v>
      </c>
      <c r="G48" s="386">
        <f t="shared" si="0"/>
        <v>400</v>
      </c>
      <c r="H48" s="614"/>
    </row>
    <row r="49" spans="1:8" s="145" customFormat="1">
      <c r="A49" s="329"/>
      <c r="B49" s="354" t="s">
        <v>148</v>
      </c>
      <c r="C49" s="476"/>
      <c r="D49" s="350"/>
      <c r="E49" s="466">
        <v>10</v>
      </c>
      <c r="F49" s="385">
        <v>30</v>
      </c>
      <c r="G49" s="386">
        <f t="shared" si="0"/>
        <v>300</v>
      </c>
      <c r="H49" s="614"/>
    </row>
    <row r="50" spans="1:8" s="145" customFormat="1" ht="15" customHeight="1">
      <c r="A50" s="329"/>
      <c r="B50" s="354" t="s">
        <v>202</v>
      </c>
      <c r="C50" s="476"/>
      <c r="D50" s="350"/>
      <c r="E50" s="466">
        <v>3</v>
      </c>
      <c r="F50" s="385">
        <v>20</v>
      </c>
      <c r="G50" s="386">
        <f t="shared" si="0"/>
        <v>60</v>
      </c>
      <c r="H50" s="460">
        <f>'PRELIM. FR Mutiara MGT.Budget'!C65</f>
        <v>1600</v>
      </c>
    </row>
    <row r="51" spans="1:8" s="145" customFormat="1" ht="15" customHeight="1">
      <c r="A51" s="329"/>
      <c r="B51" s="354" t="s">
        <v>219</v>
      </c>
      <c r="C51" s="476"/>
      <c r="D51" s="350"/>
      <c r="E51" s="466" t="s">
        <v>40</v>
      </c>
      <c r="F51" s="385"/>
      <c r="G51" s="386">
        <v>320</v>
      </c>
      <c r="H51" s="460"/>
    </row>
    <row r="52" spans="1:8" s="145" customFormat="1" ht="15" customHeight="1">
      <c r="A52" s="329"/>
      <c r="B52" s="354" t="s">
        <v>230</v>
      </c>
      <c r="C52" s="476"/>
      <c r="D52" s="350"/>
      <c r="E52" s="466" t="s">
        <v>19</v>
      </c>
      <c r="F52" s="385"/>
      <c r="G52" s="386"/>
      <c r="H52" s="552">
        <f>H79</f>
        <v>350000</v>
      </c>
    </row>
    <row r="53" spans="1:8" s="145" customFormat="1" ht="15" customHeight="1">
      <c r="A53" s="329"/>
      <c r="B53" s="354"/>
      <c r="C53" s="476"/>
      <c r="D53" s="350"/>
      <c r="E53" s="466"/>
      <c r="F53" s="385">
        <f>SUM('PRELIM. FR Mutiara MGT.Budget'!C63)*2*4</f>
        <v>320</v>
      </c>
      <c r="G53" s="386"/>
      <c r="H53" s="460"/>
    </row>
    <row r="54" spans="1:8" s="145" customFormat="1" ht="16.5" thickBot="1">
      <c r="A54" s="329"/>
      <c r="B54" s="376"/>
      <c r="C54" s="477"/>
      <c r="D54" s="453"/>
      <c r="E54" s="467"/>
      <c r="F54" s="387"/>
      <c r="G54" s="388">
        <f>SUM(G46:G51)</f>
        <v>2000</v>
      </c>
      <c r="H54" s="462">
        <f>G54*H50</f>
        <v>3200000</v>
      </c>
    </row>
    <row r="55" spans="1:8" s="145" customFormat="1">
      <c r="A55" s="329"/>
      <c r="B55" s="401"/>
      <c r="C55" s="401"/>
      <c r="D55" s="615" t="s">
        <v>207</v>
      </c>
      <c r="E55" s="615"/>
      <c r="F55" s="615"/>
      <c r="G55" s="615"/>
      <c r="H55" s="463">
        <f>SUM(H54+H52)</f>
        <v>3550000</v>
      </c>
    </row>
    <row r="56" spans="1:8" s="145" customFormat="1" ht="15" customHeight="1">
      <c r="A56" s="329"/>
    </row>
    <row r="57" spans="1:8" s="145" customFormat="1" ht="15" customHeight="1">
      <c r="A57" s="329"/>
      <c r="B57" s="436" t="s">
        <v>103</v>
      </c>
      <c r="C57" s="436"/>
      <c r="D57" s="199"/>
      <c r="E57" s="199"/>
      <c r="F57" s="352"/>
      <c r="G57" s="352"/>
      <c r="H57" s="352"/>
    </row>
    <row r="58" spans="1:8" s="145" customFormat="1" ht="19.5" thickBot="1">
      <c r="A58" s="329"/>
      <c r="B58" s="437" t="s">
        <v>107</v>
      </c>
      <c r="C58" s="437"/>
      <c r="D58" s="438"/>
      <c r="E58" s="197"/>
      <c r="F58" s="197"/>
      <c r="G58" s="197"/>
      <c r="H58" s="197"/>
    </row>
    <row r="59" spans="1:8" s="145" customFormat="1" ht="19.5" thickBot="1">
      <c r="A59" s="329"/>
      <c r="B59" s="315" t="s">
        <v>104</v>
      </c>
      <c r="C59" s="316"/>
      <c r="D59" s="316"/>
      <c r="E59" s="316"/>
      <c r="F59" s="206"/>
      <c r="G59" s="333">
        <v>0.1</v>
      </c>
      <c r="H59" s="338" t="s">
        <v>105</v>
      </c>
    </row>
    <row r="60" spans="1:8" s="145" customFormat="1" ht="15" customHeight="1">
      <c r="A60" s="329"/>
      <c r="B60" s="332" t="str">
        <f>B59</f>
        <v>Company Personal Advances to Directors For Investment</v>
      </c>
      <c r="C60" s="440"/>
      <c r="D60" s="197"/>
      <c r="E60" s="197"/>
      <c r="F60" s="573">
        <v>1000000</v>
      </c>
      <c r="G60" s="337">
        <f>F60*G59</f>
        <v>100000</v>
      </c>
      <c r="H60" s="211" t="s">
        <v>106</v>
      </c>
    </row>
    <row r="61" spans="1:8" s="145" customFormat="1" ht="16.5" thickBot="1">
      <c r="A61" s="329"/>
      <c r="B61" s="210" t="s">
        <v>195</v>
      </c>
      <c r="C61" s="472"/>
      <c r="D61" s="197"/>
      <c r="E61" s="197"/>
      <c r="F61" s="209"/>
      <c r="G61" s="324"/>
      <c r="H61" s="574" t="s">
        <v>242</v>
      </c>
    </row>
    <row r="62" spans="1:8" s="145" customFormat="1" ht="16.5" thickBot="1">
      <c r="A62" s="329"/>
      <c r="B62" s="188"/>
      <c r="C62" s="189"/>
      <c r="D62" s="325"/>
      <c r="E62" s="189"/>
      <c r="F62" s="213"/>
      <c r="G62" s="326"/>
      <c r="H62" s="204">
        <f>F60</f>
        <v>1000000</v>
      </c>
    </row>
    <row r="63" spans="1:8" s="145" customFormat="1">
      <c r="A63" s="329"/>
      <c r="B63" s="199"/>
      <c r="C63" s="199"/>
      <c r="D63" s="199"/>
      <c r="E63" s="613" t="s">
        <v>197</v>
      </c>
      <c r="F63" s="613"/>
      <c r="G63" s="613"/>
      <c r="H63" s="464">
        <f>F60</f>
        <v>1000000</v>
      </c>
    </row>
    <row r="64" spans="1:8" s="145" customFormat="1">
      <c r="A64" s="329"/>
      <c r="B64" s="199"/>
      <c r="C64" s="199"/>
      <c r="D64" s="199"/>
      <c r="E64" s="468"/>
      <c r="F64" s="468"/>
      <c r="G64" s="468"/>
      <c r="H64" s="464"/>
    </row>
    <row r="65" spans="1:8" s="145" customFormat="1" ht="19.5" thickBot="1">
      <c r="A65" s="329"/>
      <c r="B65" s="28" t="s">
        <v>226</v>
      </c>
      <c r="C65" s="199"/>
      <c r="D65" s="482" t="s">
        <v>240</v>
      </c>
      <c r="E65" s="468"/>
      <c r="F65" s="468"/>
      <c r="G65" s="468"/>
      <c r="H65" s="464"/>
    </row>
    <row r="66" spans="1:8" s="145" customFormat="1" ht="15" customHeight="1">
      <c r="A66" s="329"/>
      <c r="B66" s="486"/>
      <c r="C66" s="199"/>
      <c r="D66" s="610" t="s">
        <v>221</v>
      </c>
      <c r="E66" s="604" t="s">
        <v>224</v>
      </c>
      <c r="F66" s="604" t="s">
        <v>225</v>
      </c>
      <c r="G66" s="607" t="s">
        <v>222</v>
      </c>
      <c r="H66" s="594" t="s">
        <v>223</v>
      </c>
    </row>
    <row r="67" spans="1:8" s="145" customFormat="1" ht="15" customHeight="1">
      <c r="A67" s="329"/>
      <c r="B67" s="487" t="s">
        <v>164</v>
      </c>
      <c r="C67" s="459"/>
      <c r="D67" s="611"/>
      <c r="E67" s="605"/>
      <c r="F67" s="605"/>
      <c r="G67" s="608"/>
      <c r="H67" s="595"/>
    </row>
    <row r="68" spans="1:8" s="145" customFormat="1" ht="15" customHeight="1">
      <c r="A68" s="329"/>
      <c r="B68" s="487"/>
      <c r="C68" s="459"/>
      <c r="D68" s="611"/>
      <c r="E68" s="605"/>
      <c r="F68" s="605"/>
      <c r="G68" s="608"/>
      <c r="H68" s="595"/>
    </row>
    <row r="69" spans="1:8" s="145" customFormat="1" ht="16.5" thickBot="1">
      <c r="A69" s="329"/>
      <c r="B69" s="490"/>
      <c r="C69" s="412"/>
      <c r="D69" s="612"/>
      <c r="E69" s="606"/>
      <c r="F69" s="606"/>
      <c r="G69" s="609"/>
      <c r="H69" s="596"/>
    </row>
    <row r="70" spans="1:8" s="145" customFormat="1">
      <c r="A70" s="329"/>
      <c r="B70" s="488" t="s">
        <v>203</v>
      </c>
      <c r="C70" s="412"/>
      <c r="D70" s="25" t="s">
        <v>227</v>
      </c>
      <c r="E70" s="186">
        <f>SUM(3*6*4)</f>
        <v>72</v>
      </c>
      <c r="F70" s="186">
        <f>SUM(2*6*4)</f>
        <v>48</v>
      </c>
      <c r="G70" s="566">
        <f>SUM(8*4)</f>
        <v>32</v>
      </c>
      <c r="H70" s="568">
        <v>24</v>
      </c>
    </row>
    <row r="71" spans="1:8" s="145" customFormat="1">
      <c r="A71" s="329"/>
      <c r="B71" s="488" t="s">
        <v>163</v>
      </c>
      <c r="C71" s="412"/>
      <c r="D71" s="396" t="s">
        <v>228</v>
      </c>
      <c r="E71" s="186">
        <f>G54</f>
        <v>2000</v>
      </c>
      <c r="F71" s="186">
        <v>1500</v>
      </c>
      <c r="G71" s="566">
        <v>1500</v>
      </c>
      <c r="H71" s="568">
        <v>1000</v>
      </c>
    </row>
    <row r="72" spans="1:8" s="145" customFormat="1">
      <c r="A72" s="329"/>
      <c r="B72" s="488" t="s">
        <v>204</v>
      </c>
      <c r="C72" s="413"/>
      <c r="D72" s="396"/>
      <c r="E72" s="24"/>
      <c r="F72" s="24"/>
      <c r="G72" s="566"/>
      <c r="H72" s="569"/>
    </row>
    <row r="73" spans="1:8" s="145" customFormat="1" ht="16.5" thickBot="1">
      <c r="A73" s="329"/>
      <c r="B73" s="488" t="s">
        <v>205</v>
      </c>
      <c r="C73" s="413"/>
      <c r="D73" s="396"/>
      <c r="E73" s="24"/>
      <c r="F73" s="24"/>
      <c r="G73" s="566"/>
      <c r="H73" s="569"/>
    </row>
    <row r="74" spans="1:8" s="145" customFormat="1" ht="16.5" thickBot="1">
      <c r="A74" s="329"/>
      <c r="B74" s="489"/>
      <c r="C74" s="413"/>
      <c r="D74" s="483" t="s">
        <v>229</v>
      </c>
      <c r="E74" s="484">
        <f>SUM(E70*E71)</f>
        <v>144000</v>
      </c>
      <c r="F74" s="484">
        <f>SUM(F70*F71)</f>
        <v>72000</v>
      </c>
      <c r="G74" s="567">
        <f>SUM(G70*G71)</f>
        <v>48000</v>
      </c>
      <c r="H74" s="485">
        <f>SUM(H70*H71)</f>
        <v>24000</v>
      </c>
    </row>
    <row r="75" spans="1:8" s="145" customFormat="1">
      <c r="A75" s="329"/>
      <c r="B75" s="412"/>
      <c r="C75" s="413"/>
      <c r="D75" s="565"/>
      <c r="E75" s="225"/>
      <c r="F75" s="225"/>
      <c r="G75" s="225"/>
      <c r="H75" s="570">
        <f>SUM(E74:H74)</f>
        <v>288000</v>
      </c>
    </row>
    <row r="76" spans="1:8" s="145" customFormat="1">
      <c r="A76" s="329"/>
      <c r="B76" s="412"/>
      <c r="C76" s="413"/>
      <c r="D76" s="396"/>
      <c r="E76" s="4"/>
      <c r="F76" s="4"/>
      <c r="G76" s="4"/>
      <c r="H76" s="568"/>
    </row>
    <row r="77" spans="1:8" s="145" customFormat="1" ht="18.75">
      <c r="A77" s="329"/>
      <c r="B77" s="11"/>
      <c r="C77" s="11"/>
      <c r="D77" s="599" t="str">
        <f>D65</f>
        <v>OPERATION BUDGET FOR EAST MALAYSIA (SABAH &amp; SARAWAK)</v>
      </c>
      <c r="E77" s="600"/>
      <c r="F77" s="600"/>
      <c r="G77" s="600"/>
      <c r="H77" s="571">
        <v>300000</v>
      </c>
    </row>
    <row r="78" spans="1:8" s="145" customFormat="1" ht="19.5" thickBot="1">
      <c r="A78" s="329"/>
      <c r="D78" s="22"/>
      <c r="E78" s="598" t="s">
        <v>241</v>
      </c>
      <c r="F78" s="598"/>
      <c r="G78" s="598"/>
      <c r="H78" s="572">
        <f>SUM(2000*6*4)+2000</f>
        <v>50000</v>
      </c>
    </row>
    <row r="79" spans="1:8" s="145" customFormat="1" ht="15" customHeight="1">
      <c r="A79" s="329"/>
      <c r="D79" s="597" t="s">
        <v>197</v>
      </c>
      <c r="E79" s="597"/>
      <c r="F79" s="597"/>
      <c r="G79" s="597"/>
      <c r="H79" s="491">
        <f>SUM(H77:H78)</f>
        <v>350000</v>
      </c>
    </row>
    <row r="80" spans="1:8" s="145" customFormat="1">
      <c r="A80" s="329"/>
    </row>
    <row r="81" spans="1:8" s="145" customFormat="1">
      <c r="A81" s="329"/>
    </row>
    <row r="82" spans="1:8" s="145" customFormat="1">
      <c r="A82" s="329"/>
    </row>
    <row r="83" spans="1:8" s="145" customFormat="1">
      <c r="A83" s="329"/>
    </row>
    <row r="84" spans="1:8" s="145" customFormat="1">
      <c r="A84" s="329"/>
    </row>
    <row r="85" spans="1:8">
      <c r="A85" s="4"/>
      <c r="B85" s="145"/>
      <c r="C85" s="145"/>
      <c r="D85" s="145"/>
      <c r="E85" s="145"/>
      <c r="F85" s="145"/>
      <c r="G85" s="145"/>
      <c r="H85" s="145"/>
    </row>
    <row r="86" spans="1:8">
      <c r="A86" s="4"/>
      <c r="D86" s="145"/>
      <c r="E86" s="145"/>
      <c r="F86" s="145"/>
      <c r="G86" s="145"/>
      <c r="H86" s="145"/>
    </row>
    <row r="87" spans="1:8" ht="18" customHeight="1">
      <c r="A87" s="4"/>
      <c r="D87" s="145"/>
      <c r="E87" s="145"/>
      <c r="F87" s="145"/>
      <c r="G87" s="145"/>
      <c r="H87" s="145"/>
    </row>
    <row r="88" spans="1:8">
      <c r="A88" s="4"/>
    </row>
    <row r="89" spans="1:8">
      <c r="A89" s="4"/>
    </row>
    <row r="90" spans="1:8" ht="18" customHeight="1">
      <c r="A90" s="309"/>
    </row>
    <row r="91" spans="1:8" ht="18.75">
      <c r="A91" s="309"/>
    </row>
    <row r="92" spans="1:8" ht="18.75">
      <c r="A92" s="309"/>
    </row>
    <row r="93" spans="1:8" ht="18.75">
      <c r="A93" s="309"/>
    </row>
    <row r="94" spans="1:8" ht="18.75">
      <c r="A94" s="309"/>
    </row>
    <row r="95" spans="1:8" ht="18.75">
      <c r="A95" s="309"/>
    </row>
    <row r="96" spans="1:8" ht="18.75">
      <c r="A96" s="309"/>
    </row>
    <row r="97" spans="1:1" ht="18.75">
      <c r="A97" s="309"/>
    </row>
    <row r="98" spans="1:1" ht="18.75">
      <c r="A98" s="309"/>
    </row>
    <row r="99" spans="1:1" ht="18.75">
      <c r="A99" s="309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 ht="18.75">
      <c r="A105" s="309"/>
    </row>
    <row r="106" spans="1:1" ht="21">
      <c r="A106" s="310"/>
    </row>
    <row r="107" spans="1:1" ht="21">
      <c r="A107" s="310"/>
    </row>
    <row r="108" spans="1:1" ht="21">
      <c r="A108" s="310"/>
    </row>
  </sheetData>
  <mergeCells count="20">
    <mergeCell ref="D79:G79"/>
    <mergeCell ref="E78:G78"/>
    <mergeCell ref="D77:G77"/>
    <mergeCell ref="B2:I2"/>
    <mergeCell ref="D19:G19"/>
    <mergeCell ref="E66:E69"/>
    <mergeCell ref="F66:F69"/>
    <mergeCell ref="G66:G69"/>
    <mergeCell ref="D66:D69"/>
    <mergeCell ref="E63:G63"/>
    <mergeCell ref="H46:H49"/>
    <mergeCell ref="D55:G55"/>
    <mergeCell ref="D39:G39"/>
    <mergeCell ref="D29:G29"/>
    <mergeCell ref="E43:E44"/>
    <mergeCell ref="F43:F44"/>
    <mergeCell ref="G43:G44"/>
    <mergeCell ref="H43:H44"/>
    <mergeCell ref="D34:E36"/>
    <mergeCell ref="H66:H69"/>
  </mergeCells>
  <phoneticPr fontId="14" type="noConversion"/>
  <pageMargins left="0.75000000000000011" right="0.75000000000000011" top="1" bottom="1" header="0.5" footer="0.5"/>
  <pageSetup paperSize="8" scale="7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9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54"/>
  <sheetViews>
    <sheetView topLeftCell="F49" workbookViewId="0">
      <selection activeCell="O14" sqref="O14"/>
    </sheetView>
  </sheetViews>
  <sheetFormatPr defaultColWidth="10.875" defaultRowHeight="18.75"/>
  <cols>
    <col min="1" max="1" width="6.5" style="15" customWidth="1"/>
    <col min="2" max="2" width="67.5" style="11" customWidth="1"/>
    <col min="3" max="3" width="16.5" style="13" customWidth="1"/>
    <col min="4" max="4" width="13.375" style="13" customWidth="1"/>
    <col min="5" max="6" width="15.875" style="17" customWidth="1"/>
    <col min="7" max="12" width="15.125" style="11" customWidth="1"/>
    <col min="13" max="13" width="24.375" style="11" customWidth="1"/>
    <col min="14" max="14" width="10.875" style="11"/>
    <col min="15" max="15" width="13.5" style="11" customWidth="1"/>
    <col min="16" max="18" width="15.125" style="11" customWidth="1"/>
    <col min="19" max="19" width="16.375" style="11" customWidth="1"/>
    <col min="20" max="23" width="15.125" style="11" customWidth="1"/>
    <col min="24" max="16384" width="10.875" style="11"/>
  </cols>
  <sheetData>
    <row r="1" spans="1:23" ht="26.1" customHeight="1">
      <c r="B1" s="16" t="e">
        <f>#REF!</f>
        <v>#REF!</v>
      </c>
      <c r="P1" s="16"/>
    </row>
    <row r="2" spans="1:23" ht="26.1" customHeight="1">
      <c r="B2" s="16" t="str">
        <f>'PRELIM. FR Mutiara MGT.Budget'!B3</f>
        <v xml:space="preserve">Management &amp; Project  Monthly Overheads </v>
      </c>
      <c r="P2" s="16"/>
    </row>
    <row r="3" spans="1:23" ht="26.1" customHeight="1">
      <c r="B3" s="575" t="s">
        <v>7</v>
      </c>
      <c r="P3" s="18"/>
    </row>
    <row r="4" spans="1:23" ht="26.1" customHeight="1">
      <c r="B4" s="126"/>
      <c r="C4" s="124"/>
      <c r="D4" s="73"/>
      <c r="E4" s="125"/>
      <c r="F4" s="4"/>
      <c r="G4" s="5"/>
      <c r="H4" s="5"/>
      <c r="I4" s="5"/>
      <c r="J4" s="5"/>
      <c r="K4" s="5"/>
      <c r="L4" s="85"/>
      <c r="M4" s="19"/>
      <c r="P4" s="18"/>
      <c r="R4" s="67"/>
    </row>
    <row r="5" spans="1:23" ht="26.1" customHeight="1" thickBot="1">
      <c r="B5" s="127"/>
      <c r="C5" s="619"/>
      <c r="D5" s="620"/>
      <c r="E5" s="621"/>
      <c r="F5" s="173"/>
      <c r="G5" s="624" t="s">
        <v>108</v>
      </c>
      <c r="H5" s="625"/>
      <c r="I5" s="625"/>
      <c r="J5" s="625"/>
      <c r="K5" s="625"/>
      <c r="L5" s="626"/>
      <c r="M5" s="19"/>
    </row>
    <row r="6" spans="1:23" ht="26.1" customHeight="1">
      <c r="A6" s="20"/>
      <c r="B6" s="128" t="s">
        <v>5</v>
      </c>
      <c r="C6" s="89"/>
      <c r="D6" s="90"/>
      <c r="E6" s="91"/>
      <c r="F6" s="295">
        <v>42522</v>
      </c>
      <c r="G6" s="296">
        <v>42552</v>
      </c>
      <c r="H6" s="296">
        <v>42583</v>
      </c>
      <c r="I6" s="296">
        <v>42614</v>
      </c>
      <c r="J6" s="296">
        <v>42644</v>
      </c>
      <c r="K6" s="296">
        <v>42675</v>
      </c>
      <c r="L6" s="297">
        <v>42705</v>
      </c>
      <c r="M6" s="21" t="s">
        <v>3</v>
      </c>
      <c r="V6" s="5"/>
    </row>
    <row r="7" spans="1:23" ht="26.1" customHeight="1" thickBot="1">
      <c r="A7" s="22"/>
      <c r="B7" s="129"/>
      <c r="C7" s="92"/>
      <c r="D7" s="93"/>
      <c r="E7" s="94"/>
      <c r="F7" s="174"/>
      <c r="G7" s="23"/>
      <c r="H7" s="23"/>
      <c r="I7" s="23"/>
      <c r="J7" s="23"/>
      <c r="K7" s="23"/>
      <c r="L7" s="223"/>
      <c r="M7" s="47"/>
      <c r="V7" s="5"/>
      <c r="W7" s="57"/>
    </row>
    <row r="8" spans="1:23" ht="26.1" customHeight="1">
      <c r="A8" s="8"/>
      <c r="B8" s="130"/>
      <c r="C8" s="86"/>
      <c r="D8" s="87"/>
      <c r="E8" s="222" t="s">
        <v>42</v>
      </c>
      <c r="F8" s="4" t="e">
        <f>E36</f>
        <v>#REF!</v>
      </c>
      <c r="G8" s="186" t="e">
        <f>F37</f>
        <v>#REF!</v>
      </c>
      <c r="H8" s="186" t="e">
        <f t="shared" ref="H8:L8" si="0">G37</f>
        <v>#REF!</v>
      </c>
      <c r="I8" s="186" t="e">
        <f t="shared" si="0"/>
        <v>#REF!</v>
      </c>
      <c r="J8" s="186" t="e">
        <f t="shared" si="0"/>
        <v>#REF!</v>
      </c>
      <c r="K8" s="186" t="e">
        <f t="shared" si="0"/>
        <v>#REF!</v>
      </c>
      <c r="L8" s="125" t="e">
        <f t="shared" si="0"/>
        <v>#REF!</v>
      </c>
      <c r="M8" s="26"/>
      <c r="V8" s="4"/>
      <c r="W8" s="58"/>
    </row>
    <row r="9" spans="1:23" ht="26.1" customHeight="1">
      <c r="A9" s="44">
        <v>1</v>
      </c>
      <c r="B9" s="131" t="s">
        <v>18</v>
      </c>
      <c r="C9" s="95"/>
      <c r="D9" s="96"/>
      <c r="E9" s="97" t="e">
        <f>SUM(C10:C13)</f>
        <v>#REF!</v>
      </c>
      <c r="F9" s="175"/>
      <c r="G9" s="217"/>
      <c r="H9" s="217"/>
      <c r="I9" s="217"/>
      <c r="J9" s="217"/>
      <c r="K9" s="217"/>
      <c r="L9" s="224"/>
      <c r="M9" s="74"/>
      <c r="V9" s="4"/>
      <c r="W9" s="58"/>
    </row>
    <row r="10" spans="1:23" ht="26.1" customHeight="1">
      <c r="A10" s="46">
        <v>1.1000000000000001</v>
      </c>
      <c r="B10" s="132" t="e">
        <f>'PRELIM. FR Mutiara MGT.Budget'!#REF!</f>
        <v>#REF!</v>
      </c>
      <c r="C10" s="148" t="e">
        <f>'PRELIM. FR Mutiara MGT.Budget'!#REF!</f>
        <v>#REF!</v>
      </c>
      <c r="D10" s="96" t="s">
        <v>11</v>
      </c>
      <c r="E10" s="97"/>
      <c r="F10" s="239"/>
      <c r="G10" s="217"/>
      <c r="H10" s="217"/>
      <c r="I10" s="217"/>
      <c r="J10" s="217"/>
      <c r="K10" s="217"/>
      <c r="L10" s="224"/>
      <c r="M10" s="74"/>
      <c r="V10" s="4"/>
      <c r="W10" s="59"/>
    </row>
    <row r="11" spans="1:23" ht="26.1" customHeight="1">
      <c r="A11" s="46">
        <v>1.2</v>
      </c>
      <c r="B11" s="132" t="e">
        <f>'PRELIM. FR Mutiara MGT.Budget'!#REF!</f>
        <v>#REF!</v>
      </c>
      <c r="C11" s="148" t="e">
        <f>'PRELIM. FR Mutiara MGT.Budget'!#REF!</f>
        <v>#REF!</v>
      </c>
      <c r="D11" s="96" t="s">
        <v>12</v>
      </c>
      <c r="E11" s="97"/>
      <c r="F11" s="239"/>
      <c r="G11" s="217"/>
      <c r="H11" s="217"/>
      <c r="I11" s="217"/>
      <c r="J11" s="217"/>
      <c r="K11" s="217"/>
      <c r="L11" s="224"/>
      <c r="M11" s="74"/>
      <c r="V11" s="4"/>
      <c r="W11" s="59"/>
    </row>
    <row r="12" spans="1:23" ht="26.1" customHeight="1">
      <c r="A12" s="46">
        <v>1.3</v>
      </c>
      <c r="B12" s="133" t="e">
        <f>'PRELIM. FR Mutiara MGT.Budget'!#REF!</f>
        <v>#REF!</v>
      </c>
      <c r="C12" s="339" t="e">
        <f>'PRELIM. FR Mutiara MGT.Budget'!#REF!</f>
        <v>#REF!</v>
      </c>
      <c r="D12" s="340" t="s">
        <v>13</v>
      </c>
      <c r="E12" s="97"/>
      <c r="F12" s="239"/>
      <c r="G12" s="217"/>
      <c r="H12" s="217"/>
      <c r="I12" s="217"/>
      <c r="J12" s="217"/>
      <c r="K12" s="217"/>
      <c r="L12" s="224"/>
      <c r="M12" s="74"/>
      <c r="V12" s="4"/>
      <c r="W12" s="59"/>
    </row>
    <row r="13" spans="1:23" ht="26.1" customHeight="1">
      <c r="A13" s="46">
        <v>1.4</v>
      </c>
      <c r="B13" s="133" t="e">
        <f>'PRELIM. FR Mutiara MGT.Budget'!#REF!</f>
        <v>#REF!</v>
      </c>
      <c r="C13" s="341" t="e">
        <f>'PRELIM. FR Mutiara MGT.Budget'!#REF!</f>
        <v>#REF!</v>
      </c>
      <c r="D13" s="340" t="s">
        <v>14</v>
      </c>
      <c r="E13" s="97"/>
      <c r="F13" s="239"/>
      <c r="G13" s="217"/>
      <c r="H13" s="217"/>
      <c r="I13" s="217"/>
      <c r="J13" s="217"/>
      <c r="K13" s="217"/>
      <c r="L13" s="224"/>
      <c r="M13" s="74"/>
      <c r="V13" s="4"/>
      <c r="W13" s="59"/>
    </row>
    <row r="14" spans="1:23" ht="26.1" customHeight="1" thickBot="1">
      <c r="A14" s="36"/>
      <c r="B14" s="134"/>
      <c r="C14" s="101"/>
      <c r="D14" s="102"/>
      <c r="E14" s="88"/>
      <c r="F14" s="4"/>
      <c r="G14" s="186"/>
      <c r="H14" s="186"/>
      <c r="I14" s="186"/>
      <c r="J14" s="186"/>
      <c r="K14" s="186"/>
      <c r="L14" s="125"/>
      <c r="M14" s="218"/>
      <c r="W14" s="60"/>
    </row>
    <row r="15" spans="1:23" ht="26.1" customHeight="1" thickBot="1">
      <c r="A15" s="32"/>
      <c r="B15" s="135"/>
      <c r="C15" s="622" t="s">
        <v>8</v>
      </c>
      <c r="D15" s="623"/>
      <c r="E15" s="103" t="e">
        <f>SUM(E9:E13)</f>
        <v>#REF!</v>
      </c>
      <c r="F15" s="176" t="e">
        <f>SUM(F8:F13)</f>
        <v>#REF!</v>
      </c>
      <c r="G15" s="152" t="e">
        <f t="shared" ref="G15:L15" si="1">SUM(G8:G13)</f>
        <v>#REF!</v>
      </c>
      <c r="H15" s="152" t="e">
        <f t="shared" si="1"/>
        <v>#REF!</v>
      </c>
      <c r="I15" s="152" t="e">
        <f t="shared" si="1"/>
        <v>#REF!</v>
      </c>
      <c r="J15" s="152" t="e">
        <f t="shared" si="1"/>
        <v>#REF!</v>
      </c>
      <c r="K15" s="152" t="e">
        <f t="shared" si="1"/>
        <v>#REF!</v>
      </c>
      <c r="L15" s="176" t="e">
        <f t="shared" si="1"/>
        <v>#REF!</v>
      </c>
      <c r="M15" s="33">
        <f>SUM(M9:M13)</f>
        <v>0</v>
      </c>
      <c r="V15" s="37"/>
      <c r="W15" s="39"/>
    </row>
    <row r="16" spans="1:23" ht="26.1" customHeight="1">
      <c r="A16" s="27"/>
      <c r="B16" s="127"/>
      <c r="C16" s="104"/>
      <c r="D16" s="102"/>
      <c r="E16" s="88"/>
      <c r="F16" s="4"/>
      <c r="G16" s="24"/>
      <c r="H16" s="24"/>
      <c r="I16" s="24"/>
      <c r="J16" s="24"/>
      <c r="K16" s="24"/>
      <c r="L16" s="76"/>
      <c r="M16" s="26"/>
    </row>
    <row r="17" spans="1:23" s="15" customFormat="1" ht="26.1" customHeight="1">
      <c r="A17" s="44">
        <v>3</v>
      </c>
      <c r="B17" s="131" t="s">
        <v>17</v>
      </c>
      <c r="C17" s="99"/>
      <c r="D17" s="100"/>
      <c r="E17" s="97"/>
      <c r="F17" s="175"/>
      <c r="G17" s="9"/>
      <c r="H17" s="9"/>
      <c r="I17" s="9"/>
      <c r="J17" s="9"/>
      <c r="K17" s="9"/>
      <c r="L17" s="75"/>
      <c r="M17" s="45"/>
      <c r="P17" s="145"/>
      <c r="Q17" s="145"/>
      <c r="R17" s="146"/>
      <c r="S17" s="146"/>
      <c r="T17" s="147"/>
      <c r="U17" s="147"/>
      <c r="V17" s="11"/>
      <c r="W17" s="11"/>
    </row>
    <row r="18" spans="1:23" ht="26.1" customHeight="1">
      <c r="A18" s="46">
        <v>3.1</v>
      </c>
      <c r="B18" s="132" t="s">
        <v>10</v>
      </c>
      <c r="C18" s="98"/>
      <c r="D18" s="96" t="s">
        <v>11</v>
      </c>
      <c r="E18" s="149" t="e">
        <f>C10</f>
        <v>#REF!</v>
      </c>
      <c r="F18" s="175" t="e">
        <f>E18</f>
        <v>#REF!</v>
      </c>
      <c r="G18" s="217"/>
      <c r="H18" s="217"/>
      <c r="I18" s="217"/>
      <c r="J18" s="217"/>
      <c r="K18" s="217"/>
      <c r="L18" s="97"/>
      <c r="M18" s="215" t="e">
        <f>SUM(F18:L18)</f>
        <v>#REF!</v>
      </c>
    </row>
    <row r="19" spans="1:23" ht="26.1" customHeight="1">
      <c r="A19" s="46">
        <v>3.2</v>
      </c>
      <c r="B19" s="132" t="s">
        <v>16</v>
      </c>
      <c r="C19" s="98"/>
      <c r="D19" s="96" t="s">
        <v>14</v>
      </c>
      <c r="E19" s="149" t="e">
        <f>C11</f>
        <v>#REF!</v>
      </c>
      <c r="F19" s="175">
        <v>200000</v>
      </c>
      <c r="G19" s="217"/>
      <c r="H19" s="217"/>
      <c r="I19" s="217"/>
      <c r="J19" s="217"/>
      <c r="K19" s="217"/>
      <c r="L19" s="97"/>
      <c r="M19" s="215">
        <f t="shared" ref="M19:M20" si="2">SUM(F19:L19)</f>
        <v>200000</v>
      </c>
      <c r="W19" s="57"/>
    </row>
    <row r="20" spans="1:23" ht="26.1" customHeight="1">
      <c r="A20" s="46">
        <v>3.3</v>
      </c>
      <c r="B20" s="133" t="s">
        <v>25</v>
      </c>
      <c r="C20" s="98"/>
      <c r="D20" s="96" t="s">
        <v>15</v>
      </c>
      <c r="E20" s="149" t="e">
        <f>C12</f>
        <v>#REF!</v>
      </c>
      <c r="F20" s="216"/>
      <c r="G20" s="217"/>
      <c r="H20" s="217"/>
      <c r="I20" s="217"/>
      <c r="J20" s="217"/>
      <c r="K20" s="217"/>
      <c r="L20" s="97"/>
      <c r="M20" s="215">
        <f t="shared" si="2"/>
        <v>0</v>
      </c>
      <c r="W20" s="61"/>
    </row>
    <row r="21" spans="1:23" ht="26.1" customHeight="1" thickBot="1">
      <c r="A21" s="36"/>
      <c r="B21" s="136"/>
      <c r="C21" s="105"/>
      <c r="D21" s="87"/>
      <c r="E21" s="106"/>
      <c r="F21" s="216"/>
      <c r="G21" s="217"/>
      <c r="H21" s="217"/>
      <c r="I21" s="217"/>
      <c r="J21" s="217"/>
      <c r="K21" s="217"/>
      <c r="L21" s="97"/>
      <c r="M21" s="26"/>
      <c r="W21" s="59"/>
    </row>
    <row r="22" spans="1:23" ht="26.1" customHeight="1" thickBot="1">
      <c r="A22" s="32"/>
      <c r="B22" s="137"/>
      <c r="C22" s="107"/>
      <c r="D22" s="108"/>
      <c r="E22" s="77" t="e">
        <f>SUM(E18:E20)</f>
        <v>#REF!</v>
      </c>
      <c r="F22" s="178" t="e">
        <f>SUM(F17:F21)</f>
        <v>#REF!</v>
      </c>
      <c r="G22" s="294">
        <f t="shared" ref="G22:L22" si="3">SUM(G17:G21)</f>
        <v>0</v>
      </c>
      <c r="H22" s="294">
        <f t="shared" si="3"/>
        <v>0</v>
      </c>
      <c r="I22" s="294">
        <f t="shared" si="3"/>
        <v>0</v>
      </c>
      <c r="J22" s="294">
        <f t="shared" si="3"/>
        <v>0</v>
      </c>
      <c r="K22" s="294">
        <f t="shared" si="3"/>
        <v>0</v>
      </c>
      <c r="L22" s="178">
        <f t="shared" si="3"/>
        <v>0</v>
      </c>
      <c r="M22" s="33" t="e">
        <f>SUM(M17:M20)</f>
        <v>#REF!</v>
      </c>
      <c r="W22" s="59"/>
    </row>
    <row r="23" spans="1:23" ht="26.1" customHeight="1">
      <c r="A23" s="27"/>
      <c r="B23" s="136"/>
      <c r="C23" s="105"/>
      <c r="D23" s="87"/>
      <c r="E23" s="106"/>
      <c r="F23" s="177"/>
      <c r="G23" s="24"/>
      <c r="H23" s="24"/>
      <c r="I23" s="24"/>
      <c r="J23" s="24"/>
      <c r="K23" s="24"/>
      <c r="L23" s="76"/>
      <c r="M23" s="26"/>
      <c r="W23" s="59"/>
    </row>
    <row r="24" spans="1:23" ht="26.1" customHeight="1">
      <c r="A24" s="242">
        <v>4</v>
      </c>
      <c r="B24" s="138" t="s">
        <v>39</v>
      </c>
      <c r="C24" s="98"/>
      <c r="D24" s="96"/>
      <c r="E24" s="109"/>
      <c r="F24" s="179"/>
      <c r="G24" s="9"/>
      <c r="H24" s="9"/>
      <c r="I24" s="9"/>
      <c r="J24" s="9"/>
      <c r="K24" s="9"/>
      <c r="L24" s="75"/>
      <c r="M24" s="45"/>
      <c r="W24" s="59"/>
    </row>
    <row r="25" spans="1:23" ht="26.1" customHeight="1">
      <c r="A25" s="243">
        <v>4.0999999999999996</v>
      </c>
      <c r="B25" s="139" t="str">
        <f>'PRELIM. FR Mutiara MGT.Budget'!B7</f>
        <v>SALARY &amp; WAGES</v>
      </c>
      <c r="C25" s="99"/>
      <c r="D25" s="110"/>
      <c r="E25" s="111"/>
      <c r="F25" s="180"/>
      <c r="G25" s="150">
        <f>'PRELIM. FR Mutiara MGT.Budget'!G20</f>
        <v>0</v>
      </c>
      <c r="H25" s="150">
        <f>G25</f>
        <v>0</v>
      </c>
      <c r="I25" s="150">
        <f>H25</f>
        <v>0</v>
      </c>
      <c r="J25" s="150">
        <f>I25</f>
        <v>0</v>
      </c>
      <c r="K25" s="150">
        <f>J25</f>
        <v>0</v>
      </c>
      <c r="L25" s="151">
        <f>K25</f>
        <v>0</v>
      </c>
      <c r="M25" s="74">
        <f>SUM(G25:L25)</f>
        <v>0</v>
      </c>
      <c r="W25" s="62"/>
    </row>
    <row r="26" spans="1:23" ht="26.1" customHeight="1">
      <c r="A26" s="243">
        <v>4.2</v>
      </c>
      <c r="B26" s="240" t="s">
        <v>20</v>
      </c>
      <c r="C26" s="112"/>
      <c r="D26" s="110"/>
      <c r="E26" s="113"/>
      <c r="F26" s="181"/>
      <c r="G26" s="150">
        <v>5000</v>
      </c>
      <c r="H26" s="150">
        <f t="shared" ref="H26:L26" si="4">G26</f>
        <v>5000</v>
      </c>
      <c r="I26" s="150">
        <f t="shared" si="4"/>
        <v>5000</v>
      </c>
      <c r="J26" s="150">
        <f t="shared" si="4"/>
        <v>5000</v>
      </c>
      <c r="K26" s="150">
        <f t="shared" si="4"/>
        <v>5000</v>
      </c>
      <c r="L26" s="151">
        <f t="shared" si="4"/>
        <v>5000</v>
      </c>
      <c r="M26" s="74">
        <f t="shared" ref="M26:M32" si="5">SUM(G26:L26)</f>
        <v>30000</v>
      </c>
      <c r="W26" s="40"/>
    </row>
    <row r="27" spans="1:23" ht="26.1" customHeight="1">
      <c r="A27" s="243">
        <v>4.3</v>
      </c>
      <c r="B27" s="241" t="s">
        <v>33</v>
      </c>
      <c r="C27" s="99"/>
      <c r="D27" s="100"/>
      <c r="E27" s="111"/>
      <c r="F27" s="180"/>
      <c r="G27" s="219" t="e">
        <f>'PRELIM. FR Mutiara MGT.Budget'!#REF!</f>
        <v>#REF!</v>
      </c>
      <c r="H27" s="150" t="e">
        <f>G27</f>
        <v>#REF!</v>
      </c>
      <c r="I27" s="150" t="e">
        <f>H27</f>
        <v>#REF!</v>
      </c>
      <c r="J27" s="150" t="e">
        <f>I27</f>
        <v>#REF!</v>
      </c>
      <c r="K27" s="150" t="e">
        <f>J27</f>
        <v>#REF!</v>
      </c>
      <c r="L27" s="151" t="e">
        <f>K27</f>
        <v>#REF!</v>
      </c>
      <c r="M27" s="74" t="e">
        <f t="shared" si="5"/>
        <v>#REF!</v>
      </c>
      <c r="W27" s="57"/>
    </row>
    <row r="28" spans="1:23" ht="26.1" customHeight="1">
      <c r="A28" s="243">
        <v>4.4000000000000004</v>
      </c>
      <c r="B28" s="241" t="s">
        <v>28</v>
      </c>
      <c r="C28" s="99"/>
      <c r="D28" s="100"/>
      <c r="E28" s="97"/>
      <c r="F28" s="175"/>
      <c r="G28" s="220">
        <f>'PRELIM. FR Mutiara MGT.Budget'!H23</f>
        <v>1000</v>
      </c>
      <c r="H28" s="150">
        <f t="shared" ref="H28:L29" si="6">G28</f>
        <v>1000</v>
      </c>
      <c r="I28" s="150">
        <f t="shared" si="6"/>
        <v>1000</v>
      </c>
      <c r="J28" s="150">
        <f t="shared" si="6"/>
        <v>1000</v>
      </c>
      <c r="K28" s="150">
        <f t="shared" si="6"/>
        <v>1000</v>
      </c>
      <c r="L28" s="151">
        <f t="shared" si="6"/>
        <v>1000</v>
      </c>
      <c r="M28" s="74">
        <f t="shared" si="5"/>
        <v>6000</v>
      </c>
      <c r="W28" s="63"/>
    </row>
    <row r="29" spans="1:23" ht="26.1" customHeight="1">
      <c r="A29" s="243">
        <v>4.5</v>
      </c>
      <c r="B29" s="241" t="s">
        <v>29</v>
      </c>
      <c r="C29" s="99"/>
      <c r="D29" s="110"/>
      <c r="E29" s="111"/>
      <c r="F29" s="180"/>
      <c r="G29" s="220">
        <f>'PRELIM. FR Mutiara MGT.Budget'!H25</f>
        <v>10000</v>
      </c>
      <c r="H29" s="150">
        <f t="shared" si="6"/>
        <v>10000</v>
      </c>
      <c r="I29" s="150">
        <f t="shared" si="6"/>
        <v>10000</v>
      </c>
      <c r="J29" s="150">
        <f t="shared" si="6"/>
        <v>10000</v>
      </c>
      <c r="K29" s="150">
        <f t="shared" si="6"/>
        <v>10000</v>
      </c>
      <c r="L29" s="151">
        <f t="shared" si="6"/>
        <v>10000</v>
      </c>
      <c r="M29" s="74">
        <f t="shared" si="5"/>
        <v>60000</v>
      </c>
      <c r="W29" s="64"/>
    </row>
    <row r="30" spans="1:23" ht="26.1" customHeight="1">
      <c r="A30" s="243">
        <v>4.5999999999999996</v>
      </c>
      <c r="B30" s="241" t="s">
        <v>30</v>
      </c>
      <c r="C30" s="99"/>
      <c r="D30" s="114"/>
      <c r="E30" s="111"/>
      <c r="F30" s="180"/>
      <c r="G30" s="220">
        <f>'PRELIM. FR Mutiara MGT.Budget'!H27</f>
        <v>1000</v>
      </c>
      <c r="H30" s="150">
        <f t="shared" ref="H30:L30" si="7">G30</f>
        <v>1000</v>
      </c>
      <c r="I30" s="150">
        <f t="shared" si="7"/>
        <v>1000</v>
      </c>
      <c r="J30" s="150">
        <f t="shared" si="7"/>
        <v>1000</v>
      </c>
      <c r="K30" s="150">
        <f t="shared" si="7"/>
        <v>1000</v>
      </c>
      <c r="L30" s="151">
        <f t="shared" si="7"/>
        <v>1000</v>
      </c>
      <c r="M30" s="74">
        <f t="shared" si="5"/>
        <v>6000</v>
      </c>
      <c r="W30" s="65"/>
    </row>
    <row r="31" spans="1:23" ht="26.1" customHeight="1">
      <c r="A31" s="243">
        <v>4.7</v>
      </c>
      <c r="B31" s="241" t="s">
        <v>31</v>
      </c>
      <c r="C31" s="99"/>
      <c r="D31" s="115"/>
      <c r="E31" s="111"/>
      <c r="F31" s="180"/>
      <c r="G31" s="220" t="e">
        <f>'PRELIM. FR Mutiara MGT.Budget'!#REF!</f>
        <v>#REF!</v>
      </c>
      <c r="H31" s="150" t="e">
        <f t="shared" ref="H31:L31" si="8">G31</f>
        <v>#REF!</v>
      </c>
      <c r="I31" s="150" t="e">
        <f t="shared" si="8"/>
        <v>#REF!</v>
      </c>
      <c r="J31" s="150" t="e">
        <f t="shared" si="8"/>
        <v>#REF!</v>
      </c>
      <c r="K31" s="150" t="e">
        <f t="shared" si="8"/>
        <v>#REF!</v>
      </c>
      <c r="L31" s="151" t="e">
        <f t="shared" si="8"/>
        <v>#REF!</v>
      </c>
      <c r="M31" s="74" t="e">
        <f t="shared" si="5"/>
        <v>#REF!</v>
      </c>
      <c r="W31" s="49"/>
    </row>
    <row r="32" spans="1:23" ht="26.1" customHeight="1">
      <c r="A32" s="244"/>
      <c r="B32" s="241" t="s">
        <v>32</v>
      </c>
      <c r="C32" s="104"/>
      <c r="D32" s="102"/>
      <c r="E32" s="88"/>
      <c r="F32" s="4"/>
      <c r="G32" s="221">
        <f>'PRELIM. FR Mutiara MGT.Budget'!H28</f>
        <v>500</v>
      </c>
      <c r="H32" s="150">
        <f t="shared" ref="H32:L32" si="9">G32</f>
        <v>500</v>
      </c>
      <c r="I32" s="150">
        <f t="shared" si="9"/>
        <v>500</v>
      </c>
      <c r="J32" s="150">
        <f t="shared" si="9"/>
        <v>500</v>
      </c>
      <c r="K32" s="150">
        <f t="shared" si="9"/>
        <v>500</v>
      </c>
      <c r="L32" s="151">
        <f t="shared" si="9"/>
        <v>500</v>
      </c>
      <c r="M32" s="74">
        <f t="shared" si="5"/>
        <v>3000</v>
      </c>
    </row>
    <row r="33" spans="1:22" ht="26.1" customHeight="1" thickBot="1">
      <c r="A33" s="29"/>
      <c r="B33" s="127"/>
      <c r="C33" s="104"/>
      <c r="D33" s="102"/>
      <c r="E33" s="88"/>
      <c r="F33" s="4"/>
      <c r="G33" s="70"/>
      <c r="H33" s="70"/>
      <c r="I33" s="70"/>
      <c r="J33" s="70"/>
      <c r="K33" s="14"/>
      <c r="L33" s="78"/>
      <c r="M33" s="74"/>
    </row>
    <row r="34" spans="1:22" ht="26.1" customHeight="1" thickBot="1">
      <c r="A34" s="32"/>
      <c r="B34" s="140"/>
      <c r="C34" s="116"/>
      <c r="D34" s="117"/>
      <c r="E34" s="79">
        <f>SUM(E24:E32)</f>
        <v>0</v>
      </c>
      <c r="F34" s="176">
        <f>SUM(F25:F32)</f>
        <v>0</v>
      </c>
      <c r="G34" s="152" t="e">
        <f>SUM(G25:G32)</f>
        <v>#REF!</v>
      </c>
      <c r="H34" s="152" t="e">
        <f t="shared" ref="H34:L34" si="10">SUM(H24:H32)</f>
        <v>#REF!</v>
      </c>
      <c r="I34" s="152" t="e">
        <f t="shared" si="10"/>
        <v>#REF!</v>
      </c>
      <c r="J34" s="152" t="e">
        <f t="shared" si="10"/>
        <v>#REF!</v>
      </c>
      <c r="K34" s="152" t="e">
        <f t="shared" si="10"/>
        <v>#REF!</v>
      </c>
      <c r="L34" s="103" t="e">
        <f t="shared" si="10"/>
        <v>#REF!</v>
      </c>
      <c r="M34" s="153" t="e">
        <f>SUM(M25:M31)</f>
        <v>#REF!</v>
      </c>
    </row>
    <row r="35" spans="1:22" ht="26.1" customHeight="1" thickBot="1">
      <c r="A35" s="29"/>
      <c r="B35" s="141"/>
      <c r="C35" s="118"/>
      <c r="D35" s="119"/>
      <c r="E35" s="120"/>
      <c r="F35" s="182" t="e">
        <f>SUM(G26:G32)</f>
        <v>#REF!</v>
      </c>
      <c r="G35" s="10"/>
      <c r="H35" s="10"/>
      <c r="I35" s="10"/>
      <c r="J35" s="10"/>
      <c r="K35" s="10"/>
      <c r="L35" s="80"/>
      <c r="M35" s="31"/>
      <c r="R35" s="30"/>
    </row>
    <row r="36" spans="1:22" ht="26.1" customHeight="1" thickBot="1">
      <c r="A36" s="32"/>
      <c r="B36" s="142" t="s">
        <v>2</v>
      </c>
      <c r="C36" s="622" t="s">
        <v>9</v>
      </c>
      <c r="D36" s="623"/>
      <c r="E36" s="82" t="e">
        <f t="shared" ref="E36:L36" si="11">SUM(E34+E22)</f>
        <v>#REF!</v>
      </c>
      <c r="F36" s="183" t="e">
        <f t="shared" si="11"/>
        <v>#REF!</v>
      </c>
      <c r="G36" s="81" t="e">
        <f t="shared" si="11"/>
        <v>#REF!</v>
      </c>
      <c r="H36" s="81" t="e">
        <f t="shared" si="11"/>
        <v>#REF!</v>
      </c>
      <c r="I36" s="81" t="e">
        <f t="shared" si="11"/>
        <v>#REF!</v>
      </c>
      <c r="J36" s="81" t="e">
        <f t="shared" si="11"/>
        <v>#REF!</v>
      </c>
      <c r="K36" s="81" t="e">
        <f t="shared" si="11"/>
        <v>#REF!</v>
      </c>
      <c r="L36" s="82" t="e">
        <f t="shared" si="11"/>
        <v>#REF!</v>
      </c>
      <c r="M36" s="33"/>
      <c r="V36" s="17"/>
    </row>
    <row r="37" spans="1:22" ht="26.1" customHeight="1" thickBot="1">
      <c r="A37" s="34"/>
      <c r="B37" s="142" t="s">
        <v>4</v>
      </c>
      <c r="C37" s="622" t="s">
        <v>6</v>
      </c>
      <c r="D37" s="623"/>
      <c r="E37" s="84"/>
      <c r="F37" s="184" t="e">
        <f t="shared" ref="F37:L37" si="12">SUM(F15)-F36</f>
        <v>#REF!</v>
      </c>
      <c r="G37" s="83" t="e">
        <f t="shared" si="12"/>
        <v>#REF!</v>
      </c>
      <c r="H37" s="83" t="e">
        <f t="shared" si="12"/>
        <v>#REF!</v>
      </c>
      <c r="I37" s="83" t="e">
        <f t="shared" si="12"/>
        <v>#REF!</v>
      </c>
      <c r="J37" s="83" t="e">
        <f t="shared" si="12"/>
        <v>#REF!</v>
      </c>
      <c r="K37" s="83" t="e">
        <f t="shared" si="12"/>
        <v>#REF!</v>
      </c>
      <c r="L37" s="84" t="e">
        <f t="shared" si="12"/>
        <v>#REF!</v>
      </c>
      <c r="M37" s="33"/>
      <c r="V37" s="17"/>
    </row>
    <row r="38" spans="1:22" ht="26.1" customHeight="1">
      <c r="A38" s="34"/>
      <c r="B38" s="143"/>
      <c r="C38" s="121"/>
      <c r="D38" s="123"/>
      <c r="E38" s="122"/>
      <c r="F38" s="35"/>
      <c r="G38" s="5"/>
      <c r="H38" s="38"/>
      <c r="I38" s="38"/>
      <c r="J38" s="38"/>
      <c r="K38" s="38"/>
      <c r="L38" s="85"/>
      <c r="M38" s="19"/>
      <c r="N38" s="30"/>
      <c r="V38" s="17"/>
    </row>
    <row r="39" spans="1:22" ht="26.1" customHeight="1">
      <c r="A39" s="34"/>
      <c r="B39" s="143"/>
      <c r="C39" s="121"/>
      <c r="D39" s="12"/>
      <c r="E39" s="122"/>
      <c r="F39" s="35"/>
      <c r="G39" s="5"/>
      <c r="H39" s="5"/>
      <c r="I39" s="617" t="s">
        <v>27</v>
      </c>
      <c r="J39" s="617"/>
      <c r="K39" s="617"/>
      <c r="L39" s="618"/>
      <c r="M39" s="42"/>
      <c r="N39" s="30"/>
      <c r="V39" s="17"/>
    </row>
    <row r="40" spans="1:22" ht="26.1" customHeight="1">
      <c r="B40" s="28"/>
      <c r="C40" s="12"/>
      <c r="D40" s="12"/>
      <c r="E40" s="35"/>
      <c r="F40" s="35"/>
      <c r="G40" s="5"/>
      <c r="H40" s="5"/>
      <c r="I40" s="5"/>
      <c r="J40" s="5"/>
      <c r="K40" s="5"/>
      <c r="L40" s="5"/>
      <c r="M40" s="48"/>
      <c r="N40" s="30"/>
      <c r="V40" s="17"/>
    </row>
    <row r="41" spans="1:22" ht="26.1" customHeight="1">
      <c r="E41" s="52"/>
      <c r="F41" s="52"/>
      <c r="G41" s="56"/>
      <c r="H41" s="43"/>
      <c r="I41" s="5"/>
      <c r="J41" s="5"/>
      <c r="K41" s="5"/>
      <c r="L41" s="5"/>
    </row>
    <row r="42" spans="1:22" ht="26.1" customHeight="1">
      <c r="E42" s="50"/>
      <c r="F42" s="50"/>
      <c r="G42" s="56"/>
      <c r="H42" s="43"/>
      <c r="I42" s="5"/>
      <c r="J42" s="5"/>
      <c r="K42" s="5"/>
      <c r="L42" s="5"/>
    </row>
    <row r="43" spans="1:22" ht="26.1" customHeight="1">
      <c r="E43" s="51"/>
      <c r="F43" s="51"/>
      <c r="G43" s="43"/>
      <c r="H43" s="5"/>
      <c r="I43" s="5"/>
      <c r="J43" s="5"/>
      <c r="K43" s="5"/>
      <c r="L43" s="5"/>
    </row>
    <row r="44" spans="1:22" ht="26.1" customHeight="1">
      <c r="N44" s="7"/>
    </row>
    <row r="45" spans="1:22" ht="26.1" customHeight="1"/>
    <row r="46" spans="1:22" ht="26.1" customHeight="1"/>
    <row r="47" spans="1:22" ht="26.1" customHeight="1"/>
    <row r="48" spans="1:22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</sheetData>
  <mergeCells count="6">
    <mergeCell ref="I39:L39"/>
    <mergeCell ref="C5:E5"/>
    <mergeCell ref="C15:D15"/>
    <mergeCell ref="C37:D37"/>
    <mergeCell ref="C36:D36"/>
    <mergeCell ref="G5:L5"/>
  </mergeCells>
  <phoneticPr fontId="14" type="noConversion"/>
  <pageMargins left="0.75000000000000011" right="0.75000000000000011" top="1" bottom="1" header="0.5" footer="0.5"/>
  <pageSetup paperSize="8" scale="68" orientation="landscape" horizontalDpi="4294967292" verticalDpi="4294967292"/>
  <extLst>
    <ext xmlns:mx="http://schemas.microsoft.com/office/mac/excel/2008/main" uri="{64002731-A6B0-56B0-2670-7721B7C09600}">
      <mx:PLV Mode="0" OnePage="0" WScale="5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O31"/>
  <sheetViews>
    <sheetView tabSelected="1" zoomScalePageLayoutView="150" workbookViewId="0">
      <selection activeCell="H36" sqref="H36"/>
    </sheetView>
  </sheetViews>
  <sheetFormatPr defaultColWidth="11" defaultRowHeight="15.75"/>
  <cols>
    <col min="1" max="1" width="2.625" customWidth="1"/>
    <col min="2" max="2" width="31.875" bestFit="1" customWidth="1"/>
    <col min="3" max="6" width="10.875" style="247"/>
    <col min="13" max="13" width="12.375" customWidth="1"/>
    <col min="15" max="15" width="4.125" customWidth="1"/>
  </cols>
  <sheetData>
    <row r="2" spans="2:14" ht="21">
      <c r="B2" s="246" t="s">
        <v>43</v>
      </c>
      <c r="I2" s="250"/>
      <c r="J2" s="1"/>
    </row>
    <row r="3" spans="2:14">
      <c r="I3" s="250"/>
      <c r="J3" s="1"/>
    </row>
    <row r="4" spans="2:14">
      <c r="C4" s="256" t="s">
        <v>44</v>
      </c>
      <c r="D4" s="256" t="s">
        <v>45</v>
      </c>
      <c r="E4" s="247" t="s">
        <v>47</v>
      </c>
      <c r="F4" s="247" t="s">
        <v>48</v>
      </c>
      <c r="G4" s="627" t="s">
        <v>49</v>
      </c>
      <c r="H4" s="249" t="s">
        <v>52</v>
      </c>
      <c r="I4" s="628" t="s">
        <v>54</v>
      </c>
      <c r="J4" s="257" t="s">
        <v>78</v>
      </c>
      <c r="K4" s="249" t="s">
        <v>64</v>
      </c>
      <c r="L4" s="629" t="s">
        <v>65</v>
      </c>
      <c r="M4" s="627" t="s">
        <v>66</v>
      </c>
      <c r="N4" s="627" t="s">
        <v>68</v>
      </c>
    </row>
    <row r="5" spans="2:14">
      <c r="C5" s="256" t="s">
        <v>50</v>
      </c>
      <c r="D5" s="256"/>
      <c r="G5" s="627"/>
      <c r="I5" s="628"/>
      <c r="J5" s="257"/>
      <c r="L5" s="629"/>
      <c r="M5" s="627"/>
      <c r="N5" s="627"/>
    </row>
    <row r="6" spans="2:14">
      <c r="C6" s="256"/>
      <c r="D6" s="256"/>
      <c r="G6" s="248"/>
      <c r="I6" s="250"/>
      <c r="J6" s="1"/>
    </row>
    <row r="7" spans="2:14">
      <c r="B7" t="s">
        <v>69</v>
      </c>
      <c r="C7" s="264">
        <v>761</v>
      </c>
      <c r="D7" s="256" t="s">
        <v>46</v>
      </c>
      <c r="E7" s="247" t="s">
        <v>51</v>
      </c>
      <c r="F7" s="247" t="s">
        <v>51</v>
      </c>
      <c r="G7" s="247" t="s">
        <v>51</v>
      </c>
      <c r="H7" s="247" t="s">
        <v>51</v>
      </c>
      <c r="I7" s="251" t="s">
        <v>51</v>
      </c>
      <c r="J7" s="238" t="s">
        <v>51</v>
      </c>
      <c r="K7" s="249" t="s">
        <v>51</v>
      </c>
      <c r="L7" s="252" t="s">
        <v>67</v>
      </c>
      <c r="M7" s="252" t="s">
        <v>67</v>
      </c>
      <c r="N7" s="252" t="s">
        <v>67</v>
      </c>
    </row>
    <row r="8" spans="2:14">
      <c r="C8" s="265">
        <v>1387</v>
      </c>
      <c r="D8" s="256" t="s">
        <v>71</v>
      </c>
      <c r="E8" s="247" t="s">
        <v>51</v>
      </c>
      <c r="F8" s="247" t="s">
        <v>51</v>
      </c>
      <c r="G8" s="247" t="s">
        <v>51</v>
      </c>
      <c r="H8" s="247" t="s">
        <v>51</v>
      </c>
      <c r="I8" s="251" t="s">
        <v>51</v>
      </c>
      <c r="J8" s="238" t="s">
        <v>51</v>
      </c>
      <c r="K8" s="249" t="s">
        <v>51</v>
      </c>
      <c r="L8" s="252" t="s">
        <v>67</v>
      </c>
      <c r="M8" s="252" t="s">
        <v>67</v>
      </c>
      <c r="N8" s="252" t="s">
        <v>67</v>
      </c>
    </row>
    <row r="9" spans="2:14">
      <c r="C9" s="266"/>
      <c r="D9" s="256"/>
      <c r="G9" s="247"/>
      <c r="H9" s="247"/>
      <c r="I9" s="251"/>
      <c r="J9" s="238"/>
      <c r="K9" s="249"/>
      <c r="L9" s="252"/>
      <c r="M9" s="252"/>
      <c r="N9" s="252"/>
    </row>
    <row r="10" spans="2:14">
      <c r="C10" s="266"/>
      <c r="D10" s="256"/>
      <c r="G10" s="247"/>
      <c r="H10" s="247"/>
      <c r="I10" s="251"/>
      <c r="J10" s="238"/>
      <c r="K10" s="249"/>
      <c r="L10" s="252"/>
      <c r="M10" s="252"/>
      <c r="N10" s="252"/>
    </row>
    <row r="11" spans="2:14">
      <c r="B11" t="s">
        <v>70</v>
      </c>
      <c r="C11" s="267">
        <v>840</v>
      </c>
      <c r="D11" s="256" t="s">
        <v>71</v>
      </c>
      <c r="G11" s="247"/>
      <c r="H11" s="247"/>
      <c r="I11" s="251"/>
      <c r="J11" s="238"/>
      <c r="K11" s="249"/>
      <c r="L11" s="252"/>
      <c r="M11" s="252"/>
      <c r="N11" s="252"/>
    </row>
    <row r="12" spans="2:14">
      <c r="C12" s="263">
        <v>775</v>
      </c>
      <c r="D12" s="256" t="s">
        <v>71</v>
      </c>
      <c r="G12" s="247"/>
      <c r="H12" s="247"/>
      <c r="I12" s="251"/>
      <c r="J12" s="238"/>
      <c r="K12" s="249"/>
      <c r="L12" s="252"/>
      <c r="M12" s="252"/>
      <c r="N12" s="252"/>
    </row>
    <row r="13" spans="2:14">
      <c r="C13" s="262"/>
      <c r="D13" s="256"/>
      <c r="G13" s="247"/>
      <c r="H13" s="247"/>
      <c r="I13" s="251"/>
      <c r="J13" s="245"/>
      <c r="K13" s="249"/>
      <c r="L13" s="252"/>
      <c r="M13" s="252"/>
      <c r="N13" s="252"/>
    </row>
    <row r="14" spans="2:14">
      <c r="B14" t="s">
        <v>80</v>
      </c>
      <c r="C14" s="268">
        <v>1031</v>
      </c>
      <c r="D14" s="256" t="s">
        <v>81</v>
      </c>
      <c r="G14" s="247"/>
      <c r="H14" s="247"/>
      <c r="I14" s="251"/>
      <c r="J14" s="245"/>
      <c r="K14" s="249"/>
      <c r="L14" s="252"/>
      <c r="M14" s="252"/>
      <c r="N14" s="252"/>
    </row>
    <row r="15" spans="2:14">
      <c r="C15" s="262"/>
      <c r="D15" s="256"/>
      <c r="G15" s="247"/>
      <c r="H15" s="247"/>
      <c r="I15" s="251"/>
      <c r="J15" s="245"/>
      <c r="K15" s="249"/>
      <c r="L15" s="252"/>
      <c r="M15" s="252"/>
      <c r="N15" s="252"/>
    </row>
    <row r="16" spans="2:14">
      <c r="C16" s="256"/>
      <c r="D16" s="258"/>
      <c r="G16" s="247"/>
      <c r="H16" s="247"/>
      <c r="I16" s="250"/>
      <c r="J16" s="1"/>
    </row>
    <row r="17" spans="2:15">
      <c r="C17" s="269">
        <f>C7</f>
        <v>761</v>
      </c>
      <c r="D17" s="270">
        <f>C8</f>
        <v>1387</v>
      </c>
      <c r="E17" s="271">
        <f>C11</f>
        <v>840</v>
      </c>
      <c r="F17" s="272">
        <f>C12</f>
        <v>775</v>
      </c>
      <c r="G17" s="273">
        <f>C14</f>
        <v>1031</v>
      </c>
      <c r="H17" s="247"/>
      <c r="I17" s="250"/>
      <c r="J17" s="1"/>
    </row>
    <row r="18" spans="2:15">
      <c r="B18" t="s">
        <v>62</v>
      </c>
      <c r="C18" s="261" t="s">
        <v>53</v>
      </c>
      <c r="D18" s="261" t="s">
        <v>53</v>
      </c>
      <c r="E18" s="261" t="str">
        <f>D18</f>
        <v>1 Year</v>
      </c>
      <c r="F18" s="261" t="str">
        <f>E18</f>
        <v>1 Year</v>
      </c>
      <c r="G18" s="261" t="str">
        <f>F18</f>
        <v>1 Year</v>
      </c>
      <c r="H18" s="247"/>
      <c r="I18" s="250"/>
      <c r="J18" s="1"/>
    </row>
    <row r="19" spans="2:15">
      <c r="B19" t="s">
        <v>63</v>
      </c>
      <c r="C19" s="261" t="s">
        <v>51</v>
      </c>
      <c r="D19" s="261" t="s">
        <v>51</v>
      </c>
      <c r="E19" s="261" t="s">
        <v>51</v>
      </c>
      <c r="F19" s="261" t="s">
        <v>51</v>
      </c>
      <c r="G19" s="261" t="s">
        <v>51</v>
      </c>
      <c r="H19" s="247"/>
      <c r="I19" s="250"/>
      <c r="J19" s="1"/>
    </row>
    <row r="20" spans="2:15">
      <c r="B20" t="s">
        <v>79</v>
      </c>
      <c r="C20" s="259">
        <v>3500</v>
      </c>
      <c r="D20" s="259">
        <v>6500</v>
      </c>
      <c r="E20" s="259">
        <v>7000</v>
      </c>
      <c r="F20" s="259">
        <v>6400</v>
      </c>
      <c r="G20" s="259">
        <v>5500</v>
      </c>
      <c r="H20" s="247"/>
      <c r="I20" s="250"/>
      <c r="J20" s="1"/>
    </row>
    <row r="21" spans="2:15">
      <c r="B21" t="s">
        <v>55</v>
      </c>
      <c r="C21" s="260">
        <f>SUM(C20)*4</f>
        <v>14000</v>
      </c>
      <c r="D21" s="260">
        <f>SUM(D20)*4</f>
        <v>26000</v>
      </c>
      <c r="E21" s="260">
        <f>E20*4</f>
        <v>28000</v>
      </c>
      <c r="F21" s="260">
        <f>F20*4</f>
        <v>25600</v>
      </c>
      <c r="G21" s="260">
        <f>G20*4</f>
        <v>22000</v>
      </c>
      <c r="H21" s="247"/>
      <c r="I21" s="250"/>
      <c r="J21" s="1"/>
    </row>
    <row r="22" spans="2:15">
      <c r="B22" t="s">
        <v>56</v>
      </c>
      <c r="C22" s="261" t="s">
        <v>61</v>
      </c>
      <c r="D22" s="261" t="s">
        <v>61</v>
      </c>
      <c r="E22" s="261" t="s">
        <v>61</v>
      </c>
      <c r="F22" s="261" t="s">
        <v>61</v>
      </c>
      <c r="G22" s="261" t="s">
        <v>61</v>
      </c>
      <c r="I22" s="250"/>
      <c r="J22" s="1"/>
    </row>
    <row r="23" spans="2:15">
      <c r="B23" t="s">
        <v>57</v>
      </c>
      <c r="C23" s="261" t="s">
        <v>60</v>
      </c>
      <c r="D23" s="261" t="s">
        <v>60</v>
      </c>
      <c r="E23" s="261" t="s">
        <v>60</v>
      </c>
      <c r="F23" s="261" t="s">
        <v>60</v>
      </c>
      <c r="G23" s="261" t="s">
        <v>60</v>
      </c>
      <c r="I23" s="250"/>
      <c r="J23" s="1"/>
    </row>
    <row r="24" spans="2:15">
      <c r="B24" t="s">
        <v>58</v>
      </c>
      <c r="C24" s="261" t="s">
        <v>59</v>
      </c>
      <c r="D24" s="261" t="s">
        <v>59</v>
      </c>
      <c r="E24" s="261" t="s">
        <v>59</v>
      </c>
      <c r="F24" s="261" t="s">
        <v>59</v>
      </c>
      <c r="G24" s="261" t="s">
        <v>59</v>
      </c>
      <c r="I24" s="250"/>
      <c r="J24" s="1"/>
    </row>
    <row r="25" spans="2:15">
      <c r="C25" s="261"/>
      <c r="D25" s="261"/>
      <c r="E25" s="261"/>
      <c r="F25" s="261"/>
      <c r="G25" s="261"/>
      <c r="I25" s="250"/>
      <c r="J25" s="1"/>
    </row>
    <row r="26" spans="2:15">
      <c r="B26" t="s">
        <v>72</v>
      </c>
      <c r="C26" s="261" t="s">
        <v>73</v>
      </c>
      <c r="D26" s="261" t="s">
        <v>74</v>
      </c>
      <c r="E26" s="261" t="s">
        <v>77</v>
      </c>
      <c r="F26" s="261" t="s">
        <v>77</v>
      </c>
      <c r="G26" s="261" t="s">
        <v>77</v>
      </c>
      <c r="I26" s="250"/>
      <c r="J26" s="1"/>
    </row>
    <row r="27" spans="2:15">
      <c r="B27" t="s">
        <v>75</v>
      </c>
      <c r="C27" s="261" t="s">
        <v>74</v>
      </c>
      <c r="D27" s="261" t="s">
        <v>74</v>
      </c>
      <c r="E27" s="261" t="s">
        <v>77</v>
      </c>
      <c r="F27" s="261" t="s">
        <v>77</v>
      </c>
      <c r="G27" s="261" t="s">
        <v>77</v>
      </c>
      <c r="I27" s="250"/>
      <c r="J27" s="1"/>
    </row>
    <row r="28" spans="2:15">
      <c r="B28" t="s">
        <v>76</v>
      </c>
      <c r="C28" s="261">
        <v>250</v>
      </c>
      <c r="D28" s="261">
        <v>250</v>
      </c>
      <c r="E28" s="261">
        <v>250</v>
      </c>
      <c r="F28" s="261">
        <v>250</v>
      </c>
      <c r="G28" s="261">
        <v>250</v>
      </c>
      <c r="I28" s="250"/>
      <c r="J28" s="1"/>
    </row>
    <row r="29" spans="2:15" ht="16.5" thickBot="1">
      <c r="B29" s="253"/>
      <c r="C29" s="254"/>
      <c r="D29" s="254"/>
      <c r="E29" s="254"/>
      <c r="F29" s="254"/>
      <c r="G29" s="253"/>
      <c r="H29" s="253"/>
      <c r="I29" s="255"/>
      <c r="J29" s="253"/>
      <c r="K29" s="253"/>
      <c r="L29" s="253"/>
      <c r="M29" s="253"/>
      <c r="N29" s="253"/>
      <c r="O29" s="253"/>
    </row>
    <row r="30" spans="2:15" ht="16.5" thickTop="1"/>
    <row r="31" spans="2:15">
      <c r="D31" s="274"/>
    </row>
  </sheetData>
  <mergeCells count="5">
    <mergeCell ref="G4:G5"/>
    <mergeCell ref="I4:I5"/>
    <mergeCell ref="L4:L5"/>
    <mergeCell ref="M4:M5"/>
    <mergeCell ref="N4:N5"/>
  </mergeCells>
  <phoneticPr fontId="14" type="noConversion"/>
  <pageMargins left="0.75000000000000011" right="0.75000000000000011" top="1" bottom="1" header="0.5" footer="0.5"/>
  <pageSetup paperSize="9" scale="6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 </vt:lpstr>
      <vt:lpstr>PRELIM. FR Mutiara MGT.Budget</vt:lpstr>
      <vt:lpstr>Notes</vt:lpstr>
      <vt:lpstr>MTN CashFlow</vt:lpstr>
      <vt:lpstr>OFFICE SPACE</vt:lpstr>
      <vt:lpstr>'MTN CashFlow'!Print_Area</vt:lpstr>
      <vt:lpstr>Notes!Print_Area</vt:lpstr>
      <vt:lpstr>'OFFICE SPACE'!Print_Area</vt:lpstr>
      <vt:lpstr>'PRELIM. FR Mutiara MGT.Budget'!Print_Area</vt:lpstr>
    </vt:vector>
  </TitlesOfParts>
  <Company>Danamin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Taufik Nordin</dc:creator>
  <cp:lastModifiedBy>User</cp:lastModifiedBy>
  <cp:lastPrinted>2016-10-08T05:22:24Z</cp:lastPrinted>
  <dcterms:created xsi:type="dcterms:W3CDTF">2016-05-10T07:56:15Z</dcterms:created>
  <dcterms:modified xsi:type="dcterms:W3CDTF">2017-01-25T02:35:36Z</dcterms:modified>
</cp:coreProperties>
</file>