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75" windowHeight="7740" activeTab="5"/>
  </bookViews>
  <sheets>
    <sheet name="24 kali(sebulan 2x)" sheetId="1" r:id="rId1"/>
    <sheet name="12 kali" sheetId="4" r:id="rId2"/>
    <sheet name="6 kali" sheetId="5" r:id="rId3"/>
    <sheet name="5 kali" sheetId="6" r:id="rId4"/>
    <sheet name="Trip 1" sheetId="2" r:id="rId5"/>
    <sheet name="Trip 2" sheetId="7" r:id="rId6"/>
    <sheet name="Sheet3" sheetId="3" r:id="rId7"/>
  </sheets>
  <calcPr calcId="145621"/>
</workbook>
</file>

<file path=xl/calcChain.xml><?xml version="1.0" encoding="utf-8"?>
<calcChain xmlns="http://schemas.openxmlformats.org/spreadsheetml/2006/main">
  <c r="M21" i="7" l="1"/>
  <c r="M22" i="7"/>
  <c r="M20" i="7"/>
  <c r="M25" i="7" l="1"/>
  <c r="M28" i="2"/>
  <c r="M25" i="2"/>
  <c r="M24" i="2"/>
  <c r="M23" i="2"/>
  <c r="E4" i="6" l="1"/>
  <c r="E25" i="6" l="1"/>
  <c r="E33" i="6" s="1"/>
  <c r="E12" i="6"/>
  <c r="E29" i="6" l="1"/>
  <c r="E28" i="6"/>
  <c r="E27" i="6"/>
  <c r="E32" i="6"/>
  <c r="E31" i="6"/>
  <c r="E30" i="6"/>
  <c r="E26" i="6"/>
  <c r="E8" i="6"/>
  <c r="E7" i="6"/>
  <c r="E6" i="6"/>
  <c r="E10" i="6"/>
  <c r="E9" i="6"/>
  <c r="E5" i="6"/>
  <c r="E11" i="6"/>
  <c r="E4" i="5"/>
  <c r="E12" i="5" l="1"/>
  <c r="E7" i="5"/>
  <c r="E6" i="5"/>
  <c r="E11" i="5" l="1"/>
  <c r="E10" i="5"/>
  <c r="E9" i="5"/>
  <c r="E8" i="5"/>
  <c r="E5" i="5"/>
  <c r="E6" i="4"/>
  <c r="E10" i="4"/>
  <c r="E9" i="4"/>
  <c r="E8" i="4"/>
  <c r="E7" i="4"/>
  <c r="E5" i="4"/>
  <c r="E4" i="4"/>
  <c r="E10" i="1"/>
  <c r="E9" i="1"/>
  <c r="E8" i="1"/>
  <c r="E7" i="1"/>
  <c r="E6" i="1"/>
  <c r="E4" i="1"/>
  <c r="E5" i="1"/>
  <c r="E12" i="4" l="1"/>
  <c r="E12" i="1"/>
  <c r="G12" i="1" s="1"/>
</calcChain>
</file>

<file path=xl/sharedStrings.xml><?xml version="1.0" encoding="utf-8"?>
<sst xmlns="http://schemas.openxmlformats.org/spreadsheetml/2006/main" count="295" uniqueCount="126">
  <si>
    <t>Flight</t>
  </si>
  <si>
    <t>Costing</t>
  </si>
  <si>
    <t>2 staff</t>
  </si>
  <si>
    <t>Accomodation</t>
  </si>
  <si>
    <t>Staff</t>
  </si>
  <si>
    <t>1 staff (RM6000)</t>
  </si>
  <si>
    <t>1 staff (RM3000)</t>
  </si>
  <si>
    <t>Allowance</t>
  </si>
  <si>
    <t>Transport</t>
  </si>
  <si>
    <t>Printing</t>
  </si>
  <si>
    <t>Item</t>
  </si>
  <si>
    <t>Matter</t>
  </si>
  <si>
    <t>Budget</t>
  </si>
  <si>
    <t>No</t>
  </si>
  <si>
    <t>4 hari 3 malam</t>
  </si>
  <si>
    <t>Depart RM200                       Return RM120</t>
  </si>
  <si>
    <t>RM200p'night, 3 mlm, 2kali sbulan</t>
  </si>
  <si>
    <t>Sewa Kereta</t>
  </si>
  <si>
    <t>Minyak</t>
  </si>
  <si>
    <t>x 12 bulan =</t>
  </si>
  <si>
    <t>Estimated (RM)</t>
  </si>
  <si>
    <t>TOTAL</t>
  </si>
  <si>
    <t>RM200 p'month</t>
  </si>
  <si>
    <t>RM2400</t>
  </si>
  <si>
    <t>RM200p'night, 3 mlm, 12 bulan</t>
  </si>
  <si>
    <t xml:space="preserve">salary / 26 x 62 days x 2 </t>
  </si>
  <si>
    <t>salary / 26 x 62 days x 2</t>
  </si>
  <si>
    <t xml:space="preserve">RM60p'day, 4days,            2 staff, 12 bulan, 2 </t>
  </si>
  <si>
    <t>RM120p'day x 4 hari, 2kali sebulan</t>
  </si>
  <si>
    <t>RM120p'day, 4 hari,        12 bulan</t>
  </si>
  <si>
    <t>RM30p'day, 4 hari ,           12 bulan</t>
  </si>
  <si>
    <t xml:space="preserve">salary / 26 x 10 days x 2 </t>
  </si>
  <si>
    <t xml:space="preserve">RM60p'day, 4days,            2 staff, 2kali sebulan, 2 </t>
  </si>
  <si>
    <t>RM30p'day x 4 hari x 2kali sebulan</t>
  </si>
  <si>
    <t>Depart &amp; Return (RM200+120) darab 2 org staff utk 12 bulan</t>
  </si>
  <si>
    <t>RM200 p'night darab 3 mlm utk 12 bulan</t>
  </si>
  <si>
    <t>Salary bahagi 26 hari utk dapatkan salary sehari, darab 62 hari di sana darab 2(profit)</t>
  </si>
  <si>
    <t>RM60 sehari darab 4 hari disana, darab 2 org staff utk 12 bulan, darab 2(profit)</t>
  </si>
  <si>
    <t>Sewa Kereta- RM120 sehari darab 4 hari disana utk 12 bulan</t>
  </si>
  <si>
    <t>Minyak- RM30 sehari darab 4 hari disana utk 12 bulan</t>
  </si>
  <si>
    <t>RM2400 utk 12 bulan (sebulan RM200)</t>
  </si>
  <si>
    <t>Depart &amp; Return (RM200+120) darab 2 org staff, darab 2 kali sebulan</t>
  </si>
  <si>
    <t>RM200 p'night darab 3 mlm, darab 2 kali sebulan</t>
  </si>
  <si>
    <t>Salary bahagi 26 hari utk dapatkan salary sehari, darab 10 hari di sana dalam sebulan, darab 2(profit)</t>
  </si>
  <si>
    <t>RM60 sehari darab 4 hari disana, darab 2 org staff, darab 2 kali sebulan, darab 2(profit)</t>
  </si>
  <si>
    <t>Sewa Kereta- RM120 sehari darab 4 hari disana utk 2 kali sebulan</t>
  </si>
  <si>
    <t>Minyak- RM30 sehari darab 4 hari disana utk 2 kali sebulan</t>
  </si>
  <si>
    <t>RM200p'night, 3 mlm,     6 bulan</t>
  </si>
  <si>
    <t>38 days= 4x6+14</t>
  </si>
  <si>
    <t>salary / 26 x 38 days x 3</t>
  </si>
  <si>
    <t xml:space="preserve">salary / 26 x 38 days x 3 </t>
  </si>
  <si>
    <t>62 days= 4kali x 12 bulan + 14 hari</t>
  </si>
  <si>
    <t xml:space="preserve">RM60p'day, 4days,            2 staff, 6 bulan, 3 </t>
  </si>
  <si>
    <t>RM120p'day, 4 hari,        6 bulan</t>
  </si>
  <si>
    <t>RM30p'day, 4 hari ,           6 bulan</t>
  </si>
  <si>
    <t>RM200</t>
  </si>
  <si>
    <t>RM200 utk 6 bulan</t>
  </si>
  <si>
    <t>Depart &amp; Return (RM300+300) darab 2 org staff utk 6 kali</t>
  </si>
  <si>
    <t>RM200 p'night darab 3 mlm utk 6 kali</t>
  </si>
  <si>
    <t>Salary bahagi 26 hari utk dapatkan salary sehari, darab 38 hari penglibatan darab 3(profit)</t>
  </si>
  <si>
    <t>Minyak- RM30 sehari darab 4 hari utk 6 kali</t>
  </si>
  <si>
    <t>Sewa Kereta- RM120 sehari darab 4 hari utk 6 kali</t>
  </si>
  <si>
    <t>RM60 sehari darab 4 hari disana, darab 2 org staff utk 6 kali, darab 3(profit)</t>
  </si>
  <si>
    <t>Depart RM250                       Return RM250</t>
  </si>
  <si>
    <t xml:space="preserve">salary / 26 x 34 days x 3 </t>
  </si>
  <si>
    <t>salary / 26 x 34 days x 3</t>
  </si>
  <si>
    <t xml:space="preserve">RM60p'day, 4days,            2 staff, 5 bulan, 3 </t>
  </si>
  <si>
    <t>RM120p'day, 4 hari,        5 bulan</t>
  </si>
  <si>
    <t>RM30p'day, 4 hari ,           5 bulan</t>
  </si>
  <si>
    <t>34 days= 4x5+14</t>
  </si>
  <si>
    <t>Depart &amp; Return (RM300+300) darab 2 org staff utk 5 kali</t>
  </si>
  <si>
    <t>RM200 p'night darab 3 mlm utk 5 kali</t>
  </si>
  <si>
    <t>Salary bahagi 26 hari utk dapatkan salary sehari, darab 34 hari penglibatan darab 3(profit)</t>
  </si>
  <si>
    <t>RM60 sehari darab 4 hari disana, darab 2 org staff utk 5 kali, darab 3(profit)</t>
  </si>
  <si>
    <t>Sewa Kereta- RM120 sehari darab 4 hari utk 5 kali</t>
  </si>
  <si>
    <t>Minyak- RM30 sehari darab 4 hari utk 5 kali</t>
  </si>
  <si>
    <t>RM200 utk 5 bulan</t>
  </si>
  <si>
    <t xml:space="preserve">salary / 26 x 34 days  </t>
  </si>
  <si>
    <t>salary / 26 x 34 days</t>
  </si>
  <si>
    <t>RM60p'day, 4days,            2 staff, 5 bulan</t>
  </si>
  <si>
    <t>Actual Cost</t>
  </si>
  <si>
    <t>RM200p'night, 3 mlm,     5 bulan</t>
  </si>
  <si>
    <t>Flight Ticket</t>
  </si>
  <si>
    <t>Kuala Lumpur - Kuching</t>
  </si>
  <si>
    <t>15.25 - 17.15</t>
  </si>
  <si>
    <t>Kuching  - Kuala Lumpur</t>
  </si>
  <si>
    <t>17.40 - 19.25</t>
  </si>
  <si>
    <t>AK 5213</t>
  </si>
  <si>
    <t>AK 5212</t>
  </si>
  <si>
    <t>Luggage</t>
  </si>
  <si>
    <t>20 Kilo</t>
  </si>
  <si>
    <t>Meal</t>
  </si>
  <si>
    <t>Thai Green Curry Chicken rice</t>
  </si>
  <si>
    <t>MOHD AIZAT BIN JAMIL 860717-56-6029</t>
  </si>
  <si>
    <t>FARID FIRDAUS BIN ZULKPELI 920621-03-5671</t>
  </si>
  <si>
    <t>Date Depart</t>
  </si>
  <si>
    <t>Time Depart</t>
  </si>
  <si>
    <t>Filght No.</t>
  </si>
  <si>
    <t xml:space="preserve">Name </t>
  </si>
  <si>
    <t>Details Request</t>
  </si>
  <si>
    <t>Hotel</t>
  </si>
  <si>
    <t>Petrol</t>
  </si>
  <si>
    <t>2 Night</t>
  </si>
  <si>
    <t>2 Person * 3 days</t>
  </si>
  <si>
    <t>2 days</t>
  </si>
  <si>
    <t>Others</t>
  </si>
  <si>
    <t xml:space="preserve">Swinburne University - 15/08/2017 - 17/08/2017 </t>
  </si>
  <si>
    <t>Qty</t>
  </si>
  <si>
    <t>RM</t>
  </si>
  <si>
    <t>Des.</t>
  </si>
  <si>
    <t>Request by ;</t>
  </si>
  <si>
    <t>AIZAT</t>
  </si>
  <si>
    <t>GST IT ADVISORY</t>
  </si>
  <si>
    <t>17.20-19.15</t>
  </si>
  <si>
    <t>10 kilo</t>
  </si>
  <si>
    <t>Car Rental</t>
  </si>
  <si>
    <t>1 Person * 3 days</t>
  </si>
  <si>
    <t xml:space="preserve">Swinburne University - 15/11/2017 - 17/11/2017 </t>
  </si>
  <si>
    <t xml:space="preserve">Hotel Name </t>
  </si>
  <si>
    <t>56 Hotel, Kuching</t>
  </si>
  <si>
    <t>Date</t>
  </si>
  <si>
    <t>15 - 17 November 2017</t>
  </si>
  <si>
    <t>Superior king Bed</t>
  </si>
  <si>
    <t>Room Type</t>
  </si>
  <si>
    <t>Rate</t>
  </si>
  <si>
    <t>RM150 per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</si>
</sst>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RM&quot;#,##0_);[Red]\(&quot;RM&quot;#,##0\)"/>
    <numFmt numFmtId="43" formatCode="_(* #,##0.00_);_(* \(#,##0.00\);_(* &quot;-&quot;??_);_(@_)"/>
  </numFmts>
  <fonts count="14" x14ac:knownFonts="1">
    <font>
      <sz val="10"/>
      <color theme="1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S Sans Serif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u/>
      <sz val="10"/>
      <color theme="1"/>
      <name val="MS Sans Serif"/>
      <family val="2"/>
    </font>
    <font>
      <u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7" fillId="0" borderId="1" xfId="1" applyFont="1" applyBorder="1"/>
    <xf numFmtId="0" fontId="7" fillId="0" borderId="1" xfId="0" applyFont="1" applyBorder="1" applyAlignment="1">
      <alignment horizontal="left" vertical="center"/>
    </xf>
    <xf numFmtId="43" fontId="7" fillId="0" borderId="2" xfId="1" applyFont="1" applyBorder="1"/>
    <xf numFmtId="43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0" applyFont="1"/>
    <xf numFmtId="2" fontId="7" fillId="0" borderId="1" xfId="0" applyNumberFormat="1" applyFont="1" applyBorder="1" applyAlignment="1">
      <alignment horizontal="right"/>
    </xf>
    <xf numFmtId="43" fontId="7" fillId="0" borderId="1" xfId="1" applyFont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0" fillId="0" borderId="0" xfId="0" applyFont="1"/>
    <xf numFmtId="6" fontId="7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1" fillId="0" borderId="0" xfId="0" applyFont="1"/>
    <xf numFmtId="0" fontId="12" fillId="0" borderId="0" xfId="0" applyFont="1" applyBorder="1"/>
    <xf numFmtId="0" fontId="13" fillId="0" borderId="0" xfId="0" applyFont="1" applyBorder="1"/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A6" workbookViewId="0">
      <selection activeCell="C27" sqref="C27"/>
    </sheetView>
  </sheetViews>
  <sheetFormatPr defaultRowHeight="12.75" x14ac:dyDescent="0.2"/>
  <cols>
    <col min="1" max="1" width="4" customWidth="1"/>
    <col min="2" max="2" width="13.85546875" customWidth="1"/>
    <col min="3" max="3" width="17.5703125" customWidth="1"/>
    <col min="4" max="4" width="21.5703125" bestFit="1" customWidth="1"/>
    <col min="5" max="5" width="14.7109375" bestFit="1" customWidth="1"/>
    <col min="6" max="6" width="11.28515625" bestFit="1" customWidth="1"/>
    <col min="7" max="7" width="11.7109375" customWidth="1"/>
  </cols>
  <sheetData>
    <row r="1" spans="1:19" ht="18.75" x14ac:dyDescent="0.3">
      <c r="A1" s="16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spans="1:19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</row>
    <row r="3" spans="1:19" ht="15" x14ac:dyDescent="0.25">
      <c r="A3" s="8" t="s">
        <v>13</v>
      </c>
      <c r="B3" s="8" t="s">
        <v>10</v>
      </c>
      <c r="C3" s="8" t="s">
        <v>11</v>
      </c>
      <c r="D3" s="8" t="s">
        <v>12</v>
      </c>
      <c r="E3" s="8" t="s">
        <v>20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</row>
    <row r="4" spans="1:19" ht="35.25" customHeight="1" x14ac:dyDescent="0.25">
      <c r="A4" s="9">
        <v>1</v>
      </c>
      <c r="B4" s="6" t="s">
        <v>0</v>
      </c>
      <c r="C4" s="6" t="s">
        <v>2</v>
      </c>
      <c r="D4" s="7" t="s">
        <v>15</v>
      </c>
      <c r="E4" s="18">
        <f>(200+120)*2*2</f>
        <v>1280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</row>
    <row r="5" spans="1:19" ht="30" x14ac:dyDescent="0.25">
      <c r="A5" s="9">
        <v>2</v>
      </c>
      <c r="B5" s="12" t="s">
        <v>3</v>
      </c>
      <c r="C5" s="12" t="s">
        <v>14</v>
      </c>
      <c r="D5" s="5" t="s">
        <v>16</v>
      </c>
      <c r="E5" s="18">
        <f>200*3*2</f>
        <v>1200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</row>
    <row r="6" spans="1:19" ht="15" x14ac:dyDescent="0.25">
      <c r="A6" s="38">
        <v>3</v>
      </c>
      <c r="B6" s="35" t="s">
        <v>4</v>
      </c>
      <c r="C6" s="12" t="s">
        <v>5</v>
      </c>
      <c r="D6" s="4" t="s">
        <v>31</v>
      </c>
      <c r="E6" s="10">
        <f>(6000/26)*10*2</f>
        <v>4615.3846153846152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3"/>
    </row>
    <row r="7" spans="1:19" ht="15" x14ac:dyDescent="0.25">
      <c r="A7" s="39"/>
      <c r="B7" s="36"/>
      <c r="C7" s="12" t="s">
        <v>6</v>
      </c>
      <c r="D7" s="4" t="s">
        <v>31</v>
      </c>
      <c r="E7" s="10">
        <f>(3000/26)*10*2</f>
        <v>2307.6923076923076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3"/>
    </row>
    <row r="8" spans="1:19" ht="30" x14ac:dyDescent="0.25">
      <c r="A8" s="9">
        <v>4</v>
      </c>
      <c r="B8" s="12" t="s">
        <v>7</v>
      </c>
      <c r="C8" s="12" t="s">
        <v>2</v>
      </c>
      <c r="D8" s="5" t="s">
        <v>32</v>
      </c>
      <c r="E8" s="11">
        <f>60*4*2*2*2</f>
        <v>1920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3"/>
    </row>
    <row r="9" spans="1:19" ht="30" x14ac:dyDescent="0.25">
      <c r="A9" s="38">
        <v>5</v>
      </c>
      <c r="B9" s="35" t="s">
        <v>8</v>
      </c>
      <c r="C9" s="12" t="s">
        <v>17</v>
      </c>
      <c r="D9" s="5" t="s">
        <v>28</v>
      </c>
      <c r="E9" s="11">
        <f>120*4*2</f>
        <v>960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3"/>
    </row>
    <row r="10" spans="1:19" ht="30" x14ac:dyDescent="0.25">
      <c r="A10" s="39"/>
      <c r="B10" s="36"/>
      <c r="C10" s="12" t="s">
        <v>18</v>
      </c>
      <c r="D10" s="5" t="s">
        <v>33</v>
      </c>
      <c r="E10" s="17">
        <f>30*4*2</f>
        <v>240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  <c r="S10" s="3"/>
    </row>
    <row r="11" spans="1:19" ht="15" x14ac:dyDescent="0.25">
      <c r="A11" s="9">
        <v>6</v>
      </c>
      <c r="B11" s="12" t="s">
        <v>9</v>
      </c>
      <c r="C11" s="12"/>
      <c r="D11" s="4" t="s">
        <v>22</v>
      </c>
      <c r="E11" s="11">
        <v>200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</row>
    <row r="12" spans="1:19" ht="15.75" thickBot="1" x14ac:dyDescent="0.3">
      <c r="A12" s="2"/>
      <c r="B12" s="2"/>
      <c r="C12" s="2"/>
      <c r="D12" s="15" t="s">
        <v>21</v>
      </c>
      <c r="E12" s="13">
        <f>SUM(E4:E11)</f>
        <v>12723.076923076922</v>
      </c>
      <c r="F12" s="2" t="s">
        <v>19</v>
      </c>
      <c r="G12" s="14">
        <f>E12*12</f>
        <v>152676.92307692306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</row>
    <row r="13" spans="1:19" ht="15.75" thickTop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</row>
    <row r="14" spans="1:19" ht="15" x14ac:dyDescent="0.25">
      <c r="B14" s="4" t="s">
        <v>0</v>
      </c>
      <c r="C14" s="34" t="s">
        <v>41</v>
      </c>
      <c r="D14" s="34"/>
      <c r="E14" s="34"/>
      <c r="F14" s="34"/>
      <c r="G14" s="34"/>
      <c r="H14" s="34"/>
      <c r="I14" s="34"/>
      <c r="J14" s="2"/>
      <c r="K14" s="2"/>
      <c r="L14" s="2"/>
      <c r="M14" s="2"/>
      <c r="N14" s="2"/>
      <c r="O14" s="2"/>
      <c r="P14" s="2"/>
      <c r="Q14" s="2"/>
      <c r="R14" s="3"/>
      <c r="S14" s="3"/>
    </row>
    <row r="15" spans="1:19" ht="15" x14ac:dyDescent="0.25">
      <c r="B15" s="4" t="s">
        <v>3</v>
      </c>
      <c r="C15" s="34" t="s">
        <v>42</v>
      </c>
      <c r="D15" s="34"/>
      <c r="E15" s="34"/>
      <c r="F15" s="34"/>
      <c r="G15" s="34"/>
      <c r="H15" s="34"/>
      <c r="I15" s="34"/>
      <c r="J15" s="2"/>
      <c r="K15" s="2"/>
      <c r="L15" s="2"/>
      <c r="M15" s="2"/>
      <c r="N15" s="2"/>
      <c r="O15" s="2"/>
      <c r="P15" s="2"/>
      <c r="Q15" s="2"/>
      <c r="R15" s="3"/>
      <c r="S15" s="3"/>
    </row>
    <row r="16" spans="1:19" ht="15" x14ac:dyDescent="0.25">
      <c r="B16" s="4" t="s">
        <v>4</v>
      </c>
      <c r="C16" s="34" t="s">
        <v>43</v>
      </c>
      <c r="D16" s="34"/>
      <c r="E16" s="34"/>
      <c r="F16" s="34"/>
      <c r="G16" s="34"/>
      <c r="H16" s="34"/>
      <c r="I16" s="34"/>
      <c r="J16" s="2"/>
      <c r="K16" s="2"/>
      <c r="L16" s="2"/>
      <c r="M16" s="2"/>
      <c r="N16" s="2"/>
      <c r="O16" s="2"/>
      <c r="P16" s="2"/>
      <c r="Q16" s="2"/>
      <c r="R16" s="3"/>
      <c r="S16" s="3"/>
    </row>
    <row r="17" spans="2:19" ht="15" x14ac:dyDescent="0.25">
      <c r="B17" s="4" t="s">
        <v>7</v>
      </c>
      <c r="C17" s="34" t="s">
        <v>44</v>
      </c>
      <c r="D17" s="34"/>
      <c r="E17" s="34"/>
      <c r="F17" s="34"/>
      <c r="G17" s="34"/>
      <c r="H17" s="34"/>
      <c r="I17" s="34"/>
      <c r="J17" s="2"/>
      <c r="K17" s="2"/>
      <c r="L17" s="2"/>
      <c r="M17" s="2"/>
      <c r="N17" s="2"/>
      <c r="O17" s="2"/>
      <c r="P17" s="2"/>
      <c r="Q17" s="2"/>
      <c r="R17" s="3"/>
      <c r="S17" s="3"/>
    </row>
    <row r="18" spans="2:19" ht="15" x14ac:dyDescent="0.25">
      <c r="B18" s="35" t="s">
        <v>8</v>
      </c>
      <c r="C18" s="34" t="s">
        <v>45</v>
      </c>
      <c r="D18" s="34"/>
      <c r="E18" s="34"/>
      <c r="F18" s="34"/>
      <c r="G18" s="34"/>
      <c r="H18" s="34"/>
      <c r="I18" s="34"/>
      <c r="J18" s="2"/>
      <c r="K18" s="2"/>
      <c r="L18" s="2"/>
      <c r="M18" s="2"/>
      <c r="N18" s="2"/>
      <c r="O18" s="2"/>
      <c r="P18" s="2"/>
      <c r="Q18" s="2"/>
      <c r="R18" s="3"/>
      <c r="S18" s="3"/>
    </row>
    <row r="19" spans="2:19" ht="15" x14ac:dyDescent="0.25">
      <c r="B19" s="36"/>
      <c r="C19" s="37" t="s">
        <v>46</v>
      </c>
      <c r="D19" s="34"/>
      <c r="E19" s="34"/>
      <c r="F19" s="34"/>
      <c r="G19" s="34"/>
      <c r="H19" s="34"/>
      <c r="I19" s="34"/>
      <c r="J19" s="2"/>
      <c r="K19" s="2"/>
      <c r="L19" s="2"/>
      <c r="M19" s="2"/>
      <c r="N19" s="2"/>
      <c r="O19" s="2"/>
      <c r="P19" s="2"/>
      <c r="Q19" s="2"/>
      <c r="R19" s="3"/>
      <c r="S19" s="3"/>
    </row>
    <row r="20" spans="2:19" ht="15" x14ac:dyDescent="0.25">
      <c r="B20" s="4" t="s">
        <v>9</v>
      </c>
      <c r="C20" s="34" t="s">
        <v>40</v>
      </c>
      <c r="D20" s="34"/>
      <c r="E20" s="34"/>
      <c r="F20" s="34"/>
      <c r="G20" s="34"/>
      <c r="H20" s="34"/>
      <c r="I20" s="34"/>
      <c r="J20" s="2"/>
      <c r="K20" s="2"/>
      <c r="L20" s="2"/>
      <c r="M20" s="2"/>
      <c r="N20" s="2"/>
      <c r="O20" s="2"/>
      <c r="P20" s="2"/>
      <c r="Q20" s="2"/>
      <c r="R20" s="3"/>
      <c r="S20" s="3"/>
    </row>
    <row r="21" spans="2:19" ht="15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/>
      <c r="S21" s="3"/>
    </row>
    <row r="22" spans="2:19" ht="15" x14ac:dyDescent="0.25">
      <c r="B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</row>
    <row r="23" spans="2:19" ht="15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</row>
    <row r="24" spans="2:19" ht="1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"/>
      <c r="S24" s="3"/>
    </row>
    <row r="25" spans="2:19" ht="15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"/>
      <c r="S25" s="3"/>
    </row>
    <row r="26" spans="2:19" ht="15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3"/>
    </row>
    <row r="27" spans="2:19" ht="15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3"/>
    </row>
    <row r="28" spans="2:19" ht="15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S28" s="3"/>
    </row>
    <row r="29" spans="2:19" ht="15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3"/>
    </row>
    <row r="30" spans="2:19" ht="15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/>
      <c r="S30" s="3"/>
    </row>
    <row r="31" spans="2:19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9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mergeCells count="12">
    <mergeCell ref="C15:I15"/>
    <mergeCell ref="C14:I14"/>
    <mergeCell ref="B6:B7"/>
    <mergeCell ref="A6:A7"/>
    <mergeCell ref="B9:B10"/>
    <mergeCell ref="A9:A10"/>
    <mergeCell ref="C16:I16"/>
    <mergeCell ref="B18:B19"/>
    <mergeCell ref="C20:I20"/>
    <mergeCell ref="C19:I19"/>
    <mergeCell ref="C18:I18"/>
    <mergeCell ref="C17:I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K14" sqref="K14"/>
    </sheetView>
  </sheetViews>
  <sheetFormatPr defaultRowHeight="12.75" x14ac:dyDescent="0.2"/>
  <cols>
    <col min="1" max="1" width="4" customWidth="1"/>
    <col min="2" max="2" width="13.85546875" customWidth="1"/>
    <col min="3" max="3" width="17.5703125" customWidth="1"/>
    <col min="4" max="4" width="21.5703125" bestFit="1" customWidth="1"/>
    <col min="5" max="5" width="14.7109375" bestFit="1" customWidth="1"/>
    <col min="6" max="6" width="11.28515625" bestFit="1" customWidth="1"/>
    <col min="7" max="7" width="11.7109375" customWidth="1"/>
  </cols>
  <sheetData>
    <row r="1" spans="1:19" ht="18.75" x14ac:dyDescent="0.3">
      <c r="A1" s="16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spans="1:19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</row>
    <row r="3" spans="1:19" ht="15" x14ac:dyDescent="0.25">
      <c r="A3" s="8" t="s">
        <v>13</v>
      </c>
      <c r="B3" s="8" t="s">
        <v>10</v>
      </c>
      <c r="C3" s="8" t="s">
        <v>11</v>
      </c>
      <c r="D3" s="8" t="s">
        <v>12</v>
      </c>
      <c r="E3" s="8" t="s">
        <v>20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</row>
    <row r="4" spans="1:19" ht="35.25" customHeight="1" x14ac:dyDescent="0.25">
      <c r="A4" s="9">
        <v>1</v>
      </c>
      <c r="B4" s="6" t="s">
        <v>0</v>
      </c>
      <c r="C4" s="6" t="s">
        <v>2</v>
      </c>
      <c r="D4" s="7" t="s">
        <v>15</v>
      </c>
      <c r="E4" s="18">
        <f>(200+120)*2*12</f>
        <v>7680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</row>
    <row r="5" spans="1:19" ht="30" x14ac:dyDescent="0.25">
      <c r="A5" s="9">
        <v>2</v>
      </c>
      <c r="B5" s="12" t="s">
        <v>3</v>
      </c>
      <c r="C5" s="12" t="s">
        <v>14</v>
      </c>
      <c r="D5" s="5" t="s">
        <v>24</v>
      </c>
      <c r="E5" s="18">
        <f>200*3*12</f>
        <v>7200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</row>
    <row r="6" spans="1:19" ht="15" x14ac:dyDescent="0.25">
      <c r="A6" s="38">
        <v>3</v>
      </c>
      <c r="B6" s="35" t="s">
        <v>4</v>
      </c>
      <c r="C6" s="12" t="s">
        <v>5</v>
      </c>
      <c r="D6" s="4" t="s">
        <v>25</v>
      </c>
      <c r="E6" s="10">
        <f>(6000/26)*62*2</f>
        <v>28615.384615384617</v>
      </c>
      <c r="F6" s="2"/>
      <c r="G6" s="2" t="s">
        <v>51</v>
      </c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3"/>
    </row>
    <row r="7" spans="1:19" ht="15" x14ac:dyDescent="0.25">
      <c r="A7" s="39"/>
      <c r="B7" s="36"/>
      <c r="C7" s="12" t="s">
        <v>6</v>
      </c>
      <c r="D7" s="4" t="s">
        <v>26</v>
      </c>
      <c r="E7" s="10">
        <f>(3000/26)*62*2</f>
        <v>14307.692307692309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3"/>
    </row>
    <row r="8" spans="1:19" ht="30" x14ac:dyDescent="0.25">
      <c r="A8" s="9">
        <v>4</v>
      </c>
      <c r="B8" s="12" t="s">
        <v>7</v>
      </c>
      <c r="C8" s="12" t="s">
        <v>2</v>
      </c>
      <c r="D8" s="5" t="s">
        <v>27</v>
      </c>
      <c r="E8" s="11">
        <f>60*4*2*12*2</f>
        <v>11520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3"/>
    </row>
    <row r="9" spans="1:19" ht="30" x14ac:dyDescent="0.25">
      <c r="A9" s="38">
        <v>5</v>
      </c>
      <c r="B9" s="35" t="s">
        <v>8</v>
      </c>
      <c r="C9" s="12" t="s">
        <v>17</v>
      </c>
      <c r="D9" s="5" t="s">
        <v>29</v>
      </c>
      <c r="E9" s="11">
        <f>120*4*12</f>
        <v>5760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3"/>
    </row>
    <row r="10" spans="1:19" ht="30" x14ac:dyDescent="0.25">
      <c r="A10" s="39"/>
      <c r="B10" s="36"/>
      <c r="C10" s="12" t="s">
        <v>18</v>
      </c>
      <c r="D10" s="5" t="s">
        <v>30</v>
      </c>
      <c r="E10" s="17">
        <f>30*4*12</f>
        <v>1440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  <c r="S10" s="3"/>
    </row>
    <row r="11" spans="1:19" ht="15" x14ac:dyDescent="0.25">
      <c r="A11" s="9">
        <v>6</v>
      </c>
      <c r="B11" s="12" t="s">
        <v>9</v>
      </c>
      <c r="C11" s="12"/>
      <c r="D11" s="4" t="s">
        <v>23</v>
      </c>
      <c r="E11" s="11">
        <v>2400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</row>
    <row r="12" spans="1:19" ht="15.75" thickBot="1" x14ac:dyDescent="0.3">
      <c r="A12" s="2"/>
      <c r="B12" s="2"/>
      <c r="C12" s="2"/>
      <c r="D12" s="15" t="s">
        <v>21</v>
      </c>
      <c r="E12" s="13">
        <f>SUM(E4:E11)</f>
        <v>78923.076923076922</v>
      </c>
      <c r="F12" s="2"/>
      <c r="G12" s="14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</row>
    <row r="13" spans="1:19" ht="15.75" thickTop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</row>
    <row r="14" spans="1:19" ht="15" x14ac:dyDescent="0.25">
      <c r="B14" s="4" t="s">
        <v>0</v>
      </c>
      <c r="C14" s="34" t="s">
        <v>34</v>
      </c>
      <c r="D14" s="34"/>
      <c r="E14" s="34"/>
      <c r="F14" s="34"/>
      <c r="G14" s="34"/>
      <c r="H14" s="2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</row>
    <row r="15" spans="1:19" ht="15" x14ac:dyDescent="0.25">
      <c r="B15" s="4" t="s">
        <v>3</v>
      </c>
      <c r="C15" s="34" t="s">
        <v>35</v>
      </c>
      <c r="D15" s="34"/>
      <c r="E15" s="34"/>
      <c r="F15" s="34"/>
      <c r="G15" s="34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</row>
    <row r="16" spans="1:19" ht="15" x14ac:dyDescent="0.25">
      <c r="B16" s="4" t="s">
        <v>4</v>
      </c>
      <c r="C16" s="34" t="s">
        <v>36</v>
      </c>
      <c r="D16" s="34"/>
      <c r="E16" s="34"/>
      <c r="F16" s="34"/>
      <c r="G16" s="34"/>
      <c r="H16" s="2"/>
      <c r="I16" s="2"/>
      <c r="J16" s="2"/>
      <c r="K16" s="2"/>
      <c r="L16" s="2"/>
      <c r="M16" s="2"/>
      <c r="N16" s="2"/>
      <c r="O16" s="2"/>
      <c r="P16" s="2"/>
      <c r="Q16" s="2"/>
      <c r="R16" s="3"/>
      <c r="S16" s="3"/>
    </row>
    <row r="17" spans="2:19" ht="15" x14ac:dyDescent="0.25">
      <c r="B17" s="4" t="s">
        <v>7</v>
      </c>
      <c r="C17" s="34" t="s">
        <v>37</v>
      </c>
      <c r="D17" s="34"/>
      <c r="E17" s="34"/>
      <c r="F17" s="34"/>
      <c r="G17" s="34"/>
      <c r="H17" s="2"/>
      <c r="I17" s="2"/>
      <c r="J17" s="2"/>
      <c r="K17" s="2"/>
      <c r="L17" s="2"/>
      <c r="M17" s="2"/>
      <c r="N17" s="2"/>
      <c r="O17" s="2"/>
      <c r="P17" s="2"/>
      <c r="Q17" s="2"/>
      <c r="R17" s="3"/>
      <c r="S17" s="3"/>
    </row>
    <row r="18" spans="2:19" ht="15" x14ac:dyDescent="0.25">
      <c r="B18" s="35" t="s">
        <v>8</v>
      </c>
      <c r="C18" s="34" t="s">
        <v>38</v>
      </c>
      <c r="D18" s="34"/>
      <c r="E18" s="34"/>
      <c r="F18" s="34"/>
      <c r="G18" s="34"/>
      <c r="H18" s="2"/>
      <c r="I18" s="2"/>
      <c r="J18" s="2"/>
      <c r="K18" s="2"/>
      <c r="L18" s="2"/>
      <c r="M18" s="2"/>
      <c r="N18" s="2"/>
      <c r="O18" s="2"/>
      <c r="P18" s="2"/>
      <c r="Q18" s="2"/>
      <c r="R18" s="3"/>
      <c r="S18" s="3"/>
    </row>
    <row r="19" spans="2:19" ht="15" x14ac:dyDescent="0.25">
      <c r="B19" s="36"/>
      <c r="C19" s="34" t="s">
        <v>39</v>
      </c>
      <c r="D19" s="34"/>
      <c r="E19" s="34"/>
      <c r="F19" s="34"/>
      <c r="G19" s="34"/>
      <c r="H19" s="2"/>
      <c r="I19" s="2"/>
      <c r="J19" s="2"/>
      <c r="K19" s="2"/>
      <c r="L19" s="2"/>
      <c r="M19" s="2"/>
      <c r="N19" s="2"/>
      <c r="O19" s="2"/>
      <c r="P19" s="2"/>
      <c r="Q19" s="2"/>
      <c r="R19" s="3"/>
      <c r="S19" s="3"/>
    </row>
    <row r="20" spans="2:19" ht="15" x14ac:dyDescent="0.25">
      <c r="B20" s="4" t="s">
        <v>9</v>
      </c>
      <c r="C20" s="34" t="s">
        <v>40</v>
      </c>
      <c r="D20" s="34"/>
      <c r="E20" s="34"/>
      <c r="F20" s="34"/>
      <c r="G20" s="34"/>
      <c r="H20" s="2"/>
      <c r="I20" s="2"/>
      <c r="J20" s="2"/>
      <c r="K20" s="2"/>
      <c r="L20" s="2"/>
      <c r="M20" s="2"/>
      <c r="N20" s="2"/>
      <c r="O20" s="2"/>
      <c r="P20" s="2"/>
      <c r="Q20" s="2"/>
      <c r="R20" s="3"/>
      <c r="S20" s="3"/>
    </row>
    <row r="21" spans="2:19" ht="15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/>
      <c r="S21" s="3"/>
    </row>
    <row r="22" spans="2:19" ht="15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</row>
    <row r="23" spans="2:19" ht="15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</row>
    <row r="24" spans="2:19" ht="1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"/>
      <c r="S24" s="3"/>
    </row>
    <row r="25" spans="2:19" ht="15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"/>
      <c r="S25" s="3"/>
    </row>
    <row r="26" spans="2:19" ht="15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3"/>
    </row>
    <row r="27" spans="2:19" ht="15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3"/>
    </row>
    <row r="28" spans="2:19" ht="15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S28" s="3"/>
    </row>
    <row r="29" spans="2:19" ht="15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3"/>
    </row>
    <row r="30" spans="2:19" ht="15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/>
      <c r="S30" s="3"/>
    </row>
    <row r="31" spans="2:19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9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mergeCells count="12">
    <mergeCell ref="C15:G15"/>
    <mergeCell ref="C14:G14"/>
    <mergeCell ref="A6:A7"/>
    <mergeCell ref="B6:B7"/>
    <mergeCell ref="A9:A10"/>
    <mergeCell ref="B9:B10"/>
    <mergeCell ref="C16:G16"/>
    <mergeCell ref="B18:B19"/>
    <mergeCell ref="C20:G20"/>
    <mergeCell ref="C19:G19"/>
    <mergeCell ref="C18:G18"/>
    <mergeCell ref="C17:G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opLeftCell="A13" workbookViewId="0">
      <selection activeCell="H5" sqref="H5"/>
    </sheetView>
  </sheetViews>
  <sheetFormatPr defaultRowHeight="12.75" x14ac:dyDescent="0.2"/>
  <cols>
    <col min="1" max="1" width="4" customWidth="1"/>
    <col min="2" max="2" width="13.85546875" customWidth="1"/>
    <col min="3" max="3" width="17.5703125" customWidth="1"/>
    <col min="4" max="4" width="21.5703125" bestFit="1" customWidth="1"/>
    <col min="5" max="5" width="14.7109375" bestFit="1" customWidth="1"/>
    <col min="6" max="6" width="11.28515625" bestFit="1" customWidth="1"/>
    <col min="7" max="7" width="15" bestFit="1" customWidth="1"/>
  </cols>
  <sheetData>
    <row r="1" spans="1:19" ht="18.75" x14ac:dyDescent="0.3">
      <c r="A1" s="16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spans="1:19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</row>
    <row r="3" spans="1:19" ht="15" x14ac:dyDescent="0.25">
      <c r="A3" s="8" t="s">
        <v>13</v>
      </c>
      <c r="B3" s="8" t="s">
        <v>10</v>
      </c>
      <c r="C3" s="8" t="s">
        <v>11</v>
      </c>
      <c r="D3" s="8" t="s">
        <v>12</v>
      </c>
      <c r="E3" s="8" t="s">
        <v>20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</row>
    <row r="4" spans="1:19" ht="35.25" customHeight="1" x14ac:dyDescent="0.25">
      <c r="A4" s="9">
        <v>1</v>
      </c>
      <c r="B4" s="6" t="s">
        <v>0</v>
      </c>
      <c r="C4" s="6" t="s">
        <v>2</v>
      </c>
      <c r="D4" s="19" t="s">
        <v>63</v>
      </c>
      <c r="E4" s="18">
        <f>(250+250)*2*6</f>
        <v>6000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</row>
    <row r="5" spans="1:19" ht="30" x14ac:dyDescent="0.25">
      <c r="A5" s="9">
        <v>2</v>
      </c>
      <c r="B5" s="12" t="s">
        <v>3</v>
      </c>
      <c r="C5" s="12" t="s">
        <v>14</v>
      </c>
      <c r="D5" s="5" t="s">
        <v>47</v>
      </c>
      <c r="E5" s="18">
        <f>200*3*6</f>
        <v>3600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</row>
    <row r="6" spans="1:19" ht="15" x14ac:dyDescent="0.25">
      <c r="A6" s="38">
        <v>3</v>
      </c>
      <c r="B6" s="35" t="s">
        <v>4</v>
      </c>
      <c r="C6" s="12" t="s">
        <v>5</v>
      </c>
      <c r="D6" s="4" t="s">
        <v>50</v>
      </c>
      <c r="E6" s="10">
        <f>(6000/26)*38*3</f>
        <v>26307.692307692309</v>
      </c>
      <c r="F6" s="2"/>
      <c r="J6" s="2"/>
      <c r="K6" s="2"/>
      <c r="L6" s="2"/>
      <c r="M6" s="2"/>
      <c r="N6" s="2"/>
      <c r="O6" s="2"/>
      <c r="P6" s="2"/>
      <c r="Q6" s="2"/>
      <c r="R6" s="3"/>
      <c r="S6" s="3"/>
    </row>
    <row r="7" spans="1:19" ht="15" x14ac:dyDescent="0.25">
      <c r="A7" s="39"/>
      <c r="B7" s="36"/>
      <c r="C7" s="12" t="s">
        <v>6</v>
      </c>
      <c r="D7" s="4" t="s">
        <v>49</v>
      </c>
      <c r="E7" s="10">
        <f>(3000/26)*38*3</f>
        <v>13153.846153846154</v>
      </c>
      <c r="F7" s="2"/>
      <c r="J7" s="2"/>
      <c r="K7" s="2"/>
      <c r="L7" s="2"/>
      <c r="M7" s="2"/>
      <c r="N7" s="2"/>
      <c r="O7" s="2"/>
      <c r="P7" s="2"/>
      <c r="Q7" s="2"/>
      <c r="R7" s="3"/>
      <c r="S7" s="3"/>
    </row>
    <row r="8" spans="1:19" ht="30" x14ac:dyDescent="0.25">
      <c r="A8" s="9">
        <v>4</v>
      </c>
      <c r="B8" s="12" t="s">
        <v>7</v>
      </c>
      <c r="C8" s="12" t="s">
        <v>2</v>
      </c>
      <c r="D8" s="5" t="s">
        <v>52</v>
      </c>
      <c r="E8" s="11">
        <f>60*4*2*6*3</f>
        <v>8640</v>
      </c>
      <c r="F8" s="2"/>
      <c r="J8" s="2"/>
      <c r="K8" s="2"/>
      <c r="L8" s="2"/>
      <c r="M8" s="2"/>
      <c r="N8" s="2"/>
      <c r="O8" s="2"/>
      <c r="P8" s="2"/>
      <c r="Q8" s="2"/>
      <c r="R8" s="3"/>
      <c r="S8" s="3"/>
    </row>
    <row r="9" spans="1:19" ht="30" x14ac:dyDescent="0.25">
      <c r="A9" s="38">
        <v>5</v>
      </c>
      <c r="B9" s="35" t="s">
        <v>8</v>
      </c>
      <c r="C9" s="12" t="s">
        <v>17</v>
      </c>
      <c r="D9" s="5" t="s">
        <v>53</v>
      </c>
      <c r="E9" s="11">
        <f>120*4*6</f>
        <v>2880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3"/>
    </row>
    <row r="10" spans="1:19" ht="30" x14ac:dyDescent="0.25">
      <c r="A10" s="39"/>
      <c r="B10" s="36"/>
      <c r="C10" s="12" t="s">
        <v>18</v>
      </c>
      <c r="D10" s="5" t="s">
        <v>54</v>
      </c>
      <c r="E10" s="17">
        <f>30*4*6</f>
        <v>720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  <c r="S10" s="3"/>
    </row>
    <row r="11" spans="1:19" ht="15" x14ac:dyDescent="0.25">
      <c r="A11" s="9">
        <v>6</v>
      </c>
      <c r="B11" s="12" t="s">
        <v>9</v>
      </c>
      <c r="C11" s="12"/>
      <c r="D11" s="4" t="s">
        <v>55</v>
      </c>
      <c r="E11" s="11">
        <f>200*6</f>
        <v>1200</v>
      </c>
      <c r="F11" s="2"/>
      <c r="G11" s="2" t="s">
        <v>48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</row>
    <row r="12" spans="1:19" ht="15.75" thickBot="1" x14ac:dyDescent="0.3">
      <c r="A12" s="2"/>
      <c r="B12" s="2"/>
      <c r="C12" s="2"/>
      <c r="D12" s="15" t="s">
        <v>21</v>
      </c>
      <c r="E12" s="13">
        <f>SUM(E4:E11)</f>
        <v>62501.538461538468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</row>
    <row r="13" spans="1:19" ht="15.75" thickTop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</row>
    <row r="14" spans="1:19" ht="15" x14ac:dyDescent="0.25">
      <c r="B14" s="4" t="s">
        <v>0</v>
      </c>
      <c r="C14" s="40" t="s">
        <v>57</v>
      </c>
      <c r="D14" s="34"/>
      <c r="E14" s="34"/>
      <c r="F14" s="34"/>
      <c r="G14" s="34"/>
      <c r="H14" s="2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</row>
    <row r="15" spans="1:19" ht="15" x14ac:dyDescent="0.25">
      <c r="B15" s="4" t="s">
        <v>3</v>
      </c>
      <c r="C15" s="40" t="s">
        <v>58</v>
      </c>
      <c r="D15" s="34"/>
      <c r="E15" s="34"/>
      <c r="F15" s="34"/>
      <c r="G15" s="34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</row>
    <row r="16" spans="1:19" ht="15" x14ac:dyDescent="0.25">
      <c r="B16" s="4" t="s">
        <v>4</v>
      </c>
      <c r="C16" s="40" t="s">
        <v>59</v>
      </c>
      <c r="D16" s="34"/>
      <c r="E16" s="34"/>
      <c r="F16" s="34"/>
      <c r="G16" s="34"/>
      <c r="H16" s="2"/>
      <c r="I16" s="2"/>
      <c r="J16" s="2"/>
      <c r="K16" s="2"/>
      <c r="L16" s="2"/>
      <c r="M16" s="2"/>
      <c r="N16" s="2"/>
      <c r="O16" s="2"/>
      <c r="P16" s="2"/>
      <c r="Q16" s="2"/>
      <c r="R16" s="3"/>
      <c r="S16" s="3"/>
    </row>
    <row r="17" spans="2:19" ht="15" x14ac:dyDescent="0.25">
      <c r="B17" s="4" t="s">
        <v>7</v>
      </c>
      <c r="C17" s="40" t="s">
        <v>62</v>
      </c>
      <c r="D17" s="34"/>
      <c r="E17" s="34"/>
      <c r="F17" s="34"/>
      <c r="G17" s="34"/>
      <c r="H17" s="2"/>
      <c r="I17" s="2"/>
      <c r="J17" s="2"/>
      <c r="K17" s="2"/>
      <c r="L17" s="2"/>
      <c r="M17" s="2"/>
      <c r="N17" s="2"/>
      <c r="O17" s="2"/>
      <c r="P17" s="2"/>
      <c r="Q17" s="2"/>
      <c r="R17" s="3"/>
      <c r="S17" s="3"/>
    </row>
    <row r="18" spans="2:19" ht="15" x14ac:dyDescent="0.25">
      <c r="B18" s="41" t="s">
        <v>8</v>
      </c>
      <c r="C18" s="40" t="s">
        <v>61</v>
      </c>
      <c r="D18" s="34"/>
      <c r="E18" s="34"/>
      <c r="F18" s="34"/>
      <c r="G18" s="34"/>
      <c r="H18" s="2"/>
      <c r="I18" s="2"/>
      <c r="J18" s="2"/>
      <c r="K18" s="2"/>
      <c r="L18" s="2"/>
      <c r="M18" s="2"/>
      <c r="N18" s="2"/>
      <c r="O18" s="2"/>
      <c r="P18" s="2"/>
      <c r="Q18" s="2"/>
      <c r="R18" s="3"/>
      <c r="S18" s="3"/>
    </row>
    <row r="19" spans="2:19" ht="15" x14ac:dyDescent="0.25">
      <c r="B19" s="42"/>
      <c r="C19" s="40" t="s">
        <v>60</v>
      </c>
      <c r="D19" s="34"/>
      <c r="E19" s="34"/>
      <c r="F19" s="34"/>
      <c r="G19" s="34"/>
      <c r="H19" s="2"/>
      <c r="I19" s="2"/>
      <c r="J19" s="2"/>
      <c r="K19" s="2"/>
      <c r="L19" s="2"/>
      <c r="M19" s="2"/>
      <c r="N19" s="2"/>
      <c r="O19" s="2"/>
      <c r="P19" s="2"/>
      <c r="Q19" s="2"/>
      <c r="R19" s="3"/>
      <c r="S19" s="3"/>
    </row>
    <row r="20" spans="2:19" ht="15" x14ac:dyDescent="0.25">
      <c r="B20" s="4" t="s">
        <v>9</v>
      </c>
      <c r="C20" s="34" t="s">
        <v>56</v>
      </c>
      <c r="D20" s="34"/>
      <c r="E20" s="34"/>
      <c r="F20" s="34"/>
      <c r="G20" s="34"/>
      <c r="H20" s="2"/>
      <c r="I20" s="2"/>
      <c r="J20" s="2"/>
      <c r="K20" s="2"/>
      <c r="L20" s="2"/>
      <c r="M20" s="2"/>
      <c r="N20" s="2"/>
      <c r="O20" s="2"/>
      <c r="P20" s="2"/>
      <c r="Q20" s="2"/>
      <c r="R20" s="3"/>
      <c r="S20" s="3"/>
    </row>
    <row r="21" spans="2:19" ht="15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/>
      <c r="S21" s="3"/>
    </row>
    <row r="22" spans="2:19" ht="15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</row>
    <row r="23" spans="2:19" ht="15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</row>
    <row r="24" spans="2:19" ht="1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"/>
      <c r="S24" s="3"/>
    </row>
    <row r="25" spans="2:19" ht="15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"/>
      <c r="S25" s="3"/>
    </row>
    <row r="26" spans="2:19" ht="15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3"/>
    </row>
    <row r="27" spans="2:19" ht="15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3"/>
    </row>
    <row r="28" spans="2:19" ht="15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S28" s="3"/>
    </row>
    <row r="29" spans="2:19" ht="15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3"/>
    </row>
    <row r="30" spans="2:19" ht="15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/>
      <c r="S30" s="3"/>
    </row>
    <row r="31" spans="2:19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9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mergeCells count="12">
    <mergeCell ref="C16:G16"/>
    <mergeCell ref="B18:B19"/>
    <mergeCell ref="C20:G20"/>
    <mergeCell ref="C19:G19"/>
    <mergeCell ref="C18:G18"/>
    <mergeCell ref="C17:G17"/>
    <mergeCell ref="C14:G14"/>
    <mergeCell ref="C15:G15"/>
    <mergeCell ref="A6:A7"/>
    <mergeCell ref="B6:B7"/>
    <mergeCell ref="A9:A10"/>
    <mergeCell ref="B9:B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5" sqref="F5"/>
    </sheetView>
  </sheetViews>
  <sheetFormatPr defaultRowHeight="12.75" x14ac:dyDescent="0.2"/>
  <cols>
    <col min="1" max="1" width="4" customWidth="1"/>
    <col min="2" max="2" width="13.85546875" customWidth="1"/>
    <col min="3" max="3" width="17.5703125" customWidth="1"/>
    <col min="4" max="4" width="21.5703125" bestFit="1" customWidth="1"/>
    <col min="5" max="5" width="14.7109375" bestFit="1" customWidth="1"/>
    <col min="6" max="6" width="11.28515625" bestFit="1" customWidth="1"/>
    <col min="7" max="7" width="15" bestFit="1" customWidth="1"/>
  </cols>
  <sheetData>
    <row r="1" spans="1:19" ht="18.75" x14ac:dyDescent="0.3">
      <c r="A1" s="16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spans="1:19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</row>
    <row r="3" spans="1:19" ht="15" x14ac:dyDescent="0.25">
      <c r="A3" s="8" t="s">
        <v>13</v>
      </c>
      <c r="B3" s="8" t="s">
        <v>10</v>
      </c>
      <c r="C3" s="8" t="s">
        <v>11</v>
      </c>
      <c r="D3" s="8" t="s">
        <v>12</v>
      </c>
      <c r="E3" s="8" t="s">
        <v>20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</row>
    <row r="4" spans="1:19" ht="35.25" customHeight="1" x14ac:dyDescent="0.25">
      <c r="A4" s="9">
        <v>1</v>
      </c>
      <c r="B4" s="6" t="s">
        <v>0</v>
      </c>
      <c r="C4" s="6" t="s">
        <v>2</v>
      </c>
      <c r="D4" s="19" t="s">
        <v>63</v>
      </c>
      <c r="E4" s="18">
        <f>(250+250)*2*5</f>
        <v>5000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</row>
    <row r="5" spans="1:19" ht="30" x14ac:dyDescent="0.25">
      <c r="A5" s="9">
        <v>2</v>
      </c>
      <c r="B5" s="12" t="s">
        <v>3</v>
      </c>
      <c r="C5" s="12" t="s">
        <v>14</v>
      </c>
      <c r="D5" s="24" t="s">
        <v>81</v>
      </c>
      <c r="E5" s="18">
        <f>200*3*5</f>
        <v>3000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</row>
    <row r="6" spans="1:19" ht="15" x14ac:dyDescent="0.25">
      <c r="A6" s="38">
        <v>3</v>
      </c>
      <c r="B6" s="35" t="s">
        <v>4</v>
      </c>
      <c r="C6" s="12" t="s">
        <v>5</v>
      </c>
      <c r="D6" s="21" t="s">
        <v>64</v>
      </c>
      <c r="E6" s="10">
        <f>(6000/26)*34*3</f>
        <v>23538.461538461539</v>
      </c>
      <c r="F6" s="2"/>
      <c r="J6" s="2"/>
      <c r="K6" s="2"/>
      <c r="L6" s="2"/>
      <c r="M6" s="2"/>
      <c r="N6" s="2"/>
      <c r="O6" s="2"/>
      <c r="P6" s="2"/>
      <c r="Q6" s="2"/>
      <c r="R6" s="3"/>
      <c r="S6" s="3"/>
    </row>
    <row r="7" spans="1:19" ht="15" x14ac:dyDescent="0.25">
      <c r="A7" s="39"/>
      <c r="B7" s="36"/>
      <c r="C7" s="12" t="s">
        <v>6</v>
      </c>
      <c r="D7" s="21" t="s">
        <v>65</v>
      </c>
      <c r="E7" s="10">
        <f>(3000/26)*34*3</f>
        <v>11769.23076923077</v>
      </c>
      <c r="F7" s="2"/>
      <c r="J7" s="2"/>
      <c r="K7" s="2"/>
      <c r="L7" s="2"/>
      <c r="M7" s="2"/>
      <c r="N7" s="2"/>
      <c r="O7" s="2"/>
      <c r="P7" s="2"/>
      <c r="Q7" s="2"/>
      <c r="R7" s="3"/>
      <c r="S7" s="3"/>
    </row>
    <row r="8" spans="1:19" ht="30" x14ac:dyDescent="0.25">
      <c r="A8" s="9">
        <v>4</v>
      </c>
      <c r="B8" s="12" t="s">
        <v>7</v>
      </c>
      <c r="C8" s="12" t="s">
        <v>2</v>
      </c>
      <c r="D8" s="20" t="s">
        <v>66</v>
      </c>
      <c r="E8" s="11">
        <f>60*4*2*5*3</f>
        <v>7200</v>
      </c>
      <c r="F8" s="2"/>
      <c r="J8" s="2"/>
      <c r="K8" s="2"/>
      <c r="L8" s="2"/>
      <c r="M8" s="2"/>
      <c r="N8" s="2"/>
      <c r="O8" s="2"/>
      <c r="P8" s="2"/>
      <c r="Q8" s="2"/>
      <c r="R8" s="3"/>
      <c r="S8" s="3"/>
    </row>
    <row r="9" spans="1:19" ht="30" x14ac:dyDescent="0.25">
      <c r="A9" s="38">
        <v>5</v>
      </c>
      <c r="B9" s="35" t="s">
        <v>8</v>
      </c>
      <c r="C9" s="12" t="s">
        <v>17</v>
      </c>
      <c r="D9" s="20" t="s">
        <v>67</v>
      </c>
      <c r="E9" s="11">
        <f>120*4*5</f>
        <v>2400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3"/>
    </row>
    <row r="10" spans="1:19" ht="30" x14ac:dyDescent="0.25">
      <c r="A10" s="39"/>
      <c r="B10" s="36"/>
      <c r="C10" s="12" t="s">
        <v>18</v>
      </c>
      <c r="D10" s="20" t="s">
        <v>68</v>
      </c>
      <c r="E10" s="17">
        <f>30*4*5</f>
        <v>600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  <c r="S10" s="3"/>
    </row>
    <row r="11" spans="1:19" ht="15" x14ac:dyDescent="0.25">
      <c r="A11" s="9">
        <v>6</v>
      </c>
      <c r="B11" s="12" t="s">
        <v>9</v>
      </c>
      <c r="C11" s="12"/>
      <c r="D11" s="4" t="s">
        <v>55</v>
      </c>
      <c r="E11" s="11">
        <f>200*6</f>
        <v>1200</v>
      </c>
      <c r="F11" s="2"/>
      <c r="G11" s="22" t="s">
        <v>69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3"/>
    </row>
    <row r="12" spans="1:19" ht="15.75" thickBot="1" x14ac:dyDescent="0.3">
      <c r="A12" s="2"/>
      <c r="B12" s="2"/>
      <c r="C12" s="2"/>
      <c r="D12" s="15" t="s">
        <v>21</v>
      </c>
      <c r="E12" s="13">
        <f>SUM(E4:E11)</f>
        <v>54707.692307692312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3"/>
    </row>
    <row r="13" spans="1:19" ht="15.75" thickTop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</row>
    <row r="14" spans="1:19" ht="15" x14ac:dyDescent="0.25">
      <c r="B14" s="4" t="s">
        <v>0</v>
      </c>
      <c r="C14" s="37" t="s">
        <v>70</v>
      </c>
      <c r="D14" s="34"/>
      <c r="E14" s="34"/>
      <c r="F14" s="34"/>
      <c r="G14" s="34"/>
      <c r="H14" s="2"/>
      <c r="I14" s="2"/>
      <c r="J14" s="2"/>
      <c r="K14" s="2"/>
      <c r="L14" s="2"/>
      <c r="M14" s="2"/>
      <c r="N14" s="2"/>
      <c r="O14" s="2"/>
      <c r="P14" s="2"/>
      <c r="Q14" s="2"/>
      <c r="R14" s="3"/>
      <c r="S14" s="3"/>
    </row>
    <row r="15" spans="1:19" ht="15" x14ac:dyDescent="0.25">
      <c r="B15" s="4" t="s">
        <v>3</v>
      </c>
      <c r="C15" s="37" t="s">
        <v>71</v>
      </c>
      <c r="D15" s="34"/>
      <c r="E15" s="34"/>
      <c r="F15" s="34"/>
      <c r="G15" s="34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  <c r="S15" s="3"/>
    </row>
    <row r="16" spans="1:19" ht="15" x14ac:dyDescent="0.25">
      <c r="B16" s="4" t="s">
        <v>4</v>
      </c>
      <c r="C16" s="37" t="s">
        <v>72</v>
      </c>
      <c r="D16" s="34"/>
      <c r="E16" s="34"/>
      <c r="F16" s="34"/>
      <c r="G16" s="34"/>
      <c r="H16" s="2"/>
      <c r="I16" s="2"/>
      <c r="J16" s="2"/>
      <c r="K16" s="2"/>
      <c r="L16" s="2"/>
      <c r="M16" s="2"/>
      <c r="N16" s="2"/>
      <c r="O16" s="2"/>
      <c r="P16" s="2"/>
      <c r="Q16" s="2"/>
      <c r="R16" s="3"/>
      <c r="S16" s="3"/>
    </row>
    <row r="17" spans="1:19" ht="15" x14ac:dyDescent="0.25">
      <c r="B17" s="4" t="s">
        <v>7</v>
      </c>
      <c r="C17" s="37" t="s">
        <v>73</v>
      </c>
      <c r="D17" s="34"/>
      <c r="E17" s="34"/>
      <c r="F17" s="34"/>
      <c r="G17" s="34"/>
      <c r="H17" s="2"/>
      <c r="I17" s="2"/>
      <c r="J17" s="2"/>
      <c r="K17" s="2"/>
      <c r="L17" s="2"/>
      <c r="M17" s="2"/>
      <c r="N17" s="2"/>
      <c r="O17" s="2"/>
      <c r="P17" s="2"/>
      <c r="Q17" s="2"/>
      <c r="R17" s="3"/>
      <c r="S17" s="3"/>
    </row>
    <row r="18" spans="1:19" ht="15" x14ac:dyDescent="0.25">
      <c r="B18" s="41" t="s">
        <v>8</v>
      </c>
      <c r="C18" s="37" t="s">
        <v>74</v>
      </c>
      <c r="D18" s="34"/>
      <c r="E18" s="34"/>
      <c r="F18" s="34"/>
      <c r="G18" s="34"/>
      <c r="H18" s="2"/>
      <c r="I18" s="2"/>
      <c r="J18" s="2"/>
      <c r="K18" s="2"/>
      <c r="L18" s="2"/>
      <c r="M18" s="2"/>
      <c r="N18" s="2"/>
      <c r="O18" s="2"/>
      <c r="P18" s="2"/>
      <c r="Q18" s="2"/>
      <c r="R18" s="3"/>
      <c r="S18" s="3"/>
    </row>
    <row r="19" spans="1:19" ht="15" x14ac:dyDescent="0.25">
      <c r="B19" s="42"/>
      <c r="C19" s="37" t="s">
        <v>75</v>
      </c>
      <c r="D19" s="34"/>
      <c r="E19" s="34"/>
      <c r="F19" s="34"/>
      <c r="G19" s="34"/>
      <c r="H19" s="2"/>
      <c r="I19" s="2"/>
      <c r="J19" s="2"/>
      <c r="K19" s="2"/>
      <c r="L19" s="2"/>
      <c r="M19" s="2"/>
      <c r="N19" s="2"/>
      <c r="O19" s="2"/>
      <c r="P19" s="2"/>
      <c r="Q19" s="2"/>
      <c r="R19" s="3"/>
      <c r="S19" s="3"/>
    </row>
    <row r="20" spans="1:19" ht="15" x14ac:dyDescent="0.25">
      <c r="B20" s="4" t="s">
        <v>9</v>
      </c>
      <c r="C20" s="37" t="s">
        <v>76</v>
      </c>
      <c r="D20" s="34"/>
      <c r="E20" s="34"/>
      <c r="F20" s="34"/>
      <c r="G20" s="34"/>
      <c r="H20" s="2"/>
      <c r="I20" s="2"/>
      <c r="J20" s="2"/>
      <c r="K20" s="2"/>
      <c r="L20" s="2"/>
      <c r="M20" s="2"/>
      <c r="N20" s="2"/>
      <c r="O20" s="2"/>
      <c r="P20" s="2"/>
      <c r="Q20" s="2"/>
      <c r="R20" s="3"/>
      <c r="S20" s="3"/>
    </row>
    <row r="21" spans="1:19" ht="15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"/>
      <c r="S21" s="3"/>
    </row>
    <row r="22" spans="1:19" ht="15" x14ac:dyDescent="0.25">
      <c r="B22" s="25" t="s">
        <v>80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</row>
    <row r="23" spans="1:19" ht="15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"/>
      <c r="S23" s="3"/>
    </row>
    <row r="24" spans="1:19" ht="15" x14ac:dyDescent="0.25">
      <c r="A24" s="8" t="s">
        <v>13</v>
      </c>
      <c r="B24" s="8" t="s">
        <v>10</v>
      </c>
      <c r="C24" s="8" t="s">
        <v>11</v>
      </c>
      <c r="D24" s="8" t="s">
        <v>12</v>
      </c>
      <c r="E24" s="8" t="s">
        <v>20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"/>
      <c r="S24" s="3"/>
    </row>
    <row r="25" spans="1:19" ht="30" x14ac:dyDescent="0.25">
      <c r="A25" s="9">
        <v>1</v>
      </c>
      <c r="B25" s="6" t="s">
        <v>0</v>
      </c>
      <c r="C25" s="6" t="s">
        <v>2</v>
      </c>
      <c r="D25" s="27" t="s">
        <v>63</v>
      </c>
      <c r="E25" s="18">
        <f>(250+250)*2*5</f>
        <v>5000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"/>
      <c r="S25" s="3"/>
    </row>
    <row r="26" spans="1:19" ht="30" x14ac:dyDescent="0.25">
      <c r="A26" s="9">
        <v>2</v>
      </c>
      <c r="B26" s="12" t="s">
        <v>3</v>
      </c>
      <c r="C26" s="12" t="s">
        <v>14</v>
      </c>
      <c r="D26" s="20" t="s">
        <v>47</v>
      </c>
      <c r="E26" s="18">
        <f>200*3*5</f>
        <v>3000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3"/>
    </row>
    <row r="27" spans="1:19" ht="15" x14ac:dyDescent="0.25">
      <c r="A27" s="38">
        <v>3</v>
      </c>
      <c r="B27" s="35" t="s">
        <v>4</v>
      </c>
      <c r="C27" s="12" t="s">
        <v>5</v>
      </c>
      <c r="D27" s="23" t="s">
        <v>77</v>
      </c>
      <c r="E27" s="10">
        <f>(6000/26)*34</f>
        <v>7846.1538461538466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3"/>
    </row>
    <row r="28" spans="1:19" ht="15" x14ac:dyDescent="0.25">
      <c r="A28" s="39"/>
      <c r="B28" s="36"/>
      <c r="C28" s="12" t="s">
        <v>6</v>
      </c>
      <c r="D28" s="23" t="s">
        <v>78</v>
      </c>
      <c r="E28" s="10">
        <f>(3000/26)*34</f>
        <v>3923.0769230769233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S28" s="3"/>
    </row>
    <row r="29" spans="1:19" ht="30" x14ac:dyDescent="0.25">
      <c r="A29" s="9">
        <v>4</v>
      </c>
      <c r="B29" s="12" t="s">
        <v>7</v>
      </c>
      <c r="C29" s="12" t="s">
        <v>2</v>
      </c>
      <c r="D29" s="24" t="s">
        <v>79</v>
      </c>
      <c r="E29" s="11">
        <f>60*4*2*5</f>
        <v>2400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3"/>
    </row>
    <row r="30" spans="1:19" ht="30" x14ac:dyDescent="0.25">
      <c r="A30" s="38">
        <v>5</v>
      </c>
      <c r="B30" s="35" t="s">
        <v>8</v>
      </c>
      <c r="C30" s="12" t="s">
        <v>17</v>
      </c>
      <c r="D30" s="20" t="s">
        <v>67</v>
      </c>
      <c r="E30" s="11">
        <f>120*4*5</f>
        <v>2400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/>
      <c r="S30" s="3"/>
    </row>
    <row r="31" spans="1:19" ht="30" x14ac:dyDescent="0.25">
      <c r="A31" s="39"/>
      <c r="B31" s="36"/>
      <c r="C31" s="12" t="s">
        <v>18</v>
      </c>
      <c r="D31" s="20" t="s">
        <v>68</v>
      </c>
      <c r="E31" s="17">
        <f>30*4*5</f>
        <v>600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9" ht="15" x14ac:dyDescent="0.25">
      <c r="A32" s="9">
        <v>6</v>
      </c>
      <c r="B32" s="12" t="s">
        <v>9</v>
      </c>
      <c r="C32" s="12"/>
      <c r="D32" s="26">
        <v>200</v>
      </c>
      <c r="E32" s="11">
        <f>200*6</f>
        <v>1200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thickBot="1" x14ac:dyDescent="0.3">
      <c r="A33" s="2"/>
      <c r="B33" s="2"/>
      <c r="C33" s="2"/>
      <c r="D33" s="15" t="s">
        <v>21</v>
      </c>
      <c r="E33" s="13">
        <f>SUM(E25:E32)</f>
        <v>26369.23076923077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3.5" thickTop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mergeCells count="16">
    <mergeCell ref="A30:A31"/>
    <mergeCell ref="B30:B31"/>
    <mergeCell ref="A27:A28"/>
    <mergeCell ref="B27:B28"/>
    <mergeCell ref="C16:G16"/>
    <mergeCell ref="C17:G17"/>
    <mergeCell ref="B18:B19"/>
    <mergeCell ref="C18:G18"/>
    <mergeCell ref="C19:G19"/>
    <mergeCell ref="C20:G20"/>
    <mergeCell ref="C15:G15"/>
    <mergeCell ref="A6:A7"/>
    <mergeCell ref="B6:B7"/>
    <mergeCell ref="A9:A10"/>
    <mergeCell ref="B9:B10"/>
    <mergeCell ref="C14:G1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topLeftCell="A16" workbookViewId="0">
      <selection activeCell="C12" sqref="C12"/>
    </sheetView>
  </sheetViews>
  <sheetFormatPr defaultRowHeight="12.75" x14ac:dyDescent="0.2"/>
  <cols>
    <col min="2" max="2" width="26.7109375" customWidth="1"/>
    <col min="3" max="3" width="16.42578125" customWidth="1"/>
    <col min="4" max="4" width="15.140625" customWidth="1"/>
    <col min="5" max="5" width="10.140625" customWidth="1"/>
    <col min="6" max="6" width="20.7109375" customWidth="1"/>
    <col min="7" max="7" width="16" customWidth="1"/>
  </cols>
  <sheetData>
    <row r="2" spans="2:7" x14ac:dyDescent="0.2">
      <c r="B2" s="31" t="s">
        <v>106</v>
      </c>
      <c r="C2" s="32"/>
      <c r="D2" s="32"/>
      <c r="E2" s="32"/>
    </row>
    <row r="3" spans="2:7" x14ac:dyDescent="0.2">
      <c r="B3" s="31" t="s">
        <v>112</v>
      </c>
      <c r="C3" s="32"/>
      <c r="D3" s="32"/>
      <c r="E3" s="32"/>
    </row>
    <row r="5" spans="2:7" x14ac:dyDescent="0.2">
      <c r="B5" s="30" t="s">
        <v>82</v>
      </c>
    </row>
    <row r="7" spans="2:7" x14ac:dyDescent="0.2">
      <c r="B7" s="30" t="s">
        <v>83</v>
      </c>
    </row>
    <row r="9" spans="2:7" x14ac:dyDescent="0.2">
      <c r="B9" s="30" t="s">
        <v>98</v>
      </c>
      <c r="C9" s="30" t="s">
        <v>95</v>
      </c>
      <c r="D9" s="30" t="s">
        <v>96</v>
      </c>
      <c r="E9" s="30" t="s">
        <v>97</v>
      </c>
      <c r="F9" s="30" t="s">
        <v>89</v>
      </c>
      <c r="G9" s="30" t="s">
        <v>91</v>
      </c>
    </row>
    <row r="10" spans="2:7" ht="25.5" x14ac:dyDescent="0.2">
      <c r="B10" s="29" t="s">
        <v>93</v>
      </c>
      <c r="C10" s="28">
        <v>42962</v>
      </c>
      <c r="D10" t="s">
        <v>84</v>
      </c>
      <c r="E10" t="s">
        <v>88</v>
      </c>
      <c r="F10" t="s">
        <v>90</v>
      </c>
      <c r="G10" t="s">
        <v>13</v>
      </c>
    </row>
    <row r="11" spans="2:7" ht="25.5" x14ac:dyDescent="0.2">
      <c r="B11" s="29" t="s">
        <v>94</v>
      </c>
      <c r="C11" s="28">
        <v>42962</v>
      </c>
      <c r="D11" t="s">
        <v>84</v>
      </c>
      <c r="E11" t="s">
        <v>88</v>
      </c>
      <c r="F11" t="s">
        <v>13</v>
      </c>
      <c r="G11" t="s">
        <v>13</v>
      </c>
    </row>
    <row r="12" spans="2:7" x14ac:dyDescent="0.2">
      <c r="B12" s="29"/>
      <c r="C12" s="28"/>
    </row>
    <row r="14" spans="2:7" x14ac:dyDescent="0.2">
      <c r="B14" s="30" t="s">
        <v>85</v>
      </c>
    </row>
    <row r="16" spans="2:7" x14ac:dyDescent="0.2">
      <c r="B16" s="30" t="s">
        <v>98</v>
      </c>
      <c r="C16" s="30" t="s">
        <v>95</v>
      </c>
      <c r="D16" s="30" t="s">
        <v>96</v>
      </c>
      <c r="E16" s="30" t="s">
        <v>97</v>
      </c>
      <c r="F16" s="30" t="s">
        <v>89</v>
      </c>
      <c r="G16" s="30" t="s">
        <v>91</v>
      </c>
    </row>
    <row r="17" spans="2:13" ht="25.5" x14ac:dyDescent="0.2">
      <c r="B17" s="29" t="s">
        <v>93</v>
      </c>
      <c r="C17" s="28">
        <v>42964</v>
      </c>
      <c r="D17" t="s">
        <v>86</v>
      </c>
      <c r="E17" t="s">
        <v>87</v>
      </c>
      <c r="F17" t="s">
        <v>90</v>
      </c>
      <c r="G17" s="29" t="s">
        <v>92</v>
      </c>
    </row>
    <row r="18" spans="2:13" ht="25.5" x14ac:dyDescent="0.2">
      <c r="B18" s="29" t="s">
        <v>94</v>
      </c>
      <c r="C18" s="28">
        <v>42964</v>
      </c>
      <c r="D18" t="s">
        <v>86</v>
      </c>
      <c r="E18" t="s">
        <v>87</v>
      </c>
      <c r="F18" t="s">
        <v>13</v>
      </c>
      <c r="G18" s="29" t="s">
        <v>92</v>
      </c>
    </row>
    <row r="21" spans="2:13" x14ac:dyDescent="0.2">
      <c r="K21" t="s">
        <v>99</v>
      </c>
    </row>
    <row r="22" spans="2:13" x14ac:dyDescent="0.2">
      <c r="K22" s="33" t="s">
        <v>109</v>
      </c>
      <c r="L22" s="33" t="s">
        <v>107</v>
      </c>
      <c r="M22" s="33" t="s">
        <v>108</v>
      </c>
    </row>
    <row r="23" spans="2:13" x14ac:dyDescent="0.2">
      <c r="B23" t="s">
        <v>110</v>
      </c>
      <c r="K23" t="s">
        <v>100</v>
      </c>
      <c r="L23" t="s">
        <v>102</v>
      </c>
      <c r="M23">
        <f>300</f>
        <v>300</v>
      </c>
    </row>
    <row r="24" spans="2:13" x14ac:dyDescent="0.2">
      <c r="B24" t="s">
        <v>111</v>
      </c>
      <c r="K24" t="s">
        <v>7</v>
      </c>
      <c r="L24" t="s">
        <v>103</v>
      </c>
      <c r="M24">
        <f>60*2*3</f>
        <v>360</v>
      </c>
    </row>
    <row r="25" spans="2:13" x14ac:dyDescent="0.2">
      <c r="K25" t="s">
        <v>101</v>
      </c>
      <c r="L25" t="s">
        <v>104</v>
      </c>
      <c r="M25">
        <f>30*2</f>
        <v>60</v>
      </c>
    </row>
    <row r="26" spans="2:13" x14ac:dyDescent="0.2">
      <c r="K26" t="s">
        <v>105</v>
      </c>
      <c r="M26">
        <v>200</v>
      </c>
    </row>
    <row r="28" spans="2:13" x14ac:dyDescent="0.2">
      <c r="M28">
        <f>SUM(M23:M27)</f>
        <v>920</v>
      </c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tabSelected="1" workbookViewId="0">
      <selection activeCell="E20" sqref="E20"/>
    </sheetView>
  </sheetViews>
  <sheetFormatPr defaultRowHeight="12.75" x14ac:dyDescent="0.2"/>
  <cols>
    <col min="2" max="2" width="26.7109375" customWidth="1"/>
    <col min="3" max="3" width="16.42578125" customWidth="1"/>
    <col min="4" max="4" width="15.140625" customWidth="1"/>
    <col min="5" max="5" width="10.140625" customWidth="1"/>
    <col min="6" max="6" width="20.7109375" customWidth="1"/>
    <col min="7" max="7" width="16" customWidth="1"/>
  </cols>
  <sheetData>
    <row r="2" spans="2:7" x14ac:dyDescent="0.2">
      <c r="B2" s="31" t="s">
        <v>117</v>
      </c>
      <c r="C2" s="32"/>
      <c r="D2" s="32"/>
      <c r="E2" s="32"/>
    </row>
    <row r="3" spans="2:7" x14ac:dyDescent="0.2">
      <c r="B3" s="31" t="s">
        <v>112</v>
      </c>
      <c r="C3" s="32"/>
      <c r="D3" s="32"/>
      <c r="E3" s="32"/>
    </row>
    <row r="5" spans="2:7" x14ac:dyDescent="0.2">
      <c r="B5" s="43" t="s">
        <v>82</v>
      </c>
    </row>
    <row r="7" spans="2:7" x14ac:dyDescent="0.2">
      <c r="B7" s="30" t="s">
        <v>83</v>
      </c>
    </row>
    <row r="9" spans="2:7" x14ac:dyDescent="0.2">
      <c r="B9" s="30" t="s">
        <v>98</v>
      </c>
      <c r="C9" s="30" t="s">
        <v>95</v>
      </c>
      <c r="D9" s="30" t="s">
        <v>96</v>
      </c>
      <c r="E9" s="30" t="s">
        <v>97</v>
      </c>
      <c r="F9" s="30" t="s">
        <v>89</v>
      </c>
      <c r="G9" s="30" t="s">
        <v>91</v>
      </c>
    </row>
    <row r="10" spans="2:7" ht="25.5" x14ac:dyDescent="0.2">
      <c r="B10" s="29" t="s">
        <v>93</v>
      </c>
      <c r="C10" s="28">
        <v>43054</v>
      </c>
      <c r="D10" t="s">
        <v>113</v>
      </c>
      <c r="E10">
        <v>2612</v>
      </c>
      <c r="F10" t="s">
        <v>114</v>
      </c>
      <c r="G10" s="29" t="s">
        <v>13</v>
      </c>
    </row>
    <row r="12" spans="2:7" x14ac:dyDescent="0.2">
      <c r="B12" s="30" t="s">
        <v>85</v>
      </c>
    </row>
    <row r="14" spans="2:7" x14ac:dyDescent="0.2">
      <c r="B14" s="30" t="s">
        <v>98</v>
      </c>
      <c r="C14" s="30" t="s">
        <v>95</v>
      </c>
      <c r="D14" s="30" t="s">
        <v>96</v>
      </c>
      <c r="E14" s="30" t="s">
        <v>97</v>
      </c>
      <c r="F14" s="30" t="s">
        <v>89</v>
      </c>
      <c r="G14" s="30" t="s">
        <v>91</v>
      </c>
    </row>
    <row r="15" spans="2:7" ht="25.5" x14ac:dyDescent="0.2">
      <c r="B15" s="29" t="s">
        <v>93</v>
      </c>
      <c r="C15" s="28">
        <v>43056</v>
      </c>
      <c r="D15" t="s">
        <v>86</v>
      </c>
      <c r="E15" t="s">
        <v>87</v>
      </c>
      <c r="F15" t="s">
        <v>114</v>
      </c>
      <c r="G15" s="29" t="s">
        <v>13</v>
      </c>
    </row>
    <row r="18" spans="2:13" x14ac:dyDescent="0.2">
      <c r="K18" t="s">
        <v>99</v>
      </c>
    </row>
    <row r="19" spans="2:13" x14ac:dyDescent="0.2">
      <c r="B19" s="43" t="s">
        <v>3</v>
      </c>
      <c r="K19" s="33" t="s">
        <v>109</v>
      </c>
      <c r="L19" s="33" t="s">
        <v>107</v>
      </c>
      <c r="M19" s="33" t="s">
        <v>108</v>
      </c>
    </row>
    <row r="20" spans="2:13" x14ac:dyDescent="0.2">
      <c r="K20" t="s">
        <v>100</v>
      </c>
      <c r="L20" t="s">
        <v>102</v>
      </c>
      <c r="M20">
        <f>300</f>
        <v>300</v>
      </c>
    </row>
    <row r="21" spans="2:13" x14ac:dyDescent="0.2">
      <c r="B21" s="30" t="s">
        <v>118</v>
      </c>
      <c r="C21" t="s">
        <v>119</v>
      </c>
      <c r="K21" t="s">
        <v>7</v>
      </c>
      <c r="L21" t="s">
        <v>116</v>
      </c>
      <c r="M21">
        <f>60*3</f>
        <v>180</v>
      </c>
    </row>
    <row r="22" spans="2:13" x14ac:dyDescent="0.2">
      <c r="B22" s="30" t="s">
        <v>120</v>
      </c>
      <c r="C22" t="s">
        <v>121</v>
      </c>
      <c r="K22" t="s">
        <v>101</v>
      </c>
      <c r="L22" t="s">
        <v>104</v>
      </c>
      <c r="M22">
        <f>30*2</f>
        <v>60</v>
      </c>
    </row>
    <row r="23" spans="2:13" x14ac:dyDescent="0.2">
      <c r="B23" s="30" t="s">
        <v>123</v>
      </c>
      <c r="C23" t="s">
        <v>122</v>
      </c>
      <c r="K23" t="s">
        <v>115</v>
      </c>
      <c r="L23" t="s">
        <v>104</v>
      </c>
      <c r="M23">
        <v>250</v>
      </c>
    </row>
    <row r="24" spans="2:13" x14ac:dyDescent="0.2">
      <c r="B24" s="30" t="s">
        <v>124</v>
      </c>
      <c r="C24" t="s">
        <v>125</v>
      </c>
      <c r="K24" t="s">
        <v>105</v>
      </c>
      <c r="M24">
        <v>110</v>
      </c>
    </row>
    <row r="25" spans="2:13" x14ac:dyDescent="0.2">
      <c r="M25">
        <f>SUM(M20:M24)</f>
        <v>900</v>
      </c>
    </row>
    <row r="32" spans="2:13" x14ac:dyDescent="0.2">
      <c r="B32" t="s">
        <v>110</v>
      </c>
    </row>
    <row r="33" spans="2:2" x14ac:dyDescent="0.2">
      <c r="B33" t="s">
        <v>111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24 kali(sebulan 2x)</vt:lpstr>
      <vt:lpstr>12 kali</vt:lpstr>
      <vt:lpstr>6 kali</vt:lpstr>
      <vt:lpstr>5 kali</vt:lpstr>
      <vt:lpstr>Trip 1</vt:lpstr>
      <vt:lpstr>Trip 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CorporateFinance</dc:creator>
  <cp:lastModifiedBy>User</cp:lastModifiedBy>
  <cp:lastPrinted>2017-11-10T08:18:10Z</cp:lastPrinted>
  <dcterms:created xsi:type="dcterms:W3CDTF">2017-04-26T08:46:47Z</dcterms:created>
  <dcterms:modified xsi:type="dcterms:W3CDTF">2017-11-10T08:18:10Z</dcterms:modified>
</cp:coreProperties>
</file>