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20115" windowHeight="7875"/>
  </bookViews>
  <sheets>
    <sheet name="PI1M Revised Costing" sheetId="7" r:id="rId1"/>
    <sheet name="Note1" sheetId="3" r:id="rId2"/>
    <sheet name="Note2" sheetId="9" r:id="rId3"/>
    <sheet name="Note3&amp;4" sheetId="10" r:id="rId4"/>
    <sheet name="Note5&amp;6" sheetId="12" r:id="rId5"/>
    <sheet name="Note7" sheetId="14" r:id="rId6"/>
    <sheet name="Note8&amp;9" sheetId="16" r:id="rId7"/>
  </sheets>
  <calcPr calcId="145621"/>
</workbook>
</file>

<file path=xl/calcChain.xml><?xml version="1.0" encoding="utf-8"?>
<calcChain xmlns="http://schemas.openxmlformats.org/spreadsheetml/2006/main">
  <c r="F25" i="3" l="1"/>
  <c r="F25" i="9"/>
  <c r="F25" i="12"/>
  <c r="F25" i="14"/>
  <c r="F25" i="16"/>
  <c r="F25" i="7"/>
  <c r="G23" i="7" l="1"/>
  <c r="G20" i="7"/>
  <c r="G19" i="7"/>
  <c r="F18" i="16"/>
  <c r="G4" i="14"/>
  <c r="G5" i="14"/>
  <c r="G6" i="14"/>
  <c r="G7" i="14"/>
  <c r="G8" i="14"/>
  <c r="D35" i="12"/>
  <c r="H35" i="12" s="1"/>
  <c r="D34" i="12"/>
  <c r="H34" i="12"/>
  <c r="D22" i="10"/>
  <c r="E22" i="10"/>
  <c r="F22" i="10"/>
  <c r="G22" i="10"/>
  <c r="G6" i="10"/>
  <c r="F6" i="10"/>
  <c r="E6" i="10"/>
  <c r="D6" i="10"/>
  <c r="F10" i="16"/>
  <c r="F9" i="16"/>
  <c r="F8" i="16"/>
  <c r="F7" i="16"/>
  <c r="F6" i="16"/>
  <c r="F5" i="16"/>
  <c r="D24" i="12"/>
  <c r="D23" i="12"/>
  <c r="D22" i="12"/>
  <c r="D21" i="12"/>
  <c r="G15" i="12"/>
  <c r="H15" i="12" s="1"/>
  <c r="G14" i="12"/>
  <c r="H14" i="12" s="1"/>
  <c r="G13" i="12"/>
  <c r="H13" i="12" s="1"/>
  <c r="G8" i="12"/>
  <c r="H8" i="12" s="1"/>
  <c r="G7" i="12"/>
  <c r="H7" i="12" s="1"/>
  <c r="G6" i="12"/>
  <c r="H6" i="12" s="1"/>
  <c r="G5" i="12"/>
  <c r="H5" i="12" s="1"/>
  <c r="G8" i="9"/>
  <c r="F8" i="9"/>
  <c r="E8" i="9"/>
  <c r="G10" i="14" l="1"/>
  <c r="F19" i="16"/>
  <c r="H36" i="12"/>
  <c r="F11" i="16"/>
  <c r="D25" i="12"/>
  <c r="H16" i="12"/>
  <c r="H9" i="12"/>
  <c r="H27" i="12" s="1"/>
  <c r="F22" i="7"/>
  <c r="G22" i="7" s="1"/>
  <c r="G8" i="3" l="1"/>
  <c r="F8" i="3"/>
  <c r="E8" i="3"/>
  <c r="D8" i="3"/>
  <c r="D3" i="7" l="1"/>
  <c r="G3" i="7" s="1"/>
  <c r="G21" i="7"/>
  <c r="G14" i="7"/>
  <c r="G6" i="7"/>
  <c r="G5" i="7"/>
</calcChain>
</file>

<file path=xl/sharedStrings.xml><?xml version="1.0" encoding="utf-8"?>
<sst xmlns="http://schemas.openxmlformats.org/spreadsheetml/2006/main" count="271" uniqueCount="152">
  <si>
    <t>SPS Job Matching Platform</t>
  </si>
  <si>
    <t>Month/ Frequency</t>
  </si>
  <si>
    <t>Marketing &amp; Promotion</t>
  </si>
  <si>
    <t>Price/Unit (RM)*</t>
  </si>
  <si>
    <t>Total Units</t>
  </si>
  <si>
    <t>Total (RM)*</t>
  </si>
  <si>
    <t>No</t>
  </si>
  <si>
    <t xml:space="preserve">    &gt; Online Seminar (Webinar)</t>
  </si>
  <si>
    <t xml:space="preserve">    &gt; Online Training Video &amp; Tutorial</t>
  </si>
  <si>
    <t xml:space="preserve">    &gt; Online Training Materials</t>
  </si>
  <si>
    <t xml:space="preserve">    &gt; Online Test &amp; Examinations</t>
  </si>
  <si>
    <t>n/a</t>
  </si>
  <si>
    <t xml:space="preserve">    &gt; Job Seeker Cabinet</t>
  </si>
  <si>
    <t xml:space="preserve">    &gt; Employer Cabinet</t>
  </si>
  <si>
    <t xml:space="preserve">    &gt; Open Market/ Part Time Job</t>
  </si>
  <si>
    <t>System Maintenance and Development</t>
  </si>
  <si>
    <t>PI1M Entrepreneurship Award</t>
  </si>
  <si>
    <t>Total Implementation Cost of PI1M Community Enhancement Program by Accounting Solutions</t>
  </si>
  <si>
    <t>On Site Training (RM300 per day per user)</t>
  </si>
  <si>
    <t>PI1M COMMUNITY CONTENT ENHANCEMENT BY ACCOUNTING SOLUTIONS INVESTMENT CONSIDERATION</t>
  </si>
  <si>
    <t>Items</t>
  </si>
  <si>
    <t xml:space="preserve">    &gt; Include On SPS Support (Phone, Online &amp; WhatsApp)</t>
  </si>
  <si>
    <t xml:space="preserve">    &gt; TAF Online Resources &amp; Materials</t>
  </si>
  <si>
    <t xml:space="preserve">    &gt; SPS Online Certifications</t>
  </si>
  <si>
    <t>PI1M Acknowledgement Day</t>
  </si>
  <si>
    <t>SPS &amp; SPSLite Cloud License</t>
  </si>
  <si>
    <t>NOTE 1</t>
  </si>
  <si>
    <t>SAS licenses (SPS Premier / SPS Lite &amp; SPS Webinar)</t>
  </si>
  <si>
    <t>Description</t>
  </si>
  <si>
    <t>Support for @ 5 years</t>
  </si>
  <si>
    <t>TOTAL</t>
  </si>
  <si>
    <t>Inclusive From @ SBM</t>
  </si>
  <si>
    <t>Inclusive From @ FRM</t>
  </si>
  <si>
    <t>Proprietery Training by SBM @ TAF Partners</t>
  </si>
  <si>
    <t>Project Managers (PMT)</t>
  </si>
  <si>
    <t>SAS @ Live Monitoring &amp; Updates</t>
  </si>
  <si>
    <t>Project Coordinaters (Training Sessions)</t>
  </si>
  <si>
    <t>Logistics / Transportation &amp; Lodging</t>
  </si>
  <si>
    <t>Advertising &amp; Promotion Team</t>
  </si>
  <si>
    <t>Helpdesk business support</t>
  </si>
  <si>
    <t>Team viewer support</t>
  </si>
  <si>
    <t>Onsite support</t>
  </si>
  <si>
    <t>Project Progress Updates &amp; Monitoring</t>
  </si>
  <si>
    <t xml:space="preserve">Project Reporting </t>
  </si>
  <si>
    <t>Online Registration</t>
  </si>
  <si>
    <t>NOTE 2</t>
  </si>
  <si>
    <t>Training session</t>
  </si>
  <si>
    <t>Total</t>
  </si>
  <si>
    <t>NOTE 3</t>
  </si>
  <si>
    <t>Budget @ 1000 pax</t>
  </si>
  <si>
    <t>Anticipated 300 passess in 4 Months</t>
  </si>
  <si>
    <t>Stage - prep.</t>
  </si>
  <si>
    <t>VIP Sitting</t>
  </si>
  <si>
    <t>Table &amp; chairs</t>
  </si>
  <si>
    <t>Decoration</t>
  </si>
  <si>
    <t>Food &amp; beverage</t>
  </si>
  <si>
    <t>SPS lite / SPS Web Cloud Subscription Fee</t>
  </si>
  <si>
    <t>SPS Cloud Subscription Fee</t>
  </si>
  <si>
    <t>Market Price</t>
  </si>
  <si>
    <t>Price (RM)</t>
  </si>
  <si>
    <t>Included</t>
  </si>
  <si>
    <t>No of Months</t>
  </si>
  <si>
    <t>Anticipated Participants</t>
  </si>
  <si>
    <t>Training Progress Updates &amp; Monitoring</t>
  </si>
  <si>
    <t>F&amp;B Team for Training Sessions</t>
  </si>
  <si>
    <t xml:space="preserve">Training Analytics &amp; Reporting </t>
  </si>
  <si>
    <t>Business Consultation &amp; Advisory Services</t>
  </si>
  <si>
    <t>Small Group Coaching</t>
  </si>
  <si>
    <t xml:space="preserve">SPS Continuous Learning Platform </t>
  </si>
  <si>
    <t>Qouted Price</t>
  </si>
  <si>
    <t>SPS Continuous Learning Platform (Learning Management System)</t>
  </si>
  <si>
    <t>* GEENIO LMS Monthly Subscription Fee</t>
  </si>
  <si>
    <t>Price (USD)*</t>
  </si>
  <si>
    <t>SPS LMS Subscirption Fee (RM15.00/Year)</t>
  </si>
  <si>
    <t>Web Seminar (Webinar)</t>
  </si>
  <si>
    <t>Training Video &amp; Tutorial</t>
  </si>
  <si>
    <t>Training Material</t>
  </si>
  <si>
    <t>TAF Online Recources</t>
  </si>
  <si>
    <t>Online Test and Examination</t>
  </si>
  <si>
    <t>Forum</t>
  </si>
  <si>
    <t>Project Coordinators</t>
  </si>
  <si>
    <t>Progress Updates &amp; Monitoring</t>
  </si>
  <si>
    <t>NOTE 4</t>
  </si>
  <si>
    <t>SPS Job Matching Platform (Fulltime/ Part time/ Contract Based)</t>
  </si>
  <si>
    <t>Job Portal Subscirption Fee (RM12.00/Year)</t>
  </si>
  <si>
    <t>Jobseeker Cabinet</t>
  </si>
  <si>
    <t>Employer Cabinet</t>
  </si>
  <si>
    <t>Job Matching Engine</t>
  </si>
  <si>
    <t>Integration with LMS</t>
  </si>
  <si>
    <t>SPS Cloud Server</t>
  </si>
  <si>
    <t>NOTE 5</t>
  </si>
  <si>
    <t>NOTE 6</t>
  </si>
  <si>
    <t>NOTE 7</t>
  </si>
  <si>
    <t>NOTE 9</t>
  </si>
  <si>
    <t>BIL.</t>
  </si>
  <si>
    <t>ITEM</t>
  </si>
  <si>
    <t>JUMLAH KOS (RM)</t>
  </si>
  <si>
    <t>Existing Server Upgrade - DL560 Gen9 x 2 Units</t>
  </si>
  <si>
    <t>HP</t>
  </si>
  <si>
    <t xml:space="preserve">Memory Upgrade for exisitng StoreEary 1650 </t>
  </si>
  <si>
    <t>Load Balancer</t>
  </si>
  <si>
    <t>Fortinet</t>
  </si>
  <si>
    <t>VM Ware SRM Replication License</t>
  </si>
  <si>
    <t>VM Ware</t>
  </si>
  <si>
    <t>RedHat</t>
  </si>
  <si>
    <t>VM Ware Compatible</t>
  </si>
  <si>
    <t>Database PostGre SQL Enterprise</t>
  </si>
  <si>
    <t>2017 - VM Ware Compatible Environment</t>
  </si>
  <si>
    <t>Business Intelligence Tools</t>
  </si>
  <si>
    <t>Application</t>
  </si>
  <si>
    <t>Backup</t>
  </si>
  <si>
    <t>MSCS clustering</t>
  </si>
  <si>
    <t>Roll Up Stand Bunting</t>
  </si>
  <si>
    <t>Klip Video</t>
  </si>
  <si>
    <t>Kempen Media Sosial</t>
  </si>
  <si>
    <t>Lain-lain (Sila nyatakan)</t>
  </si>
  <si>
    <t>9 Tahun</t>
  </si>
  <si>
    <t>Database (DB)</t>
  </si>
  <si>
    <r>
      <t>3.</t>
    </r>
    <r>
      <rPr>
        <b/>
        <sz val="7"/>
        <color theme="1"/>
        <rFont val="Century Gothic"/>
        <family val="2"/>
      </rPr>
      <t xml:space="preserve">            </t>
    </r>
    <r>
      <rPr>
        <b/>
        <sz val="12"/>
        <color theme="1"/>
        <rFont val="Century Gothic"/>
        <family val="2"/>
      </rPr>
      <t>VM Configuration</t>
    </r>
  </si>
  <si>
    <t xml:space="preserve">SPS Cloud Server </t>
  </si>
  <si>
    <t>No.</t>
  </si>
  <si>
    <t>Brand/ Model</t>
  </si>
  <si>
    <t>Warranty Period</t>
  </si>
  <si>
    <t>Quantity</t>
  </si>
  <si>
    <t>Cost/ Unit (RM)</t>
  </si>
  <si>
    <t>Total Cost (RM)</t>
  </si>
  <si>
    <r>
      <t>1.</t>
    </r>
    <r>
      <rPr>
        <b/>
        <sz val="7"/>
        <color theme="1"/>
        <rFont val="Century Gothic"/>
        <family val="2"/>
      </rPr>
      <t xml:space="preserve">            </t>
    </r>
    <r>
      <rPr>
        <b/>
        <i/>
        <sz val="11"/>
        <color theme="1"/>
        <rFont val="Century Gothic"/>
        <family val="2"/>
      </rPr>
      <t xml:space="preserve">Hardware and </t>
    </r>
    <r>
      <rPr>
        <b/>
        <sz val="11"/>
        <color theme="1"/>
        <rFont val="Century Gothic"/>
        <family val="2"/>
      </rPr>
      <t>ICT Equipments</t>
    </r>
  </si>
  <si>
    <r>
      <t>2.</t>
    </r>
    <r>
      <rPr>
        <b/>
        <sz val="7"/>
        <color theme="1"/>
        <rFont val="Century Gothic"/>
        <family val="2"/>
      </rPr>
      <t xml:space="preserve">            </t>
    </r>
    <r>
      <rPr>
        <b/>
        <i/>
        <sz val="12"/>
        <color theme="1"/>
        <rFont val="Century Gothic"/>
        <family val="2"/>
      </rPr>
      <t>Software</t>
    </r>
  </si>
  <si>
    <t>Hardware and ICT Equipments</t>
  </si>
  <si>
    <t>Software</t>
  </si>
  <si>
    <t>Establishment Cost</t>
  </si>
  <si>
    <t>Maintenance Rate (%)</t>
  </si>
  <si>
    <t>Anticipated Period (Year)</t>
  </si>
  <si>
    <t>Item</t>
  </si>
  <si>
    <t>Note</t>
  </si>
  <si>
    <t>Book Keeping Training*</t>
  </si>
  <si>
    <t>Basic Accounting Training*</t>
  </si>
  <si>
    <t>COURSE FEE: Non-Members:   RM 900/pax</t>
  </si>
  <si>
    <t>http://www.psdc.org.my/programs/workforce/business-soft-skills/business-finance/basic-accounting-pdt119/</t>
  </si>
  <si>
    <t>COURSE FEE: RM 649/pax</t>
  </si>
  <si>
    <t>https://my.coursesforsuccess.com/products/basic-bookkeeping-online-short-course?gclid=EAIaIQobChMI_-7a2Mm11QIVwYmPCh0nYAaJEAAYAiAAEgIZq_D_BwE</t>
  </si>
  <si>
    <t xml:space="preserve">System Development </t>
  </si>
  <si>
    <t>Price/ Unit (RM)</t>
  </si>
  <si>
    <t>Marketing Material</t>
  </si>
  <si>
    <t>Newspaper</t>
  </si>
  <si>
    <t>Hall</t>
  </si>
  <si>
    <t>PI1M Acknowledgement Day@Majlis Penganugerahan</t>
  </si>
  <si>
    <t>GRAND TOTAL</t>
  </si>
  <si>
    <t>Budget @ 1500 pax</t>
  </si>
  <si>
    <t>Per Pax</t>
  </si>
  <si>
    <t xml:space="preserve">    &gt; Data Analytics Service</t>
  </si>
  <si>
    <t>NOTE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</si>
</sst>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M&quot;#,##0.00_);[Red]\(&quot;RM&quot;#,##0.00\)"/>
    <numFmt numFmtId="43" formatCode="_(* #,##0.00_);_(* \(#,##0.00\);_(* &quot;-&quot;??_);_(@_)"/>
    <numFmt numFmtId="164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</font>
    <font>
      <sz val="10"/>
      <name val="Verdana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FF0000"/>
      <name val="Century Gothic"/>
      <family val="2"/>
    </font>
    <font>
      <i/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u/>
      <sz val="12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b/>
      <u/>
      <sz val="14"/>
      <color rgb="FF000000"/>
      <name val="Century Gothic"/>
      <family val="2"/>
    </font>
    <font>
      <sz val="9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7"/>
      <color theme="1"/>
      <name val="Century Gothic"/>
      <family val="2"/>
    </font>
    <font>
      <b/>
      <i/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rgb="FF000000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1"/>
      <color rgb="FF414042"/>
      <name val="Arial"/>
      <family val="2"/>
    </font>
    <font>
      <b/>
      <sz val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0AD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0CECE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FFFFFF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6" fillId="0" borderId="0" xfId="0" applyFont="1"/>
    <xf numFmtId="4" fontId="5" fillId="3" borderId="2" xfId="0" applyNumberFormat="1" applyFont="1" applyFill="1" applyBorder="1" applyAlignment="1">
      <alignment horizontal="right" vertical="center" wrapText="1" indent="1" readingOrder="1"/>
    </xf>
    <xf numFmtId="4" fontId="5" fillId="3" borderId="8" xfId="0" applyNumberFormat="1" applyFont="1" applyFill="1" applyBorder="1" applyAlignment="1">
      <alignment horizontal="right" vertical="center" wrapText="1" indent="1" readingOrder="1"/>
    </xf>
    <xf numFmtId="4" fontId="5" fillId="3" borderId="0" xfId="0" applyNumberFormat="1" applyFont="1" applyFill="1" applyBorder="1" applyAlignment="1">
      <alignment horizontal="right" vertical="center" wrapText="1" indent="1" readingOrder="1"/>
    </xf>
    <xf numFmtId="0" fontId="8" fillId="3" borderId="6" xfId="0" applyFont="1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4" fontId="5" fillId="3" borderId="2" xfId="0" applyNumberFormat="1" applyFont="1" applyFill="1" applyBorder="1" applyAlignment="1">
      <alignment horizontal="right" vertical="center" wrapText="1" readingOrder="1"/>
    </xf>
    <xf numFmtId="0" fontId="9" fillId="3" borderId="0" xfId="0" applyFont="1" applyFill="1" applyBorder="1" applyAlignment="1">
      <alignment horizontal="right" vertical="center" wrapText="1" readingOrder="1"/>
    </xf>
    <xf numFmtId="4" fontId="9" fillId="3" borderId="4" xfId="0" applyNumberFormat="1" applyFont="1" applyFill="1" applyBorder="1" applyAlignment="1">
      <alignment horizontal="right" vertical="center" wrapText="1" readingOrder="1"/>
    </xf>
    <xf numFmtId="4" fontId="5" fillId="3" borderId="11" xfId="0" applyNumberFormat="1" applyFont="1" applyFill="1" applyBorder="1" applyAlignment="1">
      <alignment horizontal="right" vertical="center" wrapText="1" readingOrder="1"/>
    </xf>
    <xf numFmtId="0" fontId="9" fillId="3" borderId="12" xfId="0" applyFont="1" applyFill="1" applyBorder="1" applyAlignment="1">
      <alignment horizontal="right" vertical="center" wrapText="1" readingOrder="1"/>
    </xf>
    <xf numFmtId="0" fontId="10" fillId="3" borderId="0" xfId="0" applyFont="1" applyFill="1" applyBorder="1"/>
    <xf numFmtId="4" fontId="6" fillId="0" borderId="0" xfId="0" applyNumberFormat="1" applyFont="1"/>
    <xf numFmtId="0" fontId="5" fillId="3" borderId="9" xfId="0" applyFont="1" applyFill="1" applyBorder="1" applyAlignment="1">
      <alignment vertical="center" wrapText="1" readingOrder="1"/>
    </xf>
    <xf numFmtId="0" fontId="5" fillId="3" borderId="14" xfId="0" applyFont="1" applyFill="1" applyBorder="1" applyAlignment="1">
      <alignment vertical="center" wrapText="1" readingOrder="1"/>
    </xf>
    <xf numFmtId="4" fontId="5" fillId="3" borderId="14" xfId="0" applyNumberFormat="1" applyFont="1" applyFill="1" applyBorder="1" applyAlignment="1">
      <alignment horizontal="right" vertical="center" wrapText="1" readingOrder="1"/>
    </xf>
    <xf numFmtId="0" fontId="7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11" fillId="3" borderId="0" xfId="0" applyFont="1" applyFill="1" applyBorder="1"/>
    <xf numFmtId="4" fontId="4" fillId="3" borderId="2" xfId="0" applyNumberFormat="1" applyFont="1" applyFill="1" applyBorder="1" applyAlignment="1">
      <alignment horizontal="right" vertical="center" wrapText="1" readingOrder="1"/>
    </xf>
    <xf numFmtId="4" fontId="4" fillId="3" borderId="4" xfId="0" applyNumberFormat="1" applyFont="1" applyFill="1" applyBorder="1" applyAlignment="1">
      <alignment horizontal="right" vertical="center" wrapText="1" readingOrder="1"/>
    </xf>
    <xf numFmtId="4" fontId="4" fillId="3" borderId="7" xfId="0" applyNumberFormat="1" applyFont="1" applyFill="1" applyBorder="1" applyAlignment="1">
      <alignment horizontal="right" vertical="center" wrapText="1" readingOrder="1"/>
    </xf>
    <xf numFmtId="4" fontId="4" fillId="3" borderId="8" xfId="0" applyNumberFormat="1" applyFont="1" applyFill="1" applyBorder="1" applyAlignment="1">
      <alignment horizontal="right" vertical="center" wrapText="1" readingOrder="1"/>
    </xf>
    <xf numFmtId="4" fontId="4" fillId="3" borderId="0" xfId="0" applyNumberFormat="1" applyFont="1" applyFill="1" applyBorder="1" applyAlignment="1">
      <alignment horizontal="right" vertical="center" wrapText="1" readingOrder="1"/>
    </xf>
    <xf numFmtId="4" fontId="4" fillId="3" borderId="0" xfId="0" applyNumberFormat="1" applyFont="1" applyFill="1" applyBorder="1" applyAlignment="1">
      <alignment vertical="center" wrapText="1" readingOrder="1"/>
    </xf>
    <xf numFmtId="4" fontId="4" fillId="3" borderId="13" xfId="0" applyNumberFormat="1" applyFont="1" applyFill="1" applyBorder="1" applyAlignment="1">
      <alignment vertical="center" wrapText="1" readingOrder="1"/>
    </xf>
    <xf numFmtId="4" fontId="4" fillId="3" borderId="5" xfId="0" applyNumberFormat="1" applyFont="1" applyFill="1" applyBorder="1" applyAlignment="1">
      <alignment vertical="center" wrapText="1" readingOrder="1"/>
    </xf>
    <xf numFmtId="4" fontId="4" fillId="3" borderId="11" xfId="0" applyNumberFormat="1" applyFont="1" applyFill="1" applyBorder="1" applyAlignment="1">
      <alignment horizontal="right" vertical="center" wrapText="1" readingOrder="1"/>
    </xf>
    <xf numFmtId="4" fontId="4" fillId="3" borderId="3" xfId="0" applyNumberFormat="1" applyFont="1" applyFill="1" applyBorder="1" applyAlignment="1">
      <alignment horizontal="right" vertical="center" wrapText="1" readingOrder="1"/>
    </xf>
    <xf numFmtId="0" fontId="7" fillId="3" borderId="10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0" fontId="7" fillId="3" borderId="9" xfId="0" applyFont="1" applyFill="1" applyBorder="1" applyAlignment="1">
      <alignment horizontal="left" vertical="top"/>
    </xf>
    <xf numFmtId="43" fontId="17" fillId="0" borderId="0" xfId="9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164" fontId="18" fillId="0" borderId="0" xfId="9" applyNumberFormat="1" applyFont="1" applyAlignment="1">
      <alignment vertical="center"/>
    </xf>
    <xf numFmtId="164" fontId="18" fillId="0" borderId="0" xfId="9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64" fontId="17" fillId="0" borderId="29" xfId="9" applyNumberFormat="1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28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8" fillId="0" borderId="26" xfId="0" applyFont="1" applyBorder="1" applyAlignment="1">
      <alignment horizontal="center" vertical="center"/>
    </xf>
    <xf numFmtId="0" fontId="18" fillId="0" borderId="21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43" fontId="15" fillId="0" borderId="0" xfId="9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43" fontId="14" fillId="0" borderId="0" xfId="9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/>
    <xf numFmtId="164" fontId="17" fillId="0" borderId="0" xfId="9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1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39" fontId="17" fillId="0" borderId="29" xfId="9" applyNumberFormat="1" applyFont="1" applyBorder="1" applyAlignment="1">
      <alignment vertical="center"/>
    </xf>
    <xf numFmtId="0" fontId="12" fillId="0" borderId="0" xfId="0" applyFont="1" applyBorder="1"/>
    <xf numFmtId="39" fontId="18" fillId="0" borderId="1" xfId="9" applyNumberFormat="1" applyFont="1" applyBorder="1" applyAlignment="1">
      <alignment vertical="center"/>
    </xf>
    <xf numFmtId="164" fontId="18" fillId="0" borderId="1" xfId="9" applyNumberFormat="1" applyFont="1" applyBorder="1" applyAlignment="1">
      <alignment horizontal="center" vertical="center"/>
    </xf>
    <xf numFmtId="164" fontId="18" fillId="0" borderId="1" xfId="9" applyNumberFormat="1" applyFont="1" applyBorder="1" applyAlignment="1">
      <alignment horizontal="right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43" fontId="17" fillId="0" borderId="24" xfId="9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9" fillId="0" borderId="43" xfId="0" applyFont="1" applyBorder="1" applyAlignment="1">
      <alignment horizontal="right" vertical="center"/>
    </xf>
    <xf numFmtId="0" fontId="12" fillId="0" borderId="44" xfId="0" applyFont="1" applyBorder="1"/>
    <xf numFmtId="0" fontId="18" fillId="0" borderId="45" xfId="0" applyFont="1" applyBorder="1" applyAlignment="1">
      <alignment horizontal="left" vertical="center"/>
    </xf>
    <xf numFmtId="0" fontId="18" fillId="0" borderId="46" xfId="0" applyFont="1" applyBorder="1" applyAlignment="1">
      <alignment vertical="center"/>
    </xf>
    <xf numFmtId="164" fontId="18" fillId="0" borderId="46" xfId="9" applyNumberFormat="1" applyFont="1" applyBorder="1" applyAlignment="1">
      <alignment vertical="center"/>
    </xf>
    <xf numFmtId="0" fontId="12" fillId="0" borderId="46" xfId="0" applyFont="1" applyBorder="1"/>
    <xf numFmtId="0" fontId="12" fillId="0" borderId="47" xfId="0" applyFont="1" applyBorder="1"/>
    <xf numFmtId="39" fontId="18" fillId="0" borderId="42" xfId="9" applyNumberFormat="1" applyFont="1" applyBorder="1" applyAlignment="1">
      <alignment horizontal="right" vertical="center"/>
    </xf>
    <xf numFmtId="164" fontId="17" fillId="0" borderId="29" xfId="9" applyNumberFormat="1" applyFont="1" applyBorder="1" applyAlignment="1">
      <alignment horizontal="center" vertical="center"/>
    </xf>
    <xf numFmtId="43" fontId="7" fillId="0" borderId="0" xfId="9" applyFont="1" applyAlignment="1">
      <alignment vertical="center"/>
    </xf>
    <xf numFmtId="0" fontId="7" fillId="0" borderId="0" xfId="0" applyFont="1" applyAlignment="1">
      <alignment horizontal="center" vertical="center"/>
    </xf>
    <xf numFmtId="39" fontId="18" fillId="0" borderId="21" xfId="9" applyNumberFormat="1" applyFont="1" applyBorder="1" applyAlignment="1">
      <alignment horizontal="right" vertical="center"/>
    </xf>
    <xf numFmtId="39" fontId="18" fillId="0" borderId="20" xfId="9" applyNumberFormat="1" applyFont="1" applyBorder="1" applyAlignment="1">
      <alignment horizontal="right" vertical="center"/>
    </xf>
    <xf numFmtId="164" fontId="21" fillId="0" borderId="0" xfId="9" applyNumberFormat="1" applyFont="1" applyBorder="1" applyAlignment="1">
      <alignment vertical="center"/>
    </xf>
    <xf numFmtId="0" fontId="19" fillId="0" borderId="45" xfId="0" applyFont="1" applyBorder="1" applyAlignment="1">
      <alignment horizontal="right" vertical="center"/>
    </xf>
    <xf numFmtId="0" fontId="19" fillId="0" borderId="46" xfId="0" applyFont="1" applyBorder="1" applyAlignment="1">
      <alignment horizontal="left" vertical="center"/>
    </xf>
    <xf numFmtId="0" fontId="19" fillId="0" borderId="46" xfId="0" applyFont="1" applyBorder="1" applyAlignment="1">
      <alignment horizontal="right" vertical="center"/>
    </xf>
    <xf numFmtId="0" fontId="19" fillId="0" borderId="46" xfId="0" applyFont="1" applyBorder="1" applyAlignment="1">
      <alignment vertical="center"/>
    </xf>
    <xf numFmtId="0" fontId="23" fillId="5" borderId="22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justify" vertical="center" wrapText="1"/>
    </xf>
    <xf numFmtId="0" fontId="27" fillId="0" borderId="22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center" vertical="center" wrapText="1"/>
    </xf>
    <xf numFmtId="4" fontId="26" fillId="0" borderId="36" xfId="0" applyNumberFormat="1" applyFont="1" applyBorder="1" applyAlignment="1">
      <alignment horizontal="right" vertical="center" wrapText="1"/>
    </xf>
    <xf numFmtId="0" fontId="28" fillId="0" borderId="22" xfId="0" applyFont="1" applyBorder="1" applyAlignment="1">
      <alignment horizontal="left" wrapText="1"/>
    </xf>
    <xf numFmtId="0" fontId="28" fillId="0" borderId="22" xfId="0" applyFont="1" applyBorder="1"/>
    <xf numFmtId="0" fontId="26" fillId="0" borderId="35" xfId="0" applyFont="1" applyBorder="1" applyAlignment="1">
      <alignment horizontal="justify" vertical="center" wrapText="1"/>
    </xf>
    <xf numFmtId="0" fontId="28" fillId="0" borderId="22" xfId="0" applyFont="1" applyBorder="1" applyAlignment="1">
      <alignment wrapText="1"/>
    </xf>
    <xf numFmtId="0" fontId="26" fillId="0" borderId="22" xfId="0" applyFont="1" applyBorder="1" applyAlignment="1">
      <alignment horizontal="center" vertical="center" wrapText="1"/>
    </xf>
    <xf numFmtId="4" fontId="26" fillId="0" borderId="22" xfId="0" applyNumberFormat="1" applyFont="1" applyBorder="1" applyAlignment="1">
      <alignment horizontal="right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/>
    </xf>
    <xf numFmtId="0" fontId="26" fillId="0" borderId="36" xfId="0" applyFont="1" applyBorder="1" applyAlignment="1">
      <alignment horizontal="justify" vertical="center" wrapText="1"/>
    </xf>
    <xf numFmtId="4" fontId="26" fillId="0" borderId="36" xfId="0" applyNumberFormat="1" applyFont="1" applyBorder="1" applyAlignment="1">
      <alignment horizontal="justify" vertical="center" wrapText="1"/>
    </xf>
    <xf numFmtId="0" fontId="23" fillId="5" borderId="22" xfId="0" applyFont="1" applyFill="1" applyBorder="1" applyAlignment="1">
      <alignment vertical="center" wrapText="1"/>
    </xf>
    <xf numFmtId="0" fontId="26" fillId="5" borderId="52" xfId="0" applyFont="1" applyFill="1" applyBorder="1" applyAlignment="1">
      <alignment horizontal="center" vertical="center" wrapText="1"/>
    </xf>
    <xf numFmtId="0" fontId="28" fillId="0" borderId="0" xfId="0" applyFont="1"/>
    <xf numFmtId="4" fontId="26" fillId="0" borderId="36" xfId="0" applyNumberFormat="1" applyFont="1" applyBorder="1" applyAlignment="1">
      <alignment vertical="center" wrapText="1"/>
    </xf>
    <xf numFmtId="0" fontId="12" fillId="0" borderId="22" xfId="0" applyFont="1" applyBorder="1" applyAlignment="1">
      <alignment wrapText="1"/>
    </xf>
    <xf numFmtId="0" fontId="12" fillId="0" borderId="22" xfId="0" applyFont="1" applyBorder="1"/>
    <xf numFmtId="0" fontId="12" fillId="0" borderId="33" xfId="0" applyFont="1" applyBorder="1"/>
    <xf numFmtId="4" fontId="19" fillId="0" borderId="0" xfId="0" applyNumberFormat="1" applyFont="1" applyBorder="1" applyAlignment="1">
      <alignment horizontal="left" vertical="center"/>
    </xf>
    <xf numFmtId="0" fontId="30" fillId="0" borderId="22" xfId="0" applyFont="1" applyBorder="1" applyAlignment="1">
      <alignment horizontal="left" vertical="center" wrapText="1"/>
    </xf>
    <xf numFmtId="0" fontId="23" fillId="5" borderId="52" xfId="0" applyFont="1" applyFill="1" applyBorder="1" applyAlignment="1">
      <alignment horizontal="center" vertical="center" wrapText="1"/>
    </xf>
    <xf numFmtId="0" fontId="23" fillId="5" borderId="38" xfId="0" applyFont="1" applyFill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3" fillId="0" borderId="38" xfId="0" applyFont="1" applyBorder="1" applyAlignment="1">
      <alignment vertical="center" wrapText="1"/>
    </xf>
    <xf numFmtId="0" fontId="23" fillId="0" borderId="39" xfId="0" applyFont="1" applyBorder="1" applyAlignment="1">
      <alignment vertical="center" wrapText="1"/>
    </xf>
    <xf numFmtId="0" fontId="23" fillId="0" borderId="52" xfId="0" applyFont="1" applyBorder="1" applyAlignment="1">
      <alignment vertical="center" wrapText="1"/>
    </xf>
    <xf numFmtId="4" fontId="26" fillId="0" borderId="38" xfId="0" applyNumberFormat="1" applyFont="1" applyBorder="1" applyAlignment="1">
      <alignment horizontal="center" vertical="center" wrapText="1"/>
    </xf>
    <xf numFmtId="0" fontId="23" fillId="0" borderId="36" xfId="0" applyFont="1" applyBorder="1" applyAlignment="1">
      <alignment vertical="center" wrapText="1"/>
    </xf>
    <xf numFmtId="0" fontId="11" fillId="3" borderId="0" xfId="0" applyFont="1" applyFill="1" applyBorder="1" applyAlignment="1">
      <alignment horizontal="center" readingOrder="1"/>
    </xf>
    <xf numFmtId="0" fontId="10" fillId="3" borderId="0" xfId="0" applyFont="1" applyFill="1" applyBorder="1" applyAlignment="1">
      <alignment horizontal="center" readingOrder="1"/>
    </xf>
    <xf numFmtId="0" fontId="5" fillId="3" borderId="14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readingOrder="1"/>
    </xf>
    <xf numFmtId="39" fontId="12" fillId="0" borderId="0" xfId="0" applyNumberFormat="1" applyFont="1"/>
    <xf numFmtId="0" fontId="31" fillId="0" borderId="0" xfId="0" applyFont="1"/>
    <xf numFmtId="0" fontId="26" fillId="0" borderId="33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justify" vertical="center" wrapText="1"/>
    </xf>
    <xf numFmtId="4" fontId="23" fillId="0" borderId="36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39" fontId="18" fillId="0" borderId="27" xfId="9" applyNumberFormat="1" applyFont="1" applyBorder="1" applyAlignment="1">
      <alignment vertical="center"/>
    </xf>
    <xf numFmtId="39" fontId="23" fillId="0" borderId="22" xfId="0" applyNumberFormat="1" applyFont="1" applyBorder="1" applyAlignment="1">
      <alignment horizontal="center" vertical="center" wrapText="1"/>
    </xf>
    <xf numFmtId="0" fontId="22" fillId="0" borderId="0" xfId="0" applyFont="1"/>
    <xf numFmtId="4" fontId="22" fillId="0" borderId="32" xfId="0" applyNumberFormat="1" applyFont="1" applyBorder="1"/>
    <xf numFmtId="8" fontId="4" fillId="2" borderId="18" xfId="0" applyNumberFormat="1" applyFont="1" applyFill="1" applyBorder="1" applyAlignment="1">
      <alignment horizontal="right" vertical="center" wrapText="1" indent="1" readingOrder="1"/>
    </xf>
    <xf numFmtId="8" fontId="4" fillId="2" borderId="19" xfId="0" applyNumberFormat="1" applyFont="1" applyFill="1" applyBorder="1" applyAlignment="1">
      <alignment horizontal="right" vertical="center" wrapText="1" indent="1" readingOrder="1"/>
    </xf>
    <xf numFmtId="0" fontId="4" fillId="2" borderId="15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0" fontId="4" fillId="2" borderId="17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39" fontId="18" fillId="0" borderId="42" xfId="9" applyNumberFormat="1" applyFont="1" applyBorder="1" applyAlignment="1">
      <alignment horizontal="right" vertical="center"/>
    </xf>
    <xf numFmtId="39" fontId="18" fillId="0" borderId="20" xfId="9" applyNumberFormat="1" applyFont="1" applyBorder="1" applyAlignment="1">
      <alignment horizontal="right" vertical="center"/>
    </xf>
    <xf numFmtId="39" fontId="18" fillId="0" borderId="21" xfId="9" applyNumberFormat="1" applyFont="1" applyBorder="1" applyAlignment="1">
      <alignment horizontal="right" vertical="center"/>
    </xf>
    <xf numFmtId="164" fontId="18" fillId="0" borderId="1" xfId="9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39" fontId="17" fillId="0" borderId="29" xfId="9" applyNumberFormat="1" applyFont="1" applyBorder="1" applyAlignment="1">
      <alignment horizontal="right" vertical="center"/>
    </xf>
    <xf numFmtId="39" fontId="17" fillId="0" borderId="30" xfId="9" applyNumberFormat="1" applyFont="1" applyBorder="1" applyAlignment="1">
      <alignment horizontal="right" vertical="center"/>
    </xf>
    <xf numFmtId="37" fontId="18" fillId="0" borderId="48" xfId="9" applyNumberFormat="1" applyFont="1" applyBorder="1" applyAlignment="1">
      <alignment horizontal="right" vertical="center"/>
    </xf>
    <xf numFmtId="37" fontId="18" fillId="0" borderId="49" xfId="9" applyNumberFormat="1" applyFont="1" applyBorder="1" applyAlignment="1">
      <alignment horizontal="right" vertical="center"/>
    </xf>
    <xf numFmtId="37" fontId="18" fillId="0" borderId="37" xfId="9" applyNumberFormat="1" applyFont="1" applyBorder="1" applyAlignment="1">
      <alignment horizontal="right" vertical="center"/>
    </xf>
    <xf numFmtId="37" fontId="18" fillId="0" borderId="41" xfId="9" applyNumberFormat="1" applyFont="1" applyBorder="1" applyAlignment="1">
      <alignment horizontal="right" vertical="center"/>
    </xf>
    <xf numFmtId="37" fontId="18" fillId="0" borderId="0" xfId="9" applyNumberFormat="1" applyFont="1" applyBorder="1" applyAlignment="1">
      <alignment horizontal="right" vertical="center"/>
    </xf>
    <xf numFmtId="37" fontId="18" fillId="0" borderId="34" xfId="9" applyNumberFormat="1" applyFont="1" applyBorder="1" applyAlignment="1">
      <alignment horizontal="right" vertical="center"/>
    </xf>
    <xf numFmtId="37" fontId="18" fillId="0" borderId="40" xfId="9" applyNumberFormat="1" applyFont="1" applyBorder="1" applyAlignment="1">
      <alignment horizontal="right" vertical="center"/>
    </xf>
    <xf numFmtId="37" fontId="18" fillId="0" borderId="50" xfId="9" applyNumberFormat="1" applyFont="1" applyBorder="1" applyAlignment="1">
      <alignment horizontal="right" vertical="center"/>
    </xf>
    <xf numFmtId="37" fontId="18" fillId="0" borderId="51" xfId="9" applyNumberFormat="1" applyFont="1" applyBorder="1" applyAlignment="1">
      <alignment horizontal="right" vertical="center"/>
    </xf>
    <xf numFmtId="0" fontId="32" fillId="0" borderId="53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39" fontId="18" fillId="0" borderId="42" xfId="9" applyNumberFormat="1" applyFont="1" applyBorder="1" applyAlignment="1">
      <alignment horizontal="center" vertical="center"/>
    </xf>
    <xf numFmtId="39" fontId="18" fillId="0" borderId="20" xfId="9" applyNumberFormat="1" applyFont="1" applyBorder="1" applyAlignment="1">
      <alignment horizontal="center" vertical="center"/>
    </xf>
    <xf numFmtId="164" fontId="18" fillId="0" borderId="42" xfId="9" applyNumberFormat="1" applyFont="1" applyBorder="1" applyAlignment="1">
      <alignment horizontal="center" vertical="center"/>
    </xf>
    <xf numFmtId="164" fontId="18" fillId="0" borderId="20" xfId="9" applyNumberFormat="1" applyFont="1" applyBorder="1" applyAlignment="1">
      <alignment horizontal="center" vertical="center"/>
    </xf>
    <xf numFmtId="37" fontId="18" fillId="0" borderId="48" xfId="9" applyNumberFormat="1" applyFont="1" applyBorder="1" applyAlignment="1">
      <alignment horizontal="center" vertical="center"/>
    </xf>
    <xf numFmtId="37" fontId="18" fillId="0" borderId="49" xfId="9" applyNumberFormat="1" applyFont="1" applyBorder="1" applyAlignment="1">
      <alignment horizontal="center" vertical="center"/>
    </xf>
    <xf numFmtId="37" fontId="18" fillId="0" borderId="37" xfId="9" applyNumberFormat="1" applyFont="1" applyBorder="1" applyAlignment="1">
      <alignment horizontal="center" vertical="center"/>
    </xf>
    <xf numFmtId="37" fontId="18" fillId="0" borderId="41" xfId="9" applyNumberFormat="1" applyFont="1" applyBorder="1" applyAlignment="1">
      <alignment horizontal="center" vertical="center"/>
    </xf>
    <xf numFmtId="37" fontId="18" fillId="0" borderId="0" xfId="9" applyNumberFormat="1" applyFont="1" applyBorder="1" applyAlignment="1">
      <alignment horizontal="center" vertical="center"/>
    </xf>
    <xf numFmtId="37" fontId="18" fillId="0" borderId="34" xfId="9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3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left" vertical="center"/>
    </xf>
    <xf numFmtId="4" fontId="12" fillId="0" borderId="0" xfId="0" applyNumberFormat="1" applyFont="1"/>
    <xf numFmtId="37" fontId="19" fillId="0" borderId="0" xfId="0" applyNumberFormat="1" applyFont="1" applyBorder="1" applyAlignment="1">
      <alignment vertical="center"/>
    </xf>
    <xf numFmtId="37" fontId="12" fillId="0" borderId="0" xfId="0" applyNumberFormat="1" applyFont="1"/>
  </cellXfs>
  <cellStyles count="10">
    <cellStyle name="Comma" xfId="9" builtinId="3"/>
    <cellStyle name="Comma 2" xfId="2"/>
    <cellStyle name="Comma 2 2" xfId="5"/>
    <cellStyle name="Comma 3" xfId="4"/>
    <cellStyle name="Comma 4" xfId="6"/>
    <cellStyle name="Normal" xfId="0" builtinId="0"/>
    <cellStyle name="Normal 2" xfId="1"/>
    <cellStyle name="Normal 2 2" xfId="7"/>
    <cellStyle name="Normal 3" xfId="3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90" zoomScaleNormal="90" workbookViewId="0">
      <selection activeCell="B41" sqref="B41"/>
    </sheetView>
  </sheetViews>
  <sheetFormatPr defaultRowHeight="17.100000000000001" customHeight="1" x14ac:dyDescent="0.25"/>
  <cols>
    <col min="1" max="1" width="3.85546875" style="1" bestFit="1" customWidth="1"/>
    <col min="2" max="2" width="57.5703125" style="1" bestFit="1" customWidth="1"/>
    <col min="3" max="3" width="9.85546875" style="128" customWidth="1"/>
    <col min="4" max="4" width="16" style="1" bestFit="1" customWidth="1"/>
    <col min="5" max="5" width="18.42578125" style="1" bestFit="1" customWidth="1"/>
    <col min="6" max="6" width="13.42578125" style="1" customWidth="1"/>
    <col min="7" max="7" width="15.140625" style="1" bestFit="1" customWidth="1"/>
    <col min="8" max="9" width="9.140625" style="1"/>
    <col min="10" max="10" width="14.28515625" style="1" bestFit="1" customWidth="1"/>
    <col min="11" max="11" width="16.42578125" style="1" bestFit="1" customWidth="1"/>
    <col min="12" max="12" width="13.5703125" style="1" bestFit="1" customWidth="1"/>
    <col min="13" max="16384" width="9.140625" style="1"/>
  </cols>
  <sheetData>
    <row r="1" spans="1:7" ht="17.100000000000001" customHeight="1" x14ac:dyDescent="0.25">
      <c r="A1" s="144" t="s">
        <v>19</v>
      </c>
      <c r="B1" s="144"/>
      <c r="C1" s="144"/>
      <c r="D1" s="144"/>
      <c r="E1" s="144"/>
      <c r="F1" s="144"/>
      <c r="G1" s="144"/>
    </row>
    <row r="2" spans="1:7" ht="17.100000000000001" customHeight="1" x14ac:dyDescent="0.25">
      <c r="A2" s="17" t="s">
        <v>6</v>
      </c>
      <c r="B2" s="18" t="s">
        <v>20</v>
      </c>
      <c r="C2" s="18" t="s">
        <v>134</v>
      </c>
      <c r="D2" s="18" t="s">
        <v>3</v>
      </c>
      <c r="E2" s="18" t="s">
        <v>1</v>
      </c>
      <c r="F2" s="18" t="s">
        <v>4</v>
      </c>
      <c r="G2" s="18" t="s">
        <v>5</v>
      </c>
    </row>
    <row r="3" spans="1:7" ht="17.100000000000001" customHeight="1" thickBot="1" x14ac:dyDescent="0.3">
      <c r="A3" s="30">
        <v>1</v>
      </c>
      <c r="B3" s="19" t="s">
        <v>25</v>
      </c>
      <c r="C3" s="125">
        <v>1</v>
      </c>
      <c r="D3" s="25">
        <f>38.4</f>
        <v>38.4</v>
      </c>
      <c r="E3" s="26">
        <v>60</v>
      </c>
      <c r="F3" s="27">
        <v>30000</v>
      </c>
      <c r="G3" s="27">
        <f>D3*E3*F3</f>
        <v>69120000</v>
      </c>
    </row>
    <row r="4" spans="1:7" ht="17.100000000000001" customHeight="1" thickBot="1" x14ac:dyDescent="0.3">
      <c r="A4" s="5"/>
      <c r="B4" s="12" t="s">
        <v>21</v>
      </c>
      <c r="C4" s="126"/>
      <c r="D4" s="4"/>
      <c r="E4" s="3"/>
      <c r="F4" s="7"/>
      <c r="G4" s="2"/>
    </row>
    <row r="5" spans="1:7" ht="17.100000000000001" customHeight="1" thickBot="1" x14ac:dyDescent="0.3">
      <c r="A5" s="31">
        <v>2</v>
      </c>
      <c r="B5" s="19" t="s">
        <v>18</v>
      </c>
      <c r="C5" s="125">
        <v>2</v>
      </c>
      <c r="D5" s="24">
        <v>300</v>
      </c>
      <c r="E5" s="23">
        <v>1</v>
      </c>
      <c r="F5" s="20">
        <v>30000</v>
      </c>
      <c r="G5" s="20">
        <f>D5*E5*F5</f>
        <v>9000000</v>
      </c>
    </row>
    <row r="6" spans="1:7" ht="17.100000000000001" customHeight="1" thickBot="1" x14ac:dyDescent="0.3">
      <c r="A6" s="32">
        <v>3</v>
      </c>
      <c r="B6" s="19" t="s">
        <v>68</v>
      </c>
      <c r="C6" s="125">
        <v>3</v>
      </c>
      <c r="D6" s="24">
        <v>15</v>
      </c>
      <c r="E6" s="28">
        <v>5</v>
      </c>
      <c r="F6" s="29">
        <v>30000</v>
      </c>
      <c r="G6" s="20">
        <f>D6*E6*F6</f>
        <v>2250000</v>
      </c>
    </row>
    <row r="7" spans="1:7" ht="17.100000000000001" customHeight="1" thickBot="1" x14ac:dyDescent="0.3">
      <c r="A7" s="5"/>
      <c r="B7" s="12" t="s">
        <v>7</v>
      </c>
      <c r="C7" s="126"/>
      <c r="D7" s="8" t="s">
        <v>11</v>
      </c>
      <c r="E7" s="11" t="s">
        <v>11</v>
      </c>
      <c r="F7" s="9">
        <v>30000</v>
      </c>
      <c r="G7" s="9" t="s">
        <v>11</v>
      </c>
    </row>
    <row r="8" spans="1:7" ht="17.100000000000001" customHeight="1" thickBot="1" x14ac:dyDescent="0.3">
      <c r="A8" s="5"/>
      <c r="B8" s="12" t="s">
        <v>8</v>
      </c>
      <c r="C8" s="126"/>
      <c r="D8" s="8" t="s">
        <v>11</v>
      </c>
      <c r="E8" s="11" t="s">
        <v>11</v>
      </c>
      <c r="F8" s="9">
        <v>30000</v>
      </c>
      <c r="G8" s="9" t="s">
        <v>11</v>
      </c>
    </row>
    <row r="9" spans="1:7" ht="17.100000000000001" customHeight="1" thickBot="1" x14ac:dyDescent="0.3">
      <c r="A9" s="6"/>
      <c r="B9" s="12" t="s">
        <v>9</v>
      </c>
      <c r="C9" s="126"/>
      <c r="D9" s="8" t="s">
        <v>11</v>
      </c>
      <c r="E9" s="11" t="s">
        <v>11</v>
      </c>
      <c r="F9" s="9">
        <v>30000</v>
      </c>
      <c r="G9" s="9" t="s">
        <v>11</v>
      </c>
    </row>
    <row r="10" spans="1:7" ht="17.100000000000001" customHeight="1" thickBot="1" x14ac:dyDescent="0.3">
      <c r="A10" s="5"/>
      <c r="B10" s="12" t="s">
        <v>22</v>
      </c>
      <c r="C10" s="126"/>
      <c r="D10" s="8" t="s">
        <v>11</v>
      </c>
      <c r="E10" s="11" t="s">
        <v>11</v>
      </c>
      <c r="F10" s="9">
        <v>30000</v>
      </c>
      <c r="G10" s="9" t="s">
        <v>11</v>
      </c>
    </row>
    <row r="11" spans="1:7" ht="17.100000000000001" customHeight="1" thickBot="1" x14ac:dyDescent="0.3">
      <c r="A11" s="5"/>
      <c r="B11" s="12" t="s">
        <v>10</v>
      </c>
      <c r="C11" s="126"/>
      <c r="D11" s="8" t="s">
        <v>11</v>
      </c>
      <c r="E11" s="11" t="s">
        <v>11</v>
      </c>
      <c r="F11" s="9">
        <v>30000</v>
      </c>
      <c r="G11" s="9" t="s">
        <v>11</v>
      </c>
    </row>
    <row r="12" spans="1:7" ht="17.100000000000001" customHeight="1" thickBot="1" x14ac:dyDescent="0.3">
      <c r="A12" s="6"/>
      <c r="B12" s="12" t="s">
        <v>23</v>
      </c>
      <c r="C12" s="126"/>
      <c r="D12" s="8" t="s">
        <v>11</v>
      </c>
      <c r="E12" s="11" t="s">
        <v>11</v>
      </c>
      <c r="F12" s="9">
        <v>30000</v>
      </c>
      <c r="G12" s="9" t="s">
        <v>11</v>
      </c>
    </row>
    <row r="13" spans="1:7" ht="17.100000000000001" customHeight="1" thickBot="1" x14ac:dyDescent="0.3">
      <c r="A13" s="6"/>
      <c r="B13" s="12" t="s">
        <v>150</v>
      </c>
      <c r="C13" s="126"/>
      <c r="D13" s="8"/>
      <c r="E13" s="11"/>
      <c r="F13" s="9"/>
      <c r="G13" s="9"/>
    </row>
    <row r="14" spans="1:7" ht="17.100000000000001" customHeight="1" thickBot="1" x14ac:dyDescent="0.3">
      <c r="A14" s="31">
        <v>4</v>
      </c>
      <c r="B14" s="19" t="s">
        <v>0</v>
      </c>
      <c r="C14" s="125">
        <v>4</v>
      </c>
      <c r="D14" s="24">
        <v>12</v>
      </c>
      <c r="E14" s="23">
        <v>5</v>
      </c>
      <c r="F14" s="20">
        <v>30000</v>
      </c>
      <c r="G14" s="20">
        <f>D14*E14*F14</f>
        <v>1800000</v>
      </c>
    </row>
    <row r="15" spans="1:7" ht="17.100000000000001" customHeight="1" thickBot="1" x14ac:dyDescent="0.3">
      <c r="A15" s="5"/>
      <c r="B15" s="12" t="s">
        <v>12</v>
      </c>
      <c r="C15" s="126"/>
      <c r="D15" s="8" t="s">
        <v>11</v>
      </c>
      <c r="E15" s="11" t="s">
        <v>11</v>
      </c>
      <c r="F15" s="9">
        <v>30000</v>
      </c>
      <c r="G15" s="9" t="s">
        <v>11</v>
      </c>
    </row>
    <row r="16" spans="1:7" ht="17.100000000000001" customHeight="1" thickBot="1" x14ac:dyDescent="0.3">
      <c r="A16" s="6"/>
      <c r="B16" s="12" t="s">
        <v>13</v>
      </c>
      <c r="C16" s="126"/>
      <c r="D16" s="8" t="s">
        <v>11</v>
      </c>
      <c r="E16" s="11" t="s">
        <v>11</v>
      </c>
      <c r="F16" s="9">
        <v>30000</v>
      </c>
      <c r="G16" s="9" t="s">
        <v>11</v>
      </c>
    </row>
    <row r="17" spans="1:12" ht="17.100000000000001" customHeight="1" thickBot="1" x14ac:dyDescent="0.3">
      <c r="A17" s="5"/>
      <c r="B17" s="12" t="s">
        <v>14</v>
      </c>
      <c r="C17" s="126"/>
      <c r="D17" s="8" t="s">
        <v>11</v>
      </c>
      <c r="E17" s="11" t="s">
        <v>11</v>
      </c>
      <c r="F17" s="9">
        <v>30000</v>
      </c>
      <c r="G17" s="9" t="s">
        <v>11</v>
      </c>
    </row>
    <row r="18" spans="1:12" ht="17.100000000000001" customHeight="1" thickBot="1" x14ac:dyDescent="0.3">
      <c r="A18" s="5"/>
      <c r="B18" s="12" t="s">
        <v>150</v>
      </c>
      <c r="C18" s="126"/>
      <c r="D18" s="8"/>
      <c r="E18" s="11"/>
      <c r="F18" s="9"/>
      <c r="G18" s="9"/>
    </row>
    <row r="19" spans="1:12" ht="17.100000000000001" customHeight="1" thickBot="1" x14ac:dyDescent="0.3">
      <c r="A19" s="31">
        <v>5</v>
      </c>
      <c r="B19" s="19" t="s">
        <v>119</v>
      </c>
      <c r="C19" s="125">
        <v>5</v>
      </c>
      <c r="D19" s="21" t="s">
        <v>11</v>
      </c>
      <c r="E19" s="21" t="s">
        <v>11</v>
      </c>
      <c r="F19" s="21" t="s">
        <v>11</v>
      </c>
      <c r="G19" s="21">
        <f>'Note5&amp;6'!H9+'Note5&amp;6'!H16+'Note5&amp;6'!D25</f>
        <v>13657779.364499999</v>
      </c>
      <c r="I19" s="13"/>
      <c r="J19" s="115"/>
      <c r="K19" s="13"/>
      <c r="L19" s="13"/>
    </row>
    <row r="20" spans="1:12" ht="17.100000000000001" customHeight="1" thickBot="1" x14ac:dyDescent="0.3">
      <c r="A20" s="32">
        <v>6</v>
      </c>
      <c r="B20" s="19" t="s">
        <v>15</v>
      </c>
      <c r="C20" s="125">
        <v>6</v>
      </c>
      <c r="D20" s="21" t="s">
        <v>11</v>
      </c>
      <c r="E20" s="21" t="s">
        <v>11</v>
      </c>
      <c r="F20" s="21" t="s">
        <v>11</v>
      </c>
      <c r="G20" s="21">
        <f>'Note5&amp;6'!H36</f>
        <v>15901782.917399999</v>
      </c>
    </row>
    <row r="21" spans="1:12" ht="17.100000000000001" customHeight="1" thickBot="1" x14ac:dyDescent="0.3">
      <c r="A21" s="31">
        <v>7</v>
      </c>
      <c r="B21" s="19" t="s">
        <v>2</v>
      </c>
      <c r="C21" s="125">
        <v>7</v>
      </c>
      <c r="D21" s="20">
        <v>39612</v>
      </c>
      <c r="E21" s="20">
        <v>12</v>
      </c>
      <c r="F21" s="20">
        <v>3</v>
      </c>
      <c r="G21" s="21">
        <f>D21*E21*F21</f>
        <v>1426032</v>
      </c>
    </row>
    <row r="22" spans="1:12" ht="17.100000000000001" customHeight="1" thickBot="1" x14ac:dyDescent="0.3">
      <c r="A22" s="32">
        <v>8</v>
      </c>
      <c r="B22" s="19" t="s">
        <v>24</v>
      </c>
      <c r="C22" s="125">
        <v>8</v>
      </c>
      <c r="D22" s="20">
        <v>55450</v>
      </c>
      <c r="E22" s="20">
        <v>4</v>
      </c>
      <c r="F22" s="20">
        <f>5*4</f>
        <v>20</v>
      </c>
      <c r="G22" s="20">
        <f>D22*E22*F22</f>
        <v>4436000</v>
      </c>
      <c r="L22" s="13"/>
    </row>
    <row r="23" spans="1:12" ht="17.100000000000001" customHeight="1" thickBot="1" x14ac:dyDescent="0.3">
      <c r="A23" s="32">
        <v>9</v>
      </c>
      <c r="B23" s="19" t="s">
        <v>16</v>
      </c>
      <c r="C23" s="125">
        <v>9</v>
      </c>
      <c r="D23" s="22">
        <v>500</v>
      </c>
      <c r="E23" s="22">
        <v>1</v>
      </c>
      <c r="F23" s="22">
        <v>1500</v>
      </c>
      <c r="G23" s="23">
        <f>D23*E23*F23</f>
        <v>750000</v>
      </c>
    </row>
    <row r="24" spans="1:12" ht="17.100000000000001" customHeight="1" x14ac:dyDescent="0.25">
      <c r="A24" s="14"/>
      <c r="B24" s="15"/>
      <c r="C24" s="127"/>
      <c r="D24" s="16"/>
      <c r="E24" s="16"/>
      <c r="F24" s="16"/>
      <c r="G24" s="10"/>
    </row>
    <row r="25" spans="1:12" ht="17.100000000000001" customHeight="1" thickBot="1" x14ac:dyDescent="0.3">
      <c r="A25" s="141" t="s">
        <v>17</v>
      </c>
      <c r="B25" s="142"/>
      <c r="C25" s="142"/>
      <c r="D25" s="142"/>
      <c r="E25" s="143"/>
      <c r="F25" s="139">
        <f>G3+G5+G6+G14+G19+G20+G21+G22+G23</f>
        <v>118341594.2819</v>
      </c>
      <c r="G25" s="140"/>
    </row>
  </sheetData>
  <mergeCells count="3">
    <mergeCell ref="F25:G25"/>
    <mergeCell ref="A25:E25"/>
    <mergeCell ref="A1:G1"/>
  </mergeCells>
  <pageMargins left="0.4" right="0.2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B41" sqref="B41"/>
    </sheetView>
  </sheetViews>
  <sheetFormatPr defaultRowHeight="16.5" x14ac:dyDescent="0.3"/>
  <cols>
    <col min="1" max="1" width="1.7109375" style="59" customWidth="1"/>
    <col min="2" max="2" width="9.42578125" style="59" bestFit="1" customWidth="1"/>
    <col min="3" max="3" width="47" style="59" customWidth="1"/>
    <col min="4" max="4" width="14.42578125" style="59" customWidth="1"/>
    <col min="5" max="5" width="13.5703125" style="59" customWidth="1"/>
    <col min="6" max="6" width="14.5703125" style="59" customWidth="1"/>
    <col min="7" max="7" width="12.140625" style="59" customWidth="1"/>
    <col min="8" max="8" width="5.5703125" style="59" customWidth="1"/>
    <col min="9" max="10" width="9.140625" style="59"/>
    <col min="11" max="11" width="9.7109375" style="59" bestFit="1" customWidth="1"/>
    <col min="12" max="16384" width="9.140625" style="59"/>
  </cols>
  <sheetData>
    <row r="1" spans="1:10" x14ac:dyDescent="0.3">
      <c r="B1" s="58" t="s">
        <v>26</v>
      </c>
      <c r="C1" s="57"/>
      <c r="D1" s="56"/>
      <c r="E1" s="55"/>
      <c r="F1" s="57"/>
      <c r="G1" s="57"/>
      <c r="H1" s="57"/>
      <c r="I1" s="57"/>
    </row>
    <row r="2" spans="1:10" ht="18" x14ac:dyDescent="0.3">
      <c r="B2" s="54" t="s">
        <v>27</v>
      </c>
      <c r="C2" s="53"/>
      <c r="D2" s="52"/>
      <c r="E2" s="51"/>
      <c r="F2" s="53"/>
      <c r="G2" s="50"/>
      <c r="H2" s="50"/>
      <c r="I2" s="53"/>
    </row>
    <row r="3" spans="1:10" ht="18.75" thickBot="1" x14ac:dyDescent="0.35">
      <c r="B3" s="54"/>
      <c r="C3" s="53"/>
      <c r="D3" s="84" t="s">
        <v>58</v>
      </c>
      <c r="E3" s="83" t="s">
        <v>69</v>
      </c>
      <c r="F3" s="53">
        <v>30000</v>
      </c>
      <c r="G3" s="50"/>
      <c r="H3" s="50"/>
      <c r="I3" s="53"/>
    </row>
    <row r="4" spans="1:10" x14ac:dyDescent="0.3">
      <c r="B4" s="70" t="s">
        <v>6</v>
      </c>
      <c r="C4" s="71" t="s">
        <v>28</v>
      </c>
      <c r="D4" s="72" t="s">
        <v>59</v>
      </c>
      <c r="E4" s="72" t="s">
        <v>59</v>
      </c>
      <c r="F4" s="71" t="s">
        <v>61</v>
      </c>
      <c r="G4" s="149" t="s">
        <v>62</v>
      </c>
      <c r="H4" s="149"/>
      <c r="I4" s="150"/>
    </row>
    <row r="5" spans="1:10" x14ac:dyDescent="0.3">
      <c r="B5" s="48">
        <v>1</v>
      </c>
      <c r="C5" s="47" t="s">
        <v>57</v>
      </c>
      <c r="D5" s="67">
        <v>100</v>
      </c>
      <c r="E5" s="145">
        <v>38.4</v>
      </c>
      <c r="F5" s="148">
        <v>60</v>
      </c>
      <c r="G5" s="153">
        <v>30000</v>
      </c>
      <c r="H5" s="154"/>
      <c r="I5" s="155"/>
    </row>
    <row r="6" spans="1:10" x14ac:dyDescent="0.3">
      <c r="B6" s="48">
        <v>2</v>
      </c>
      <c r="C6" s="47" t="s">
        <v>56</v>
      </c>
      <c r="D6" s="67">
        <v>50</v>
      </c>
      <c r="E6" s="146"/>
      <c r="F6" s="148"/>
      <c r="G6" s="156"/>
      <c r="H6" s="157"/>
      <c r="I6" s="158"/>
    </row>
    <row r="7" spans="1:10" x14ac:dyDescent="0.3">
      <c r="B7" s="48">
        <v>3</v>
      </c>
      <c r="C7" s="47" t="s">
        <v>29</v>
      </c>
      <c r="D7" s="69" t="s">
        <v>60</v>
      </c>
      <c r="E7" s="147"/>
      <c r="F7" s="148"/>
      <c r="G7" s="159"/>
      <c r="H7" s="160"/>
      <c r="I7" s="161"/>
    </row>
    <row r="8" spans="1:10" ht="17.25" thickBot="1" x14ac:dyDescent="0.35">
      <c r="B8" s="46"/>
      <c r="C8" s="45" t="s">
        <v>30</v>
      </c>
      <c r="D8" s="44">
        <f>D6+D5</f>
        <v>150</v>
      </c>
      <c r="E8" s="65">
        <f>E5</f>
        <v>38.4</v>
      </c>
      <c r="F8" s="44">
        <f>F5</f>
        <v>60</v>
      </c>
      <c r="G8" s="151">
        <f>E5*F5*G5</f>
        <v>69120000</v>
      </c>
      <c r="H8" s="151"/>
      <c r="I8" s="152"/>
    </row>
    <row r="9" spans="1:10" x14ac:dyDescent="0.3">
      <c r="A9" s="66"/>
      <c r="B9" s="36"/>
      <c r="C9" s="43"/>
      <c r="D9" s="60"/>
      <c r="E9" s="60"/>
      <c r="F9" s="60"/>
      <c r="G9" s="60"/>
      <c r="H9" s="66"/>
      <c r="I9" s="66"/>
      <c r="J9" s="66"/>
    </row>
    <row r="10" spans="1:10" ht="18" x14ac:dyDescent="0.3">
      <c r="A10" s="66"/>
      <c r="B10" s="74"/>
      <c r="C10" s="39" t="s">
        <v>31</v>
      </c>
      <c r="D10" s="38"/>
      <c r="E10" s="39" t="s">
        <v>32</v>
      </c>
      <c r="F10" s="40"/>
      <c r="G10" s="42"/>
      <c r="H10" s="66"/>
      <c r="I10" s="75"/>
      <c r="J10" s="66"/>
    </row>
    <row r="11" spans="1:10" x14ac:dyDescent="0.3">
      <c r="A11" s="66"/>
      <c r="B11" s="74">
        <v>1</v>
      </c>
      <c r="C11" s="37" t="s">
        <v>35</v>
      </c>
      <c r="D11" s="38">
        <v>1</v>
      </c>
      <c r="E11" s="37" t="s">
        <v>34</v>
      </c>
      <c r="F11" s="40"/>
      <c r="G11" s="42"/>
      <c r="H11" s="42"/>
      <c r="I11" s="75"/>
      <c r="J11" s="66"/>
    </row>
    <row r="12" spans="1:10" x14ac:dyDescent="0.3">
      <c r="A12" s="66"/>
      <c r="B12" s="74">
        <v>2</v>
      </c>
      <c r="C12" s="37" t="s">
        <v>39</v>
      </c>
      <c r="D12" s="38">
        <v>2</v>
      </c>
      <c r="E12" s="37" t="s">
        <v>36</v>
      </c>
      <c r="F12" s="40"/>
      <c r="G12" s="42"/>
      <c r="H12" s="42"/>
      <c r="I12" s="75"/>
      <c r="J12" s="66"/>
    </row>
    <row r="13" spans="1:10" x14ac:dyDescent="0.3">
      <c r="A13" s="66"/>
      <c r="B13" s="74">
        <v>3</v>
      </c>
      <c r="C13" s="37" t="s">
        <v>40</v>
      </c>
      <c r="D13" s="38">
        <v>3</v>
      </c>
      <c r="E13" s="43" t="s">
        <v>37</v>
      </c>
      <c r="F13" s="40"/>
      <c r="G13" s="42"/>
      <c r="H13" s="42"/>
      <c r="I13" s="75"/>
      <c r="J13" s="66"/>
    </row>
    <row r="14" spans="1:10" x14ac:dyDescent="0.3">
      <c r="B14" s="74">
        <v>4</v>
      </c>
      <c r="C14" s="37" t="s">
        <v>41</v>
      </c>
      <c r="D14" s="38">
        <v>4</v>
      </c>
      <c r="E14" s="37" t="s">
        <v>38</v>
      </c>
      <c r="F14" s="40"/>
      <c r="G14" s="42"/>
      <c r="H14" s="66"/>
      <c r="I14" s="75"/>
    </row>
    <row r="15" spans="1:10" x14ac:dyDescent="0.3">
      <c r="B15" s="74">
        <v>5</v>
      </c>
      <c r="C15" s="37" t="s">
        <v>44</v>
      </c>
      <c r="D15" s="38">
        <v>5</v>
      </c>
      <c r="E15" s="37" t="s">
        <v>64</v>
      </c>
      <c r="F15" s="40"/>
      <c r="G15" s="42"/>
      <c r="H15" s="66"/>
      <c r="I15" s="75"/>
    </row>
    <row r="16" spans="1:10" x14ac:dyDescent="0.3">
      <c r="B16" s="74">
        <v>6</v>
      </c>
      <c r="C16" s="37" t="s">
        <v>63</v>
      </c>
      <c r="D16" s="38">
        <v>6</v>
      </c>
      <c r="E16" s="37" t="s">
        <v>42</v>
      </c>
      <c r="F16" s="40"/>
      <c r="G16" s="42"/>
      <c r="H16" s="66"/>
      <c r="I16" s="75"/>
    </row>
    <row r="17" spans="2:9" x14ac:dyDescent="0.3">
      <c r="B17" s="74">
        <v>7</v>
      </c>
      <c r="C17" s="37" t="s">
        <v>65</v>
      </c>
      <c r="D17" s="38">
        <v>7</v>
      </c>
      <c r="E17" s="37" t="s">
        <v>43</v>
      </c>
      <c r="F17" s="40"/>
      <c r="G17" s="42"/>
      <c r="H17" s="66"/>
      <c r="I17" s="75"/>
    </row>
    <row r="18" spans="2:9" ht="17.25" thickBot="1" x14ac:dyDescent="0.35">
      <c r="B18" s="76"/>
      <c r="C18" s="77"/>
      <c r="D18" s="78"/>
      <c r="E18" s="78"/>
      <c r="F18" s="78"/>
      <c r="G18" s="78"/>
      <c r="H18" s="79"/>
      <c r="I18" s="80"/>
    </row>
    <row r="19" spans="2:9" ht="17.25" thickTop="1" x14ac:dyDescent="0.3"/>
    <row r="20" spans="2:9" x14ac:dyDescent="0.3">
      <c r="B20" s="36"/>
      <c r="C20" s="43"/>
      <c r="D20" s="42"/>
      <c r="E20" s="42"/>
      <c r="F20" s="42"/>
      <c r="G20" s="42"/>
      <c r="H20" s="41"/>
    </row>
    <row r="21" spans="2:9" ht="18" x14ac:dyDescent="0.3">
      <c r="B21" s="54"/>
      <c r="C21" s="53"/>
      <c r="D21" s="52"/>
      <c r="E21" s="52"/>
      <c r="F21" s="51"/>
      <c r="G21" s="53"/>
      <c r="H21" s="53"/>
    </row>
    <row r="25" spans="2:9" x14ac:dyDescent="0.3">
      <c r="F25" s="181">
        <f>G3+G5+G6+G14+G19+G20+G21+G22+G23</f>
        <v>30000</v>
      </c>
    </row>
  </sheetData>
  <mergeCells count="5">
    <mergeCell ref="E5:E7"/>
    <mergeCell ref="F5:F7"/>
    <mergeCell ref="G4:I4"/>
    <mergeCell ref="G8:I8"/>
    <mergeCell ref="G5:I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2" workbookViewId="0">
      <selection activeCell="B41" sqref="B41"/>
    </sheetView>
  </sheetViews>
  <sheetFormatPr defaultRowHeight="16.5" x14ac:dyDescent="0.3"/>
  <cols>
    <col min="1" max="1" width="1.7109375" style="59" customWidth="1"/>
    <col min="2" max="2" width="9.42578125" style="59" bestFit="1" customWidth="1"/>
    <col min="3" max="3" width="47" style="59" customWidth="1"/>
    <col min="4" max="4" width="14.42578125" style="59" customWidth="1"/>
    <col min="5" max="5" width="13.5703125" style="59" customWidth="1"/>
    <col min="6" max="6" width="14.5703125" style="59" customWidth="1"/>
    <col min="7" max="7" width="10.28515625" style="59" customWidth="1"/>
    <col min="8" max="8" width="6.28515625" style="59" customWidth="1"/>
    <col min="9" max="10" width="9.140625" style="59"/>
    <col min="11" max="11" width="9.7109375" style="59" bestFit="1" customWidth="1"/>
    <col min="12" max="16384" width="9.140625" style="59"/>
  </cols>
  <sheetData>
    <row r="1" spans="1:9" x14ac:dyDescent="0.3">
      <c r="B1" s="36"/>
      <c r="C1" s="43"/>
      <c r="D1" s="42"/>
      <c r="E1" s="42"/>
      <c r="F1" s="42"/>
      <c r="G1" s="42"/>
      <c r="H1" s="41"/>
    </row>
    <row r="2" spans="1:9" x14ac:dyDescent="0.3">
      <c r="B2" s="58" t="s">
        <v>45</v>
      </c>
      <c r="C2" s="35"/>
      <c r="D2" s="34"/>
      <c r="E2" s="34"/>
      <c r="F2" s="33"/>
      <c r="G2" s="35"/>
      <c r="H2" s="35"/>
    </row>
    <row r="3" spans="1:9" ht="18" x14ac:dyDescent="0.3">
      <c r="B3" s="54" t="s">
        <v>46</v>
      </c>
      <c r="C3" s="53"/>
      <c r="D3" s="52"/>
      <c r="E3" s="52"/>
      <c r="F3" s="51">
        <v>30000</v>
      </c>
      <c r="G3" s="53"/>
      <c r="H3" s="53"/>
    </row>
    <row r="4" spans="1:9" ht="18.75" thickBot="1" x14ac:dyDescent="0.35">
      <c r="B4" s="54"/>
      <c r="C4" s="53"/>
      <c r="D4" s="84" t="s">
        <v>58</v>
      </c>
      <c r="E4" s="83" t="s">
        <v>69</v>
      </c>
      <c r="F4" s="51"/>
      <c r="G4" s="53"/>
      <c r="H4" s="53"/>
    </row>
    <row r="5" spans="1:9" x14ac:dyDescent="0.3">
      <c r="B5" s="70" t="s">
        <v>6</v>
      </c>
      <c r="C5" s="73" t="s">
        <v>28</v>
      </c>
      <c r="D5" s="72" t="s">
        <v>59</v>
      </c>
      <c r="E5" s="72" t="s">
        <v>59</v>
      </c>
      <c r="F5" s="73" t="s">
        <v>61</v>
      </c>
      <c r="G5" s="149" t="s">
        <v>62</v>
      </c>
      <c r="H5" s="149"/>
      <c r="I5" s="150"/>
    </row>
    <row r="6" spans="1:9" x14ac:dyDescent="0.3">
      <c r="B6" s="48">
        <v>1</v>
      </c>
      <c r="C6" s="47" t="s">
        <v>135</v>
      </c>
      <c r="D6" s="67">
        <v>649</v>
      </c>
      <c r="E6" s="164">
        <v>300</v>
      </c>
      <c r="F6" s="166" t="s">
        <v>11</v>
      </c>
      <c r="G6" s="168">
        <v>30000</v>
      </c>
      <c r="H6" s="169"/>
      <c r="I6" s="170"/>
    </row>
    <row r="7" spans="1:9" x14ac:dyDescent="0.3">
      <c r="B7" s="48">
        <v>2</v>
      </c>
      <c r="C7" s="47" t="s">
        <v>136</v>
      </c>
      <c r="D7" s="67">
        <v>900</v>
      </c>
      <c r="E7" s="165"/>
      <c r="F7" s="167"/>
      <c r="G7" s="171"/>
      <c r="H7" s="172"/>
      <c r="I7" s="173"/>
    </row>
    <row r="8" spans="1:9" ht="17.25" thickBot="1" x14ac:dyDescent="0.35">
      <c r="B8" s="46"/>
      <c r="C8" s="45" t="s">
        <v>30</v>
      </c>
      <c r="D8" s="44" t="s">
        <v>11</v>
      </c>
      <c r="E8" s="65">
        <f>E6</f>
        <v>300</v>
      </c>
      <c r="F8" s="82" t="str">
        <f>F6</f>
        <v>n/a</v>
      </c>
      <c r="G8" s="151">
        <f>E6*G6</f>
        <v>9000000</v>
      </c>
      <c r="H8" s="151"/>
      <c r="I8" s="152"/>
    </row>
    <row r="9" spans="1:9" ht="33.75" customHeight="1" x14ac:dyDescent="0.3">
      <c r="B9" s="130" t="s">
        <v>139</v>
      </c>
      <c r="C9" s="53"/>
      <c r="D9" s="162" t="s">
        <v>140</v>
      </c>
      <c r="E9" s="162"/>
      <c r="F9" s="162"/>
      <c r="G9" s="162"/>
      <c r="H9" s="162"/>
      <c r="I9" s="162"/>
    </row>
    <row r="10" spans="1:9" ht="31.5" customHeight="1" x14ac:dyDescent="0.3">
      <c r="B10" s="130" t="s">
        <v>137</v>
      </c>
      <c r="C10" s="53"/>
      <c r="D10" s="163" t="s">
        <v>138</v>
      </c>
      <c r="E10" s="163"/>
      <c r="F10" s="163"/>
      <c r="G10" s="163"/>
      <c r="H10" s="163"/>
      <c r="I10" s="163"/>
    </row>
    <row r="11" spans="1:9" ht="18" x14ac:dyDescent="0.3">
      <c r="B11" s="54"/>
      <c r="C11" s="53"/>
      <c r="D11" s="52"/>
      <c r="E11" s="52"/>
      <c r="F11" s="51"/>
      <c r="G11" s="53"/>
      <c r="H11" s="53"/>
    </row>
    <row r="12" spans="1:9" ht="18" x14ac:dyDescent="0.3">
      <c r="A12" s="66"/>
      <c r="B12" s="74"/>
      <c r="C12" s="39" t="s">
        <v>31</v>
      </c>
      <c r="D12" s="38"/>
      <c r="E12" s="39" t="s">
        <v>32</v>
      </c>
      <c r="F12" s="40"/>
      <c r="G12" s="42"/>
      <c r="H12" s="66"/>
      <c r="I12" s="75"/>
    </row>
    <row r="13" spans="1:9" x14ac:dyDescent="0.3">
      <c r="A13" s="66"/>
      <c r="B13" s="74">
        <v>1</v>
      </c>
      <c r="C13" s="37" t="s">
        <v>33</v>
      </c>
      <c r="D13" s="38">
        <v>1</v>
      </c>
      <c r="E13" s="37" t="s">
        <v>42</v>
      </c>
      <c r="F13" s="40"/>
      <c r="G13" s="42"/>
      <c r="H13" s="42"/>
      <c r="I13" s="75"/>
    </row>
    <row r="14" spans="1:9" x14ac:dyDescent="0.3">
      <c r="A14" s="66"/>
      <c r="B14" s="74">
        <v>2</v>
      </c>
      <c r="C14" s="37" t="s">
        <v>67</v>
      </c>
      <c r="D14" s="38">
        <v>2</v>
      </c>
      <c r="E14" s="37" t="s">
        <v>43</v>
      </c>
      <c r="F14" s="40"/>
      <c r="G14" s="42"/>
      <c r="H14" s="42"/>
      <c r="I14" s="75"/>
    </row>
    <row r="15" spans="1:9" x14ac:dyDescent="0.3">
      <c r="A15" s="66"/>
      <c r="B15" s="74">
        <v>3</v>
      </c>
      <c r="C15" s="37" t="s">
        <v>66</v>
      </c>
      <c r="D15" s="38"/>
      <c r="E15" s="43"/>
      <c r="F15" s="40"/>
      <c r="G15" s="42"/>
      <c r="H15" s="42"/>
      <c r="I15" s="75"/>
    </row>
    <row r="16" spans="1:9" ht="17.25" thickBot="1" x14ac:dyDescent="0.35">
      <c r="B16" s="76"/>
      <c r="C16" s="77"/>
      <c r="D16" s="78"/>
      <c r="E16" s="78"/>
      <c r="F16" s="78"/>
      <c r="G16" s="78"/>
      <c r="H16" s="79"/>
      <c r="I16" s="80"/>
    </row>
    <row r="17" spans="2:10" ht="18.75" thickTop="1" x14ac:dyDescent="0.3">
      <c r="B17" s="54"/>
      <c r="C17" s="53"/>
      <c r="D17" s="52"/>
      <c r="E17" s="52"/>
      <c r="F17" s="51"/>
      <c r="G17" s="53"/>
      <c r="H17" s="53"/>
    </row>
    <row r="18" spans="2:10" ht="18" x14ac:dyDescent="0.3">
      <c r="B18" s="54"/>
      <c r="C18" s="53"/>
      <c r="D18" s="52"/>
      <c r="E18" s="52"/>
      <c r="F18" s="51"/>
      <c r="G18" s="53"/>
      <c r="H18" s="53"/>
      <c r="J18" s="66"/>
    </row>
    <row r="25" spans="2:10" x14ac:dyDescent="0.3">
      <c r="F25" s="181" t="e">
        <f>G3+G5+G6+G14+G19+G20+G21+G22+G23</f>
        <v>#VALUE!</v>
      </c>
    </row>
  </sheetData>
  <mergeCells count="7">
    <mergeCell ref="G5:I5"/>
    <mergeCell ref="D9:I9"/>
    <mergeCell ref="D10:I10"/>
    <mergeCell ref="E6:E7"/>
    <mergeCell ref="F6:F7"/>
    <mergeCell ref="G6:I7"/>
    <mergeCell ref="G8:I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M25" sqref="M25"/>
    </sheetView>
  </sheetViews>
  <sheetFormatPr defaultRowHeight="16.5" x14ac:dyDescent="0.3"/>
  <cols>
    <col min="1" max="1" width="1.7109375" style="59" customWidth="1"/>
    <col min="2" max="2" width="9.42578125" style="59" bestFit="1" customWidth="1"/>
    <col min="3" max="3" width="47" style="59" customWidth="1"/>
    <col min="4" max="4" width="14.42578125" style="59" customWidth="1"/>
    <col min="5" max="5" width="13.5703125" style="59" customWidth="1"/>
    <col min="6" max="6" width="14.5703125" style="59" customWidth="1"/>
    <col min="7" max="7" width="8.7109375" style="59" customWidth="1"/>
    <col min="8" max="8" width="7.28515625" style="59" customWidth="1"/>
    <col min="9" max="10" width="9.140625" style="59"/>
    <col min="11" max="11" width="9.7109375" style="59" bestFit="1" customWidth="1"/>
    <col min="12" max="12" width="9.140625" style="59"/>
    <col min="13" max="13" width="10" style="59" bestFit="1" customWidth="1"/>
    <col min="14" max="16384" width="9.140625" style="59"/>
  </cols>
  <sheetData>
    <row r="1" spans="1:10" x14ac:dyDescent="0.3">
      <c r="B1" s="58" t="s">
        <v>48</v>
      </c>
      <c r="C1" s="35"/>
      <c r="D1" s="34"/>
      <c r="E1" s="34"/>
      <c r="F1" s="33"/>
      <c r="G1" s="35"/>
      <c r="H1" s="35"/>
      <c r="J1" s="66"/>
    </row>
    <row r="2" spans="1:10" ht="18" x14ac:dyDescent="0.3">
      <c r="B2" s="54" t="s">
        <v>70</v>
      </c>
      <c r="C2" s="53"/>
      <c r="D2" s="52"/>
      <c r="E2" s="52"/>
      <c r="F2" s="51"/>
      <c r="G2" s="53"/>
      <c r="H2" s="53"/>
      <c r="J2" s="66"/>
    </row>
    <row r="3" spans="1:10" ht="18.75" thickBot="1" x14ac:dyDescent="0.35">
      <c r="B3" s="54"/>
      <c r="C3" s="53"/>
      <c r="D3" s="84" t="s">
        <v>58</v>
      </c>
      <c r="E3" s="83" t="s">
        <v>69</v>
      </c>
      <c r="F3" s="53">
        <v>30000</v>
      </c>
      <c r="G3" s="50"/>
      <c r="H3" s="50"/>
      <c r="I3" s="53"/>
      <c r="J3" s="66"/>
    </row>
    <row r="4" spans="1:10" x14ac:dyDescent="0.3">
      <c r="B4" s="70" t="s">
        <v>6</v>
      </c>
      <c r="C4" s="73" t="s">
        <v>28</v>
      </c>
      <c r="D4" s="72" t="s">
        <v>72</v>
      </c>
      <c r="E4" s="72" t="s">
        <v>59</v>
      </c>
      <c r="F4" s="73" t="s">
        <v>61</v>
      </c>
      <c r="G4" s="149" t="s">
        <v>62</v>
      </c>
      <c r="H4" s="149"/>
      <c r="I4" s="150"/>
      <c r="J4" s="66"/>
    </row>
    <row r="5" spans="1:10" x14ac:dyDescent="0.3">
      <c r="B5" s="48">
        <v>1</v>
      </c>
      <c r="C5" s="47" t="s">
        <v>73</v>
      </c>
      <c r="D5" s="67">
        <v>49</v>
      </c>
      <c r="E5" s="81">
        <v>1.25</v>
      </c>
      <c r="F5" s="68">
        <v>60</v>
      </c>
      <c r="G5" s="153">
        <v>30000</v>
      </c>
      <c r="H5" s="154"/>
      <c r="I5" s="155"/>
    </row>
    <row r="6" spans="1:10" ht="17.25" thickBot="1" x14ac:dyDescent="0.35">
      <c r="B6" s="46"/>
      <c r="C6" s="45" t="s">
        <v>30</v>
      </c>
      <c r="D6" s="44">
        <f>SUM(D5)</f>
        <v>49</v>
      </c>
      <c r="E6" s="65">
        <f>E5</f>
        <v>1.25</v>
      </c>
      <c r="F6" s="44">
        <f>F5</f>
        <v>60</v>
      </c>
      <c r="G6" s="151">
        <f>E5*F5*G5</f>
        <v>2250000</v>
      </c>
      <c r="H6" s="151"/>
      <c r="I6" s="152"/>
    </row>
    <row r="7" spans="1:10" x14ac:dyDescent="0.3">
      <c r="A7" s="66"/>
      <c r="B7" s="36"/>
      <c r="C7" s="43"/>
      <c r="D7" s="60" t="s">
        <v>71</v>
      </c>
      <c r="E7" s="60"/>
      <c r="F7" s="60"/>
      <c r="G7" s="60"/>
      <c r="H7" s="66"/>
      <c r="I7" s="66"/>
    </row>
    <row r="8" spans="1:10" ht="18" x14ac:dyDescent="0.3">
      <c r="A8" s="66"/>
      <c r="B8" s="74"/>
      <c r="C8" s="39" t="s">
        <v>31</v>
      </c>
      <c r="D8" s="38"/>
      <c r="E8" s="39" t="s">
        <v>32</v>
      </c>
      <c r="F8" s="40"/>
      <c r="G8" s="42"/>
      <c r="H8" s="66"/>
      <c r="I8" s="75"/>
    </row>
    <row r="9" spans="1:10" x14ac:dyDescent="0.3">
      <c r="A9" s="66"/>
      <c r="B9" s="74">
        <v>1</v>
      </c>
      <c r="C9" s="37" t="s">
        <v>74</v>
      </c>
      <c r="D9" s="38">
        <v>1</v>
      </c>
      <c r="E9" s="37" t="s">
        <v>34</v>
      </c>
      <c r="F9" s="40"/>
      <c r="G9" s="42"/>
      <c r="H9" s="42"/>
      <c r="I9" s="75"/>
    </row>
    <row r="10" spans="1:10" x14ac:dyDescent="0.3">
      <c r="A10" s="66"/>
      <c r="B10" s="74">
        <v>2</v>
      </c>
      <c r="C10" s="37" t="s">
        <v>75</v>
      </c>
      <c r="D10" s="38">
        <v>2</v>
      </c>
      <c r="E10" s="37" t="s">
        <v>80</v>
      </c>
      <c r="F10" s="40"/>
      <c r="G10" s="42"/>
      <c r="H10" s="42"/>
      <c r="I10" s="75"/>
    </row>
    <row r="11" spans="1:10" x14ac:dyDescent="0.3">
      <c r="A11" s="66"/>
      <c r="B11" s="74">
        <v>3</v>
      </c>
      <c r="C11" s="37" t="s">
        <v>76</v>
      </c>
      <c r="D11" s="38">
        <v>3</v>
      </c>
      <c r="E11" s="37" t="s">
        <v>81</v>
      </c>
      <c r="F11" s="40"/>
      <c r="G11" s="42"/>
      <c r="H11" s="42"/>
      <c r="I11" s="75"/>
    </row>
    <row r="12" spans="1:10" x14ac:dyDescent="0.3">
      <c r="B12" s="74">
        <v>4</v>
      </c>
      <c r="C12" s="37" t="s">
        <v>77</v>
      </c>
      <c r="D12" s="38">
        <v>4</v>
      </c>
      <c r="E12" s="37" t="s">
        <v>43</v>
      </c>
      <c r="F12" s="40"/>
      <c r="G12" s="42"/>
      <c r="H12" s="66"/>
      <c r="I12" s="75"/>
    </row>
    <row r="13" spans="1:10" x14ac:dyDescent="0.3">
      <c r="B13" s="74">
        <v>5</v>
      </c>
      <c r="C13" s="37" t="s">
        <v>78</v>
      </c>
      <c r="D13" s="38"/>
      <c r="E13" s="37"/>
      <c r="F13" s="40"/>
      <c r="G13" s="42"/>
      <c r="H13" s="66"/>
      <c r="I13" s="75"/>
    </row>
    <row r="14" spans="1:10" x14ac:dyDescent="0.3">
      <c r="B14" s="74">
        <v>6</v>
      </c>
      <c r="C14" s="37" t="s">
        <v>79</v>
      </c>
      <c r="D14" s="38"/>
      <c r="E14" s="37"/>
      <c r="F14" s="40"/>
      <c r="G14" s="42"/>
      <c r="H14" s="66"/>
      <c r="I14" s="75"/>
    </row>
    <row r="15" spans="1:10" ht="17.25" thickBot="1" x14ac:dyDescent="0.35">
      <c r="B15" s="76"/>
      <c r="C15" s="77"/>
      <c r="D15" s="78"/>
      <c r="E15" s="78"/>
      <c r="F15" s="78"/>
      <c r="G15" s="78"/>
      <c r="H15" s="79"/>
      <c r="I15" s="80"/>
    </row>
    <row r="16" spans="1:10" ht="17.25" thickTop="1" x14ac:dyDescent="0.3">
      <c r="B16" s="36"/>
      <c r="C16" s="43"/>
      <c r="D16" s="42"/>
      <c r="E16" s="42"/>
      <c r="F16" s="42"/>
      <c r="G16" s="42"/>
      <c r="H16" s="66"/>
      <c r="I16" s="66"/>
    </row>
    <row r="17" spans="2:13" x14ac:dyDescent="0.3">
      <c r="B17" s="58" t="s">
        <v>82</v>
      </c>
      <c r="C17" s="35"/>
      <c r="D17" s="34"/>
      <c r="E17" s="34"/>
      <c r="F17" s="33"/>
      <c r="G17" s="35"/>
      <c r="H17" s="35"/>
    </row>
    <row r="18" spans="2:13" ht="18" x14ac:dyDescent="0.3">
      <c r="B18" s="54" t="s">
        <v>83</v>
      </c>
      <c r="C18" s="53"/>
      <c r="D18" s="52"/>
      <c r="E18" s="52"/>
      <c r="F18" s="51"/>
      <c r="G18" s="53"/>
      <c r="H18" s="53"/>
    </row>
    <row r="19" spans="2:13" ht="18.75" thickBot="1" x14ac:dyDescent="0.35">
      <c r="B19" s="54"/>
      <c r="C19" s="53"/>
      <c r="D19" s="84" t="s">
        <v>58</v>
      </c>
      <c r="E19" s="83" t="s">
        <v>69</v>
      </c>
      <c r="F19" s="53"/>
      <c r="G19" s="50"/>
      <c r="H19" s="50"/>
      <c r="I19" s="53"/>
    </row>
    <row r="20" spans="2:13" x14ac:dyDescent="0.3">
      <c r="B20" s="70" t="s">
        <v>6</v>
      </c>
      <c r="C20" s="73" t="s">
        <v>28</v>
      </c>
      <c r="D20" s="72" t="s">
        <v>72</v>
      </c>
      <c r="E20" s="72" t="s">
        <v>59</v>
      </c>
      <c r="F20" s="73" t="s">
        <v>61</v>
      </c>
      <c r="G20" s="149" t="s">
        <v>62</v>
      </c>
      <c r="H20" s="149"/>
      <c r="I20" s="150"/>
    </row>
    <row r="21" spans="2:13" x14ac:dyDescent="0.3">
      <c r="B21" s="48">
        <v>1</v>
      </c>
      <c r="C21" s="47" t="s">
        <v>84</v>
      </c>
      <c r="D21" s="67" t="s">
        <v>11</v>
      </c>
      <c r="E21" s="81">
        <v>1</v>
      </c>
      <c r="F21" s="68">
        <v>60</v>
      </c>
      <c r="G21" s="153">
        <v>30000</v>
      </c>
      <c r="H21" s="154"/>
      <c r="I21" s="155"/>
    </row>
    <row r="22" spans="2:13" ht="17.25" thickBot="1" x14ac:dyDescent="0.35">
      <c r="B22" s="46"/>
      <c r="C22" s="45" t="s">
        <v>30</v>
      </c>
      <c r="D22" s="44">
        <f>SUM(D21)</f>
        <v>0</v>
      </c>
      <c r="E22" s="65">
        <f>E21</f>
        <v>1</v>
      </c>
      <c r="F22" s="44">
        <f>F21</f>
        <v>60</v>
      </c>
      <c r="G22" s="151">
        <f>E21*F21*G21</f>
        <v>1800000</v>
      </c>
      <c r="H22" s="151"/>
      <c r="I22" s="152"/>
    </row>
    <row r="23" spans="2:13" x14ac:dyDescent="0.3">
      <c r="B23" s="36"/>
      <c r="C23" s="43"/>
      <c r="D23" s="87" t="s">
        <v>71</v>
      </c>
      <c r="E23" s="60"/>
      <c r="F23" s="60"/>
      <c r="G23" s="60"/>
      <c r="H23" s="66"/>
      <c r="I23" s="66"/>
    </row>
    <row r="24" spans="2:13" ht="18" x14ac:dyDescent="0.3">
      <c r="B24" s="74"/>
      <c r="C24" s="39" t="s">
        <v>31</v>
      </c>
      <c r="D24" s="38"/>
      <c r="E24" s="39" t="s">
        <v>32</v>
      </c>
      <c r="F24" s="40"/>
      <c r="G24" s="42"/>
      <c r="H24" s="66"/>
      <c r="I24" s="75"/>
    </row>
    <row r="25" spans="2:13" x14ac:dyDescent="0.3">
      <c r="B25" s="74">
        <v>1</v>
      </c>
      <c r="C25" s="37" t="s">
        <v>141</v>
      </c>
      <c r="D25" s="38">
        <v>1</v>
      </c>
      <c r="E25" s="37" t="s">
        <v>34</v>
      </c>
      <c r="G25" s="42"/>
      <c r="H25" s="42"/>
      <c r="I25" s="75"/>
    </row>
    <row r="26" spans="2:13" x14ac:dyDescent="0.3">
      <c r="B26" s="74">
        <v>2</v>
      </c>
      <c r="C26" s="37" t="s">
        <v>85</v>
      </c>
      <c r="D26" s="38">
        <v>2</v>
      </c>
      <c r="E26" s="37" t="s">
        <v>80</v>
      </c>
      <c r="F26" s="40"/>
      <c r="G26" s="42"/>
      <c r="H26" s="42"/>
      <c r="I26" s="75"/>
    </row>
    <row r="27" spans="2:13" x14ac:dyDescent="0.3">
      <c r="B27" s="74">
        <v>3</v>
      </c>
      <c r="C27" s="37" t="s">
        <v>86</v>
      </c>
      <c r="D27" s="38">
        <v>3</v>
      </c>
      <c r="E27" s="37" t="s">
        <v>81</v>
      </c>
      <c r="F27" s="40"/>
      <c r="G27" s="42"/>
      <c r="H27" s="42"/>
      <c r="I27" s="75"/>
      <c r="M27" s="180"/>
    </row>
    <row r="28" spans="2:13" x14ac:dyDescent="0.3">
      <c r="B28" s="74">
        <v>4</v>
      </c>
      <c r="C28" s="37" t="s">
        <v>87</v>
      </c>
      <c r="D28" s="38">
        <v>4</v>
      </c>
      <c r="E28" s="37" t="s">
        <v>43</v>
      </c>
      <c r="F28" s="40"/>
      <c r="G28" s="42"/>
      <c r="H28" s="66"/>
      <c r="I28" s="75"/>
    </row>
    <row r="29" spans="2:13" ht="17.25" thickBot="1" x14ac:dyDescent="0.35">
      <c r="B29" s="88">
        <v>5</v>
      </c>
      <c r="C29" s="89" t="s">
        <v>88</v>
      </c>
      <c r="D29" s="90"/>
      <c r="E29" s="89"/>
      <c r="F29" s="91"/>
      <c r="G29" s="78"/>
      <c r="H29" s="79"/>
      <c r="I29" s="80"/>
    </row>
    <row r="30" spans="2:13" ht="17.25" thickTop="1" x14ac:dyDescent="0.3"/>
  </sheetData>
  <mergeCells count="6">
    <mergeCell ref="G20:I20"/>
    <mergeCell ref="G21:I21"/>
    <mergeCell ref="G22:I22"/>
    <mergeCell ref="G6:I6"/>
    <mergeCell ref="G4:I4"/>
    <mergeCell ref="G5:I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opLeftCell="A25" workbookViewId="0">
      <selection activeCell="B41" sqref="B41"/>
    </sheetView>
  </sheetViews>
  <sheetFormatPr defaultRowHeight="16.5" x14ac:dyDescent="0.3"/>
  <cols>
    <col min="1" max="1" width="1.7109375" style="59" customWidth="1"/>
    <col min="2" max="2" width="9.42578125" style="59" bestFit="1" customWidth="1"/>
    <col min="3" max="3" width="45.28515625" style="59" customWidth="1"/>
    <col min="4" max="4" width="16" style="59" bestFit="1" customWidth="1"/>
    <col min="5" max="5" width="13.5703125" style="59" customWidth="1"/>
    <col min="6" max="7" width="14.5703125" style="59" customWidth="1"/>
    <col min="8" max="8" width="15.5703125" style="59" customWidth="1"/>
    <col min="9" max="10" width="9.140625" style="59"/>
    <col min="11" max="11" width="9.7109375" style="59" bestFit="1" customWidth="1"/>
    <col min="12" max="16384" width="9.140625" style="59"/>
  </cols>
  <sheetData>
    <row r="1" spans="2:11" x14ac:dyDescent="0.3">
      <c r="B1" s="58" t="s">
        <v>90</v>
      </c>
      <c r="C1" s="35"/>
      <c r="D1" s="34"/>
      <c r="E1" s="34"/>
      <c r="F1" s="33"/>
      <c r="G1" s="35"/>
      <c r="H1" s="35"/>
      <c r="J1" s="66"/>
      <c r="K1" s="66"/>
    </row>
    <row r="2" spans="2:11" ht="18" x14ac:dyDescent="0.3">
      <c r="B2" s="54" t="s">
        <v>89</v>
      </c>
      <c r="C2" s="53"/>
      <c r="D2" s="52"/>
      <c r="E2" s="52"/>
      <c r="F2" s="51"/>
      <c r="G2" s="53"/>
      <c r="H2" s="53"/>
      <c r="J2" s="66"/>
      <c r="K2" s="66"/>
    </row>
    <row r="3" spans="2:11" s="66" customFormat="1" ht="17.25" thickBot="1" x14ac:dyDescent="0.35">
      <c r="B3" s="178" t="s">
        <v>126</v>
      </c>
      <c r="C3" s="178"/>
      <c r="D3" s="178"/>
      <c r="E3" s="178"/>
      <c r="F3" s="178"/>
      <c r="G3" s="178"/>
      <c r="H3" s="178"/>
    </row>
    <row r="4" spans="2:11" s="66" customFormat="1" ht="30.75" thickBot="1" x14ac:dyDescent="0.35">
      <c r="B4" s="92" t="s">
        <v>120</v>
      </c>
      <c r="C4" s="117" t="s">
        <v>95</v>
      </c>
      <c r="D4" s="117" t="s">
        <v>121</v>
      </c>
      <c r="E4" s="117" t="s">
        <v>122</v>
      </c>
      <c r="F4" s="117" t="s">
        <v>123</v>
      </c>
      <c r="G4" s="117" t="s">
        <v>124</v>
      </c>
      <c r="H4" s="117" t="s">
        <v>125</v>
      </c>
    </row>
    <row r="5" spans="2:11" s="66" customFormat="1" ht="30.75" thickBot="1" x14ac:dyDescent="0.35">
      <c r="B5" s="93">
        <v>1</v>
      </c>
      <c r="C5" s="94" t="s">
        <v>97</v>
      </c>
      <c r="D5" s="95" t="s">
        <v>98</v>
      </c>
      <c r="E5" s="95" t="s">
        <v>116</v>
      </c>
      <c r="F5" s="95">
        <v>6</v>
      </c>
      <c r="G5" s="96">
        <f>112740.8*3</f>
        <v>338222.4</v>
      </c>
      <c r="H5" s="96">
        <f>G5*F5</f>
        <v>2029334.4000000001</v>
      </c>
    </row>
    <row r="6" spans="2:11" s="66" customFormat="1" ht="32.25" thickBot="1" x14ac:dyDescent="0.35">
      <c r="B6" s="93">
        <v>2</v>
      </c>
      <c r="C6" s="97" t="s">
        <v>99</v>
      </c>
      <c r="D6" s="95" t="s">
        <v>98</v>
      </c>
      <c r="E6" s="95" t="s">
        <v>116</v>
      </c>
      <c r="F6" s="95">
        <v>6</v>
      </c>
      <c r="G6" s="96">
        <f>254418.55*3</f>
        <v>763255.64999999991</v>
      </c>
      <c r="H6" s="96">
        <f t="shared" ref="H6:H8" si="0">G6*F6</f>
        <v>4579533.8999999994</v>
      </c>
    </row>
    <row r="7" spans="2:11" s="66" customFormat="1" ht="18" thickBot="1" x14ac:dyDescent="0.35">
      <c r="B7" s="93">
        <v>3</v>
      </c>
      <c r="C7" s="98" t="s">
        <v>100</v>
      </c>
      <c r="D7" s="95" t="s">
        <v>101</v>
      </c>
      <c r="E7" s="95" t="s">
        <v>116</v>
      </c>
      <c r="F7" s="95">
        <v>6</v>
      </c>
      <c r="G7" s="96">
        <f>254418.55*3</f>
        <v>763255.64999999991</v>
      </c>
      <c r="H7" s="96">
        <f t="shared" si="0"/>
        <v>4579533.8999999994</v>
      </c>
    </row>
    <row r="8" spans="2:11" s="66" customFormat="1" ht="18" thickBot="1" x14ac:dyDescent="0.35">
      <c r="B8" s="99">
        <v>4</v>
      </c>
      <c r="C8" s="100" t="s">
        <v>102</v>
      </c>
      <c r="D8" s="101" t="s">
        <v>103</v>
      </c>
      <c r="E8" s="95" t="s">
        <v>116</v>
      </c>
      <c r="F8" s="101">
        <v>1</v>
      </c>
      <c r="G8" s="102">
        <f>33032.05*3</f>
        <v>99096.150000000009</v>
      </c>
      <c r="H8" s="96">
        <f t="shared" si="0"/>
        <v>99096.150000000009</v>
      </c>
    </row>
    <row r="9" spans="2:11" s="66" customFormat="1" ht="18" customHeight="1" thickBot="1" x14ac:dyDescent="0.35">
      <c r="B9" s="175" t="s">
        <v>30</v>
      </c>
      <c r="C9" s="176"/>
      <c r="D9" s="176"/>
      <c r="E9" s="176"/>
      <c r="F9" s="176"/>
      <c r="G9" s="177"/>
      <c r="H9" s="96">
        <f>SUM(H5:H8)</f>
        <v>11287498.35</v>
      </c>
    </row>
    <row r="10" spans="2:11" s="66" customFormat="1" x14ac:dyDescent="0.3">
      <c r="B10" s="105"/>
      <c r="C10" s="59"/>
      <c r="D10" s="59"/>
      <c r="E10" s="59"/>
      <c r="F10" s="59"/>
      <c r="G10" s="59"/>
      <c r="H10" s="59"/>
    </row>
    <row r="11" spans="2:11" s="66" customFormat="1" ht="18" thickBot="1" x14ac:dyDescent="0.35">
      <c r="B11" s="174" t="s">
        <v>127</v>
      </c>
      <c r="C11" s="174"/>
      <c r="D11" s="174"/>
      <c r="E11" s="174"/>
      <c r="F11" s="174"/>
      <c r="G11" s="174"/>
      <c r="H11" s="174"/>
    </row>
    <row r="12" spans="2:11" s="66" customFormat="1" ht="30.75" thickBot="1" x14ac:dyDescent="0.35">
      <c r="B12" s="92" t="s">
        <v>120</v>
      </c>
      <c r="C12" s="117" t="s">
        <v>95</v>
      </c>
      <c r="D12" s="117" t="s">
        <v>121</v>
      </c>
      <c r="E12" s="117" t="s">
        <v>122</v>
      </c>
      <c r="F12" s="117" t="s">
        <v>123</v>
      </c>
      <c r="G12" s="117" t="s">
        <v>124</v>
      </c>
      <c r="H12" s="117" t="s">
        <v>125</v>
      </c>
    </row>
    <row r="13" spans="2:11" s="66" customFormat="1" ht="52.5" thickBot="1" x14ac:dyDescent="0.35">
      <c r="B13" s="93">
        <v>1</v>
      </c>
      <c r="C13" s="98" t="s">
        <v>104</v>
      </c>
      <c r="D13" s="106" t="s">
        <v>105</v>
      </c>
      <c r="E13" s="95" t="s">
        <v>116</v>
      </c>
      <c r="F13" s="95">
        <v>1</v>
      </c>
      <c r="G13" s="107">
        <f>25202.5195*3</f>
        <v>75607.558499999999</v>
      </c>
      <c r="H13" s="107">
        <f>G13*F13</f>
        <v>75607.558499999999</v>
      </c>
    </row>
    <row r="14" spans="2:11" s="66" customFormat="1" ht="104.25" thickBot="1" x14ac:dyDescent="0.35">
      <c r="B14" s="93">
        <v>2</v>
      </c>
      <c r="C14" s="97" t="s">
        <v>106</v>
      </c>
      <c r="D14" s="106" t="s">
        <v>107</v>
      </c>
      <c r="E14" s="95" t="s">
        <v>116</v>
      </c>
      <c r="F14" s="95">
        <v>1</v>
      </c>
      <c r="G14" s="107">
        <f>191306.456*3</f>
        <v>573919.36800000002</v>
      </c>
      <c r="H14" s="107">
        <f>G14*F14</f>
        <v>573919.36800000002</v>
      </c>
    </row>
    <row r="15" spans="2:11" s="66" customFormat="1" ht="18" thickBot="1" x14ac:dyDescent="0.35">
      <c r="B15" s="93">
        <v>3</v>
      </c>
      <c r="C15" s="100" t="s">
        <v>108</v>
      </c>
      <c r="D15" s="95">
        <v>2017</v>
      </c>
      <c r="E15" s="95" t="s">
        <v>116</v>
      </c>
      <c r="F15" s="95">
        <v>1</v>
      </c>
      <c r="G15" s="107">
        <f>438153.496*3</f>
        <v>1314460.4879999999</v>
      </c>
      <c r="H15" s="107">
        <f>G15*F15</f>
        <v>1314460.4879999999</v>
      </c>
    </row>
    <row r="16" spans="2:11" s="66" customFormat="1" ht="18" thickBot="1" x14ac:dyDescent="0.35">
      <c r="B16" s="175" t="s">
        <v>30</v>
      </c>
      <c r="C16" s="176"/>
      <c r="D16" s="176"/>
      <c r="E16" s="176"/>
      <c r="F16" s="176"/>
      <c r="G16" s="177"/>
      <c r="H16" s="107">
        <f>SUM(H13:H15)</f>
        <v>1963987.4145</v>
      </c>
    </row>
    <row r="17" spans="2:11" s="66" customFormat="1" x14ac:dyDescent="0.3">
      <c r="B17" s="105"/>
      <c r="C17" s="59"/>
      <c r="D17" s="59"/>
      <c r="E17" s="59"/>
      <c r="F17" s="59"/>
      <c r="G17" s="59"/>
      <c r="H17" s="59"/>
    </row>
    <row r="18" spans="2:11" s="66" customFormat="1" x14ac:dyDescent="0.3"/>
    <row r="19" spans="2:11" s="66" customFormat="1" ht="17.25" thickBot="1" x14ac:dyDescent="0.35">
      <c r="B19" s="174" t="s">
        <v>118</v>
      </c>
      <c r="C19" s="174"/>
      <c r="D19" s="174"/>
      <c r="E19" s="174"/>
      <c r="F19" s="174"/>
      <c r="G19" s="174"/>
      <c r="H19" s="174"/>
    </row>
    <row r="20" spans="2:11" s="66" customFormat="1" ht="30.75" thickBot="1" x14ac:dyDescent="0.35">
      <c r="B20" s="108" t="s">
        <v>94</v>
      </c>
      <c r="C20" s="109" t="s">
        <v>95</v>
      </c>
      <c r="D20" s="117" t="s">
        <v>96</v>
      </c>
      <c r="E20" s="59"/>
      <c r="F20" s="59"/>
      <c r="G20" s="59"/>
      <c r="H20" s="59"/>
      <c r="J20" s="59"/>
      <c r="K20" s="59"/>
    </row>
    <row r="21" spans="2:11" s="66" customFormat="1" ht="18" thickBot="1" x14ac:dyDescent="0.35">
      <c r="B21" s="93">
        <v>1</v>
      </c>
      <c r="C21" s="110" t="s">
        <v>109</v>
      </c>
      <c r="D21" s="111">
        <f>(66064*0.3)+66064</f>
        <v>85883.199999999997</v>
      </c>
      <c r="E21" s="59"/>
      <c r="F21" s="59"/>
      <c r="G21" s="59"/>
      <c r="H21" s="59"/>
      <c r="J21" s="59"/>
      <c r="K21" s="59"/>
    </row>
    <row r="22" spans="2:11" s="66" customFormat="1" ht="18" thickBot="1" x14ac:dyDescent="0.35">
      <c r="B22" s="93">
        <v>2</v>
      </c>
      <c r="C22" s="112" t="s">
        <v>117</v>
      </c>
      <c r="D22" s="111">
        <f>(66064*0.9)+66064</f>
        <v>125521.60000000001</v>
      </c>
      <c r="E22" s="59"/>
      <c r="F22" s="59"/>
      <c r="G22" s="59"/>
      <c r="H22" s="59"/>
      <c r="J22" s="59"/>
      <c r="K22" s="59"/>
    </row>
    <row r="23" spans="2:11" s="66" customFormat="1" ht="18" thickBot="1" x14ac:dyDescent="0.35">
      <c r="B23" s="93">
        <v>3</v>
      </c>
      <c r="C23" s="113" t="s">
        <v>110</v>
      </c>
      <c r="D23" s="111">
        <f>(66064*0.5)+66064</f>
        <v>99096</v>
      </c>
      <c r="E23" s="59"/>
      <c r="F23" s="59"/>
      <c r="G23" s="59"/>
      <c r="H23" s="59"/>
      <c r="J23" s="59"/>
      <c r="K23" s="59"/>
    </row>
    <row r="24" spans="2:11" s="66" customFormat="1" ht="18" thickBot="1" x14ac:dyDescent="0.35">
      <c r="B24" s="93">
        <v>4</v>
      </c>
      <c r="C24" s="114" t="s">
        <v>111</v>
      </c>
      <c r="D24" s="111">
        <f>(66064*0.45)+66064</f>
        <v>95792.8</v>
      </c>
      <c r="E24" s="59"/>
      <c r="F24" s="59"/>
      <c r="G24" s="59"/>
      <c r="H24" s="59"/>
      <c r="J24" s="59"/>
      <c r="K24" s="59"/>
    </row>
    <row r="25" spans="2:11" s="66" customFormat="1" ht="18" thickBot="1" x14ac:dyDescent="0.35">
      <c r="B25" s="103" t="s">
        <v>30</v>
      </c>
      <c r="C25" s="104"/>
      <c r="D25" s="111">
        <f>SUM(D21:D24)</f>
        <v>406293.6</v>
      </c>
      <c r="E25" s="59"/>
      <c r="F25" s="179">
        <f>G3+G5+G6+G14+G19+G20+G21+G22+G23</f>
        <v>1675397.4179999998</v>
      </c>
      <c r="G25" s="59"/>
      <c r="H25" s="59"/>
      <c r="J25" s="59"/>
      <c r="K25" s="59"/>
    </row>
    <row r="26" spans="2:11" s="66" customFormat="1" x14ac:dyDescent="0.3">
      <c r="B26" s="38"/>
      <c r="C26" s="37"/>
      <c r="D26" s="38"/>
      <c r="E26" s="37"/>
      <c r="F26" s="40"/>
      <c r="G26" s="42"/>
      <c r="J26" s="59"/>
      <c r="K26" s="59"/>
    </row>
    <row r="27" spans="2:11" ht="17.25" thickBot="1" x14ac:dyDescent="0.35">
      <c r="C27" s="137" t="s">
        <v>147</v>
      </c>
      <c r="H27" s="138">
        <f>H9+H16+D25</f>
        <v>13657779.364499999</v>
      </c>
    </row>
    <row r="31" spans="2:11" x14ac:dyDescent="0.3">
      <c r="B31" s="58" t="s">
        <v>91</v>
      </c>
      <c r="C31" s="35"/>
      <c r="D31" s="34"/>
      <c r="E31" s="34"/>
      <c r="F31" s="33"/>
      <c r="G31" s="35"/>
      <c r="H31" s="35"/>
    </row>
    <row r="32" spans="2:11" ht="18.75" thickBot="1" x14ac:dyDescent="0.35">
      <c r="B32" s="54" t="s">
        <v>15</v>
      </c>
      <c r="C32" s="53"/>
      <c r="D32" s="52"/>
      <c r="E32" s="52"/>
      <c r="F32" s="51"/>
      <c r="G32" s="53"/>
      <c r="H32" s="53"/>
    </row>
    <row r="33" spans="2:8" ht="45.75" thickBot="1" x14ac:dyDescent="0.35">
      <c r="B33" s="92" t="s">
        <v>120</v>
      </c>
      <c r="C33" s="117" t="s">
        <v>133</v>
      </c>
      <c r="D33" s="118" t="s">
        <v>130</v>
      </c>
      <c r="E33" s="117"/>
      <c r="F33" s="117" t="s">
        <v>131</v>
      </c>
      <c r="G33" s="117" t="s">
        <v>132</v>
      </c>
      <c r="H33" s="117" t="s">
        <v>125</v>
      </c>
    </row>
    <row r="34" spans="2:8" ht="18" thickBot="1" x14ac:dyDescent="0.35">
      <c r="B34" s="131">
        <v>1</v>
      </c>
      <c r="C34" s="116" t="s">
        <v>128</v>
      </c>
      <c r="D34" s="123">
        <f>H9</f>
        <v>11287498.35</v>
      </c>
      <c r="E34" s="119"/>
      <c r="F34" s="95">
        <v>0.15</v>
      </c>
      <c r="G34" s="95">
        <v>8</v>
      </c>
      <c r="H34" s="96">
        <f>D34*F34*G34</f>
        <v>13544998.02</v>
      </c>
    </row>
    <row r="35" spans="2:8" ht="18" thickBot="1" x14ac:dyDescent="0.35">
      <c r="B35" s="131">
        <v>2</v>
      </c>
      <c r="C35" s="97" t="s">
        <v>129</v>
      </c>
      <c r="D35" s="123">
        <f>H16</f>
        <v>1963987.4145</v>
      </c>
      <c r="E35" s="119"/>
      <c r="F35" s="95">
        <v>0.15</v>
      </c>
      <c r="G35" s="95">
        <v>8</v>
      </c>
      <c r="H35" s="96">
        <f>D35*F35*G35</f>
        <v>2356784.8973999997</v>
      </c>
    </row>
    <row r="36" spans="2:8" ht="17.25" thickBot="1" x14ac:dyDescent="0.35">
      <c r="B36" s="120" t="s">
        <v>30</v>
      </c>
      <c r="C36" s="121"/>
      <c r="D36" s="121"/>
      <c r="E36" s="122"/>
      <c r="F36" s="124"/>
      <c r="G36" s="124"/>
      <c r="H36" s="133">
        <f>SUM(H34:H35)</f>
        <v>15901782.917399999</v>
      </c>
    </row>
  </sheetData>
  <mergeCells count="5">
    <mergeCell ref="B11:H11"/>
    <mergeCell ref="B16:G16"/>
    <mergeCell ref="B19:H19"/>
    <mergeCell ref="B3:H3"/>
    <mergeCell ref="B9:G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B41" sqref="B41"/>
    </sheetView>
  </sheetViews>
  <sheetFormatPr defaultRowHeight="16.5" x14ac:dyDescent="0.3"/>
  <cols>
    <col min="1" max="1" width="1.7109375" style="59" customWidth="1"/>
    <col min="2" max="2" width="9.42578125" style="59" bestFit="1" customWidth="1"/>
    <col min="3" max="3" width="47" style="59" customWidth="1"/>
    <col min="4" max="4" width="14.42578125" style="59" customWidth="1"/>
    <col min="5" max="5" width="13.5703125" style="59" customWidth="1"/>
    <col min="6" max="6" width="13.42578125" style="59" customWidth="1"/>
    <col min="7" max="7" width="14.7109375" style="59" bestFit="1" customWidth="1"/>
    <col min="8" max="8" width="16.5703125" style="59" customWidth="1"/>
    <col min="9" max="10" width="9.140625" style="59"/>
    <col min="11" max="11" width="9.7109375" style="59" bestFit="1" customWidth="1"/>
    <col min="12" max="16384" width="9.140625" style="59"/>
  </cols>
  <sheetData>
    <row r="1" spans="2:11" x14ac:dyDescent="0.3">
      <c r="B1" s="58" t="s">
        <v>92</v>
      </c>
      <c r="C1" s="35"/>
      <c r="D1" s="34"/>
      <c r="E1" s="34"/>
      <c r="F1" s="33"/>
      <c r="G1" s="35"/>
      <c r="H1" s="35"/>
      <c r="J1" s="66"/>
      <c r="K1" s="66"/>
    </row>
    <row r="2" spans="2:11" ht="18.75" thickBot="1" x14ac:dyDescent="0.35">
      <c r="B2" s="54" t="s">
        <v>2</v>
      </c>
      <c r="C2" s="53"/>
      <c r="D2" s="52"/>
      <c r="E2" s="52"/>
      <c r="F2" s="51"/>
      <c r="G2" s="53"/>
    </row>
    <row r="3" spans="2:11" ht="30.75" thickBot="1" x14ac:dyDescent="0.35">
      <c r="B3" s="92" t="s">
        <v>120</v>
      </c>
      <c r="C3" s="117" t="s">
        <v>133</v>
      </c>
      <c r="D3" s="117" t="s">
        <v>123</v>
      </c>
      <c r="E3" s="117" t="s">
        <v>142</v>
      </c>
      <c r="F3" s="117">
        <v>30000</v>
      </c>
      <c r="G3" s="117" t="s">
        <v>125</v>
      </c>
    </row>
    <row r="4" spans="2:11" ht="18" thickBot="1" x14ac:dyDescent="0.35">
      <c r="B4" s="131">
        <v>1</v>
      </c>
      <c r="C4" s="132" t="s">
        <v>112</v>
      </c>
      <c r="D4" s="96">
        <v>200</v>
      </c>
      <c r="E4" s="96">
        <v>1000</v>
      </c>
      <c r="F4" s="96">
        <v>1</v>
      </c>
      <c r="G4" s="96">
        <f>E4*D4</f>
        <v>200000</v>
      </c>
    </row>
    <row r="5" spans="2:11" ht="18" thickBot="1" x14ac:dyDescent="0.35">
      <c r="B5" s="131">
        <v>2</v>
      </c>
      <c r="C5" s="106" t="s">
        <v>143</v>
      </c>
      <c r="D5" s="96">
        <v>1000</v>
      </c>
      <c r="E5" s="96">
        <v>5</v>
      </c>
      <c r="F5" s="96">
        <v>1</v>
      </c>
      <c r="G5" s="96">
        <f>E5*D5</f>
        <v>5000</v>
      </c>
    </row>
    <row r="6" spans="2:11" ht="18" thickBot="1" x14ac:dyDescent="0.35">
      <c r="B6" s="131">
        <v>3</v>
      </c>
      <c r="C6" s="106" t="s">
        <v>113</v>
      </c>
      <c r="D6" s="96">
        <v>4</v>
      </c>
      <c r="E6" s="96">
        <v>35000</v>
      </c>
      <c r="F6" s="96">
        <v>1</v>
      </c>
      <c r="G6" s="96">
        <f>E6*D6</f>
        <v>140000</v>
      </c>
    </row>
    <row r="7" spans="2:11" ht="18" thickBot="1" x14ac:dyDescent="0.35">
      <c r="B7" s="131">
        <v>4</v>
      </c>
      <c r="C7" s="106" t="s">
        <v>114</v>
      </c>
      <c r="D7" s="96">
        <v>52</v>
      </c>
      <c r="E7" s="96">
        <v>5000</v>
      </c>
      <c r="F7" s="96">
        <v>2</v>
      </c>
      <c r="G7" s="96">
        <f>E7*D7*F7</f>
        <v>520000</v>
      </c>
    </row>
    <row r="8" spans="2:11" ht="18" thickBot="1" x14ac:dyDescent="0.35">
      <c r="B8" s="131">
        <v>5</v>
      </c>
      <c r="C8" s="106" t="s">
        <v>144</v>
      </c>
      <c r="D8" s="96">
        <v>2</v>
      </c>
      <c r="E8" s="96">
        <v>45000</v>
      </c>
      <c r="F8" s="96">
        <v>6</v>
      </c>
      <c r="G8" s="96">
        <f>E8*D8*F8</f>
        <v>540000</v>
      </c>
    </row>
    <row r="9" spans="2:11" ht="18" thickBot="1" x14ac:dyDescent="0.35">
      <c r="B9" s="131">
        <v>6</v>
      </c>
      <c r="C9" s="106" t="s">
        <v>115</v>
      </c>
      <c r="D9" s="96"/>
      <c r="E9" s="96"/>
      <c r="F9" s="96"/>
      <c r="G9" s="96">
        <v>21032</v>
      </c>
    </row>
    <row r="10" spans="2:11" ht="17.25" thickBot="1" x14ac:dyDescent="0.35">
      <c r="B10" s="175" t="s">
        <v>47</v>
      </c>
      <c r="C10" s="176"/>
      <c r="D10" s="176"/>
      <c r="E10" s="176"/>
      <c r="F10" s="177"/>
      <c r="G10" s="133">
        <f>SUM(G4:G9)</f>
        <v>1426032</v>
      </c>
    </row>
    <row r="25" spans="6:6" x14ac:dyDescent="0.3">
      <c r="F25" s="179" t="e">
        <f>G3+G5+G6+G14+G19+G20+G21+G22+G23</f>
        <v>#VALUE!</v>
      </c>
    </row>
  </sheetData>
  <mergeCells count="1">
    <mergeCell ref="B10:F10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workbookViewId="0">
      <selection activeCell="B41" sqref="B41"/>
    </sheetView>
  </sheetViews>
  <sheetFormatPr defaultRowHeight="16.5" x14ac:dyDescent="0.3"/>
  <cols>
    <col min="1" max="1" width="1.7109375" style="59" customWidth="1"/>
    <col min="2" max="2" width="9.42578125" style="59" bestFit="1" customWidth="1"/>
    <col min="3" max="3" width="47" style="59" customWidth="1"/>
    <col min="4" max="4" width="14.42578125" style="59" customWidth="1"/>
    <col min="5" max="5" width="13.5703125" style="59" customWidth="1"/>
    <col min="6" max="7" width="14.5703125" style="59" customWidth="1"/>
    <col min="8" max="8" width="15.5703125" style="59" customWidth="1"/>
    <col min="9" max="10" width="9.140625" style="59"/>
    <col min="11" max="11" width="9.7109375" style="59" bestFit="1" customWidth="1"/>
    <col min="12" max="16384" width="9.140625" style="59"/>
  </cols>
  <sheetData>
    <row r="1" spans="2:8" x14ac:dyDescent="0.3">
      <c r="B1" s="58" t="s">
        <v>151</v>
      </c>
      <c r="C1" s="35"/>
      <c r="D1" s="34"/>
      <c r="E1" s="34"/>
      <c r="F1" s="33"/>
      <c r="G1" s="35"/>
      <c r="H1" s="35"/>
    </row>
    <row r="2" spans="2:8" ht="18" x14ac:dyDescent="0.3">
      <c r="B2" s="54" t="s">
        <v>146</v>
      </c>
      <c r="C2" s="53"/>
      <c r="D2" s="52"/>
      <c r="E2" s="52"/>
      <c r="F2" s="51"/>
      <c r="G2" s="53"/>
      <c r="H2" s="53"/>
    </row>
    <row r="3" spans="2:8" ht="17.25" thickBot="1" x14ac:dyDescent="0.35">
      <c r="B3" s="61" t="s">
        <v>49</v>
      </c>
      <c r="D3" s="62" t="s">
        <v>50</v>
      </c>
      <c r="F3" s="59">
        <v>30000</v>
      </c>
    </row>
    <row r="4" spans="2:8" ht="30.75" thickBot="1" x14ac:dyDescent="0.35">
      <c r="B4" s="92" t="s">
        <v>120</v>
      </c>
      <c r="C4" s="117" t="s">
        <v>133</v>
      </c>
      <c r="D4" s="117" t="s">
        <v>123</v>
      </c>
      <c r="E4" s="117" t="s">
        <v>142</v>
      </c>
      <c r="F4" s="117" t="s">
        <v>125</v>
      </c>
    </row>
    <row r="5" spans="2:8" x14ac:dyDescent="0.3">
      <c r="B5" s="63">
        <v>1</v>
      </c>
      <c r="C5" s="49" t="s">
        <v>145</v>
      </c>
      <c r="D5" s="134">
        <v>1</v>
      </c>
      <c r="E5" s="86">
        <v>9000</v>
      </c>
      <c r="F5" s="135">
        <f>E5*D5</f>
        <v>9000</v>
      </c>
    </row>
    <row r="6" spans="2:8" x14ac:dyDescent="0.3">
      <c r="B6" s="64">
        <v>2</v>
      </c>
      <c r="C6" s="47" t="s">
        <v>51</v>
      </c>
      <c r="D6" s="134">
        <v>1</v>
      </c>
      <c r="E6" s="86">
        <v>2500</v>
      </c>
      <c r="F6" s="135">
        <f t="shared" ref="F6:F10" si="0">E6*D6</f>
        <v>2500</v>
      </c>
    </row>
    <row r="7" spans="2:8" x14ac:dyDescent="0.3">
      <c r="B7" s="64">
        <v>3</v>
      </c>
      <c r="C7" s="47" t="s">
        <v>52</v>
      </c>
      <c r="D7" s="134">
        <v>10</v>
      </c>
      <c r="E7" s="86">
        <v>250</v>
      </c>
      <c r="F7" s="135">
        <f t="shared" si="0"/>
        <v>2500</v>
      </c>
    </row>
    <row r="8" spans="2:8" x14ac:dyDescent="0.3">
      <c r="B8" s="64">
        <v>4</v>
      </c>
      <c r="C8" s="47" t="s">
        <v>53</v>
      </c>
      <c r="D8" s="134">
        <v>1000</v>
      </c>
      <c r="E8" s="86">
        <v>10</v>
      </c>
      <c r="F8" s="135">
        <f t="shared" si="0"/>
        <v>10000</v>
      </c>
    </row>
    <row r="9" spans="2:8" x14ac:dyDescent="0.3">
      <c r="B9" s="64">
        <v>5</v>
      </c>
      <c r="C9" s="47" t="s">
        <v>54</v>
      </c>
      <c r="D9" s="134">
        <v>1</v>
      </c>
      <c r="E9" s="86">
        <v>5450</v>
      </c>
      <c r="F9" s="135">
        <f t="shared" si="0"/>
        <v>5450</v>
      </c>
    </row>
    <row r="10" spans="2:8" ht="17.25" thickBot="1" x14ac:dyDescent="0.35">
      <c r="B10" s="64">
        <v>6</v>
      </c>
      <c r="C10" s="47" t="s">
        <v>55</v>
      </c>
      <c r="D10" s="134">
        <v>1000</v>
      </c>
      <c r="E10" s="85">
        <v>26</v>
      </c>
      <c r="F10" s="135">
        <f t="shared" si="0"/>
        <v>26000</v>
      </c>
    </row>
    <row r="11" spans="2:8" ht="17.25" thickBot="1" x14ac:dyDescent="0.35">
      <c r="B11" s="175" t="s">
        <v>47</v>
      </c>
      <c r="C11" s="176"/>
      <c r="D11" s="176"/>
      <c r="E11" s="177"/>
      <c r="F11" s="136">
        <f>SUM(F5:F10)</f>
        <v>55450</v>
      </c>
    </row>
    <row r="13" spans="2:8" x14ac:dyDescent="0.3">
      <c r="F13" s="129"/>
    </row>
    <row r="14" spans="2:8" ht="18" x14ac:dyDescent="0.3">
      <c r="B14" s="58" t="s">
        <v>93</v>
      </c>
      <c r="C14" s="35"/>
      <c r="D14" s="34"/>
      <c r="E14" s="34"/>
      <c r="F14" s="33"/>
      <c r="G14" s="53"/>
      <c r="H14" s="53"/>
    </row>
    <row r="15" spans="2:8" ht="18" x14ac:dyDescent="0.3">
      <c r="B15" s="54" t="s">
        <v>16</v>
      </c>
      <c r="C15" s="53"/>
      <c r="D15" s="52"/>
      <c r="E15" s="52"/>
      <c r="F15" s="51"/>
    </row>
    <row r="16" spans="2:8" ht="17.25" thickBot="1" x14ac:dyDescent="0.35">
      <c r="B16" s="61" t="s">
        <v>148</v>
      </c>
      <c r="D16" s="62"/>
    </row>
    <row r="17" spans="2:6" ht="30.75" thickBot="1" x14ac:dyDescent="0.35">
      <c r="B17" s="92" t="s">
        <v>120</v>
      </c>
      <c r="C17" s="117" t="s">
        <v>133</v>
      </c>
      <c r="D17" s="117" t="s">
        <v>123</v>
      </c>
      <c r="E17" s="117" t="s">
        <v>142</v>
      </c>
      <c r="F17" s="117" t="s">
        <v>125</v>
      </c>
    </row>
    <row r="18" spans="2:6" ht="17.25" thickBot="1" x14ac:dyDescent="0.35">
      <c r="B18" s="63">
        <v>1</v>
      </c>
      <c r="C18" s="49" t="s">
        <v>149</v>
      </c>
      <c r="D18" s="134">
        <v>1500</v>
      </c>
      <c r="E18" s="86">
        <v>500</v>
      </c>
      <c r="F18" s="135">
        <f>E18*D18</f>
        <v>750000</v>
      </c>
    </row>
    <row r="19" spans="2:6" ht="17.25" thickBot="1" x14ac:dyDescent="0.35">
      <c r="B19" s="175" t="s">
        <v>47</v>
      </c>
      <c r="C19" s="176"/>
      <c r="D19" s="176"/>
      <c r="E19" s="177"/>
      <c r="F19" s="136">
        <f>SUM(F18:F18)</f>
        <v>750000</v>
      </c>
    </row>
    <row r="25" spans="2:6" x14ac:dyDescent="0.3">
      <c r="F25" s="59">
        <f>G3+G5+G6+G14+G19+G20+G21+G22+G23</f>
        <v>0</v>
      </c>
    </row>
  </sheetData>
  <mergeCells count="2">
    <mergeCell ref="B11:E11"/>
    <mergeCell ref="B19:E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PI1M Revised Costing</vt:lpstr>
      <vt:lpstr>Note1</vt:lpstr>
      <vt:lpstr>Note2</vt:lpstr>
      <vt:lpstr>Note3&amp;4</vt:lpstr>
      <vt:lpstr>Note5&amp;6</vt:lpstr>
      <vt:lpstr>Note7</vt:lpstr>
      <vt:lpstr>Note8&amp;9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2017-09-15T06:35:39Z</cp:lastPrinted>
  <dcterms:created xsi:type="dcterms:W3CDTF">2016-09-30T06:44:48Z</dcterms:created>
  <dcterms:modified xsi:type="dcterms:W3CDTF">2017-09-15T06:35:45Z</dcterms:modified>
</cp:coreProperties>
</file>