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115" windowHeight="7875"/>
  </bookViews>
  <sheets>
    <sheet name="PI1M Revised Costing" sheetId="7" r:id="rId1"/>
    <sheet name="Note1" sheetId="3" r:id="rId2"/>
    <sheet name="Note2" sheetId="9" r:id="rId3"/>
    <sheet name="Note3&amp;4" sheetId="10" r:id="rId4"/>
    <sheet name="Note5&amp;6" sheetId="12" r:id="rId5"/>
    <sheet name="Note7&amp;8" sheetId="14" r:id="rId6"/>
    <sheet name="Note9&amp;10" sheetId="16" r:id="rId7"/>
    <sheet name="Sheet2" sheetId="8" r:id="rId8"/>
  </sheets>
  <calcPr calcId="145621"/>
</workbook>
</file>

<file path=xl/calcChain.xml><?xml version="1.0" encoding="utf-8"?>
<calcChain xmlns="http://schemas.openxmlformats.org/spreadsheetml/2006/main">
  <c r="H9" i="14" l="1"/>
  <c r="H6" i="14"/>
  <c r="H8" i="14"/>
  <c r="H7" i="14"/>
  <c r="G24" i="7"/>
  <c r="G25" i="7" l="1"/>
  <c r="F27" i="7" s="1"/>
  <c r="G18" i="7"/>
  <c r="G17" i="7"/>
  <c r="F18" i="16"/>
  <c r="G14" i="14"/>
  <c r="G20" i="14" s="1"/>
  <c r="G15" i="14"/>
  <c r="G16" i="14"/>
  <c r="G17" i="14"/>
  <c r="G18" i="14"/>
  <c r="D35" i="12"/>
  <c r="H35" i="12" s="1"/>
  <c r="D34" i="12"/>
  <c r="H34" i="12"/>
  <c r="D22" i="10"/>
  <c r="E22" i="10"/>
  <c r="F22" i="10"/>
  <c r="G22" i="10"/>
  <c r="G6" i="10"/>
  <c r="F6" i="10"/>
  <c r="E6" i="10"/>
  <c r="D6" i="10"/>
  <c r="F10" i="16"/>
  <c r="F9" i="16"/>
  <c r="F8" i="16"/>
  <c r="F7" i="16"/>
  <c r="F6" i="16"/>
  <c r="F5" i="16"/>
  <c r="D24" i="12"/>
  <c r="D23" i="12"/>
  <c r="D22" i="12"/>
  <c r="D21" i="12"/>
  <c r="G15" i="12"/>
  <c r="H15" i="12" s="1"/>
  <c r="G14" i="12"/>
  <c r="H14" i="12" s="1"/>
  <c r="G13" i="12"/>
  <c r="H13" i="12" s="1"/>
  <c r="G8" i="12"/>
  <c r="H8" i="12" s="1"/>
  <c r="G7" i="12"/>
  <c r="H7" i="12" s="1"/>
  <c r="G6" i="12"/>
  <c r="H6" i="12" s="1"/>
  <c r="G5" i="12"/>
  <c r="H5" i="12" s="1"/>
  <c r="G8" i="9"/>
  <c r="F8" i="9"/>
  <c r="E8" i="9"/>
  <c r="F19" i="16" l="1"/>
  <c r="H36" i="12"/>
  <c r="F11" i="16"/>
  <c r="D25" i="12"/>
  <c r="H16" i="12"/>
  <c r="H9" i="12"/>
  <c r="H27" i="12" s="1"/>
  <c r="F24" i="7"/>
  <c r="D25" i="8" l="1"/>
  <c r="D24" i="8"/>
  <c r="D23" i="8"/>
  <c r="D22" i="8"/>
  <c r="H6" i="8"/>
  <c r="H7" i="8"/>
  <c r="H8" i="8"/>
  <c r="H5" i="8"/>
  <c r="G16" i="8"/>
  <c r="H16" i="8" s="1"/>
  <c r="G15" i="8"/>
  <c r="G14" i="8"/>
  <c r="H14" i="8" s="1"/>
  <c r="G8" i="8"/>
  <c r="G7" i="8"/>
  <c r="G6" i="8"/>
  <c r="G5" i="8"/>
  <c r="F178" i="8"/>
  <c r="F177" i="8"/>
  <c r="F176" i="8"/>
  <c r="F175" i="8"/>
  <c r="F174" i="8"/>
  <c r="F173" i="8"/>
  <c r="G166" i="8"/>
  <c r="H166" i="8" s="1"/>
  <c r="G165" i="8"/>
  <c r="H165" i="8" s="1"/>
  <c r="H168" i="8" s="1"/>
  <c r="H159" i="8"/>
  <c r="G131" i="8"/>
  <c r="G130" i="8"/>
  <c r="G129" i="8"/>
  <c r="G128" i="8"/>
  <c r="G127" i="8"/>
  <c r="G126" i="8"/>
  <c r="G118" i="8"/>
  <c r="G120" i="8" s="1"/>
  <c r="G117" i="8"/>
  <c r="G116" i="8"/>
  <c r="G108" i="8"/>
  <c r="G107" i="8"/>
  <c r="G106" i="8"/>
  <c r="G98" i="8"/>
  <c r="G97" i="8"/>
  <c r="G96" i="8"/>
  <c r="G95" i="8"/>
  <c r="G87" i="8"/>
  <c r="G86" i="8"/>
  <c r="G85" i="8"/>
  <c r="G84" i="8"/>
  <c r="G83" i="8"/>
  <c r="G82" i="8"/>
  <c r="G74" i="8"/>
  <c r="G73" i="8"/>
  <c r="G72" i="8"/>
  <c r="G71" i="8"/>
  <c r="G70" i="8"/>
  <c r="G76" i="8" s="1"/>
  <c r="G69" i="8"/>
  <c r="G61" i="8"/>
  <c r="G60" i="8"/>
  <c r="G59" i="8"/>
  <c r="G58" i="8"/>
  <c r="G57" i="8"/>
  <c r="G56" i="8"/>
  <c r="G49" i="8"/>
  <c r="G48" i="8"/>
  <c r="G47" i="8"/>
  <c r="G46" i="8"/>
  <c r="G45" i="8"/>
  <c r="G44" i="8"/>
  <c r="G37" i="8"/>
  <c r="G36" i="8"/>
  <c r="G35" i="8"/>
  <c r="G34" i="8"/>
  <c r="G33" i="8"/>
  <c r="G32" i="8"/>
  <c r="H15" i="8"/>
  <c r="D26" i="8" l="1"/>
  <c r="G63" i="8"/>
  <c r="G110" i="8"/>
  <c r="G38" i="8"/>
  <c r="G50" i="8"/>
  <c r="G89" i="8"/>
  <c r="G100" i="8"/>
  <c r="G133" i="8"/>
  <c r="F179" i="8"/>
  <c r="H9" i="8"/>
  <c r="H17" i="8"/>
  <c r="G8" i="3" l="1"/>
  <c r="F8" i="3"/>
  <c r="E8" i="3"/>
  <c r="D8" i="3"/>
  <c r="G19" i="7" l="1"/>
  <c r="D3" i="7"/>
  <c r="G3" i="7" s="1"/>
  <c r="G23" i="7"/>
  <c r="G13" i="7"/>
  <c r="G6" i="7"/>
  <c r="G5" i="7"/>
</calcChain>
</file>

<file path=xl/sharedStrings.xml><?xml version="1.0" encoding="utf-8"?>
<sst xmlns="http://schemas.openxmlformats.org/spreadsheetml/2006/main" count="590" uniqueCount="258">
  <si>
    <t>SPS Job Matching Platform</t>
  </si>
  <si>
    <t>Month/ Frequency</t>
  </si>
  <si>
    <t>Marketing &amp; Promotion</t>
  </si>
  <si>
    <t>Price/Unit (RM)*</t>
  </si>
  <si>
    <t>Total Units</t>
  </si>
  <si>
    <t>Total (RM)*</t>
  </si>
  <si>
    <t>No</t>
  </si>
  <si>
    <t xml:space="preserve">    &gt; Online Seminar (Webinar)</t>
  </si>
  <si>
    <t xml:space="preserve">    &gt; Online Training Video &amp; Tutorial</t>
  </si>
  <si>
    <t xml:space="preserve">    &gt; Online Training Materials</t>
  </si>
  <si>
    <t xml:space="preserve">    &gt; Online Test &amp; Examinations</t>
  </si>
  <si>
    <t>n/a</t>
  </si>
  <si>
    <t xml:space="preserve">    &gt; Job Seeker Cabinet</t>
  </si>
  <si>
    <t xml:space="preserve">    &gt; Employer Cabinet</t>
  </si>
  <si>
    <t xml:space="preserve">    &gt; Open Market/ Part Time Job</t>
  </si>
  <si>
    <t>System Maintenance and Development</t>
  </si>
  <si>
    <t>Big Data Analytics &amp; Enterpreneur War Room</t>
  </si>
  <si>
    <t>PI1M Entrepreneurship Award</t>
  </si>
  <si>
    <t xml:space="preserve">    &gt; Big Data Business Intelligence War Room Setup </t>
  </si>
  <si>
    <t xml:space="preserve">    &gt; MIMOS Professional Consultation Fee</t>
  </si>
  <si>
    <t xml:space="preserve">    &gt; Data Analytics Services</t>
  </si>
  <si>
    <t>Total Implementation Cost of PI1M Community Enhancement Program by Accounting Solutions</t>
  </si>
  <si>
    <t>On Site Training (RM300 per day per user)</t>
  </si>
  <si>
    <t>PI1M COMMUNITY CONTENT ENHANCEMENT BY ACCOUNTING SOLUTIONS INVESTMENT CONSIDERATION</t>
  </si>
  <si>
    <t>Items</t>
  </si>
  <si>
    <t xml:space="preserve">    &gt; Include On SPS Support (Phone, Online &amp; WhatsApp)</t>
  </si>
  <si>
    <t xml:space="preserve">    &gt; TAF Online Resources &amp; Materials</t>
  </si>
  <si>
    <t xml:space="preserve">    &gt; SPS Online Certifications</t>
  </si>
  <si>
    <t>PI1M Acknowledgement Day</t>
  </si>
  <si>
    <t>SPS &amp; SPSLite Cloud License</t>
  </si>
  <si>
    <t>NOTE 1</t>
  </si>
  <si>
    <t>SAS licenses (SPS Premier / SPS Lite &amp; SPS Webinar)</t>
  </si>
  <si>
    <t>Description</t>
  </si>
  <si>
    <t>Support for @ 5 years</t>
  </si>
  <si>
    <t>TOTAL</t>
  </si>
  <si>
    <t>Inclusive From @ SBM</t>
  </si>
  <si>
    <t>Inclusive From @ FRM</t>
  </si>
  <si>
    <t>Proprietery Training by SBM @ TAF Partners</t>
  </si>
  <si>
    <t>Project Managers (PMT)</t>
  </si>
  <si>
    <t>SAS @ Live Monitoring &amp; Updates</t>
  </si>
  <si>
    <t>Project Coordinaters (Training Sessions)</t>
  </si>
  <si>
    <t>Logistics / Transportation &amp; Lodging</t>
  </si>
  <si>
    <t>Advertising &amp; Promotion Team</t>
  </si>
  <si>
    <t>Helpdesk business support</t>
  </si>
  <si>
    <t>Team viewer support</t>
  </si>
  <si>
    <t>Onsite support</t>
  </si>
  <si>
    <t>Project Progress Updates &amp; Monitoring</t>
  </si>
  <si>
    <t xml:space="preserve">Project Reporting </t>
  </si>
  <si>
    <t>Online Registration</t>
  </si>
  <si>
    <t>NOTE 2</t>
  </si>
  <si>
    <t>Training session</t>
  </si>
  <si>
    <t>Total</t>
  </si>
  <si>
    <t>NOTE 3</t>
  </si>
  <si>
    <t>Budget @ 1000 pax</t>
  </si>
  <si>
    <t>Anticipated 300 passess in 4 Months</t>
  </si>
  <si>
    <t>Stage - prep.</t>
  </si>
  <si>
    <t>VIP Sitting</t>
  </si>
  <si>
    <t>Table &amp; chairs</t>
  </si>
  <si>
    <t>Decoration</t>
  </si>
  <si>
    <t>Food &amp; beverage</t>
  </si>
  <si>
    <t>SPS lite / SPS Web Cloud Subscription Fee</t>
  </si>
  <si>
    <t>SPS Cloud Subscription Fee</t>
  </si>
  <si>
    <t>Market Price</t>
  </si>
  <si>
    <t>Price (RM)</t>
  </si>
  <si>
    <t>Included</t>
  </si>
  <si>
    <t>No of Months</t>
  </si>
  <si>
    <t>Anticipated Participants</t>
  </si>
  <si>
    <t>Training Progress Updates &amp; Monitoring</t>
  </si>
  <si>
    <t>F&amp;B Team for Training Sessions</t>
  </si>
  <si>
    <t xml:space="preserve">Training Analytics &amp; Reporting </t>
  </si>
  <si>
    <t>Business Consultation &amp; Advisory Services</t>
  </si>
  <si>
    <t>Small Group Coaching</t>
  </si>
  <si>
    <t xml:space="preserve">SPS Continuous Learning Platform </t>
  </si>
  <si>
    <t>DBA</t>
  </si>
  <si>
    <t>Qouted Price</t>
  </si>
  <si>
    <t>SPS Continuous Learning Platform (Learning Management System)</t>
  </si>
  <si>
    <t>* GEENIO LMS Monthly Subscription Fee</t>
  </si>
  <si>
    <t>Price (USD)*</t>
  </si>
  <si>
    <t>SPS LMS Subscirption Fee (RM15.00/Year)</t>
  </si>
  <si>
    <t>Web Seminar (Webinar)</t>
  </si>
  <si>
    <t>Training Video &amp; Tutorial</t>
  </si>
  <si>
    <t>Training Material</t>
  </si>
  <si>
    <t>TAF Online Recources</t>
  </si>
  <si>
    <t>Online Test and Examination</t>
  </si>
  <si>
    <t>Forum</t>
  </si>
  <si>
    <t>Project Coordinators</t>
  </si>
  <si>
    <t>Progress Updates &amp; Monitoring</t>
  </si>
  <si>
    <t>NOTE 4</t>
  </si>
  <si>
    <t>SPS Job Matching Platform (Fulltime/ Part time/ Contract Based)</t>
  </si>
  <si>
    <t>Job Portal Subscirption Fee (RM12.00/Year)</t>
  </si>
  <si>
    <t>Jobseeker Cabinet</t>
  </si>
  <si>
    <t>Employer Cabinet</t>
  </si>
  <si>
    <t>Job Matching Engine</t>
  </si>
  <si>
    <t>Integration with LMS</t>
  </si>
  <si>
    <t>SPS Cloud Server</t>
  </si>
  <si>
    <t>NOTE 5</t>
  </si>
  <si>
    <t>NOTE 6</t>
  </si>
  <si>
    <t>NOTE 7</t>
  </si>
  <si>
    <t>NOTE 8</t>
  </si>
  <si>
    <t>NOTE 9</t>
  </si>
  <si>
    <t>B.</t>
  </si>
  <si>
    <t>KOS-KOS TERPERINCI PROJEK</t>
  </si>
  <si>
    <r>
      <t>1.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1"/>
        <color theme="1"/>
        <rFont val="Arial"/>
        <family val="2"/>
      </rPr>
      <t>Perkakasan (</t>
    </r>
    <r>
      <rPr>
        <b/>
        <i/>
        <sz val="11"/>
        <color theme="1"/>
        <rFont val="Arial"/>
        <family val="2"/>
      </rPr>
      <t>Hardware</t>
    </r>
    <r>
      <rPr>
        <b/>
        <sz val="11"/>
        <color theme="1"/>
        <rFont val="Arial"/>
        <family val="2"/>
      </rPr>
      <t>) dan Peralatan ICT</t>
    </r>
  </si>
  <si>
    <t>BIL.</t>
  </si>
  <si>
    <t>ITEM</t>
  </si>
  <si>
    <t>JENAMA/ MODEL</t>
  </si>
  <si>
    <t>TEMPOH WARANTI</t>
  </si>
  <si>
    <t>KUANTITI</t>
  </si>
  <si>
    <t>KOS/ UNIT (RM)</t>
  </si>
  <si>
    <t>JUMLAH KOS (RM)</t>
  </si>
  <si>
    <t>Existing Server Upgrade - DL560 Gen9 x 2 Units</t>
  </si>
  <si>
    <t>HP</t>
  </si>
  <si>
    <t xml:space="preserve">Memory Upgrade for exisitng StoreEary 1650 </t>
  </si>
  <si>
    <t>Load Balancer</t>
  </si>
  <si>
    <t>Fortinet</t>
  </si>
  <si>
    <t>VM Ware SRM Replication License</t>
  </si>
  <si>
    <t>VM Ware</t>
  </si>
  <si>
    <t>JUMLAH</t>
  </si>
  <si>
    <r>
      <t>2.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Perisian (</t>
    </r>
    <r>
      <rPr>
        <b/>
        <i/>
        <sz val="12"/>
        <color theme="1"/>
        <rFont val="Arial"/>
        <family val="2"/>
      </rPr>
      <t>Software</t>
    </r>
    <r>
      <rPr>
        <b/>
        <sz val="12"/>
        <color theme="1"/>
        <rFont val="Arial"/>
        <family val="2"/>
      </rPr>
      <t>) ICT</t>
    </r>
  </si>
  <si>
    <t>NAMA PERISIAN</t>
  </si>
  <si>
    <t>VERSI</t>
  </si>
  <si>
    <t>TEMPOH SAH LESEN</t>
  </si>
  <si>
    <t>BIL. LESEN</t>
  </si>
  <si>
    <t>RedHat</t>
  </si>
  <si>
    <t>VM Ware Compatible</t>
  </si>
  <si>
    <t>Database PostGre SQL Enterprise</t>
  </si>
  <si>
    <t>2017 - VM Ware Compatible Environment</t>
  </si>
  <si>
    <t>Business Intelligence Tools</t>
  </si>
  <si>
    <r>
      <t>3.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VM Configuration</t>
    </r>
  </si>
  <si>
    <t>Application</t>
  </si>
  <si>
    <t>Backup</t>
  </si>
  <si>
    <t>MSCS clustering</t>
  </si>
  <si>
    <r>
      <t>4.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Naik Taraf Gerbang Pendaftaran dan Pelesenan Perniagaan</t>
    </r>
  </si>
  <si>
    <t>Bil.</t>
  </si>
  <si>
    <t>Nama</t>
  </si>
  <si>
    <t>Peranan</t>
  </si>
  <si>
    <t>Kadar</t>
  </si>
  <si>
    <t>Jumlah</t>
  </si>
  <si>
    <t>Man-Day</t>
  </si>
  <si>
    <t>Kos (RM)</t>
  </si>
  <si>
    <t>System Analyst</t>
  </si>
  <si>
    <t>Overall Mapping &amp; Design</t>
  </si>
  <si>
    <t>Data Analysis</t>
  </si>
  <si>
    <t>Programmer 1</t>
  </si>
  <si>
    <t>Coding &amp; Programming</t>
  </si>
  <si>
    <t>Programmer 2</t>
  </si>
  <si>
    <t>Multimedia Designer</t>
  </si>
  <si>
    <t>Multimedia Task</t>
  </si>
  <si>
    <t>Business Writer</t>
  </si>
  <si>
    <t>Documentation Task</t>
  </si>
  <si>
    <r>
      <t>5.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Kajian, Reka Bentuk dan Pembangunan Servis Integrasi Antara Gerbang Pendaftaran dan Pelesenan Perniagaan dengan Sistem Legasi Agensi Pendaftaran Perniagaan dan Agensi Pelesenan Perniagaan Melalui HPMK</t>
    </r>
  </si>
  <si>
    <r>
      <t>6.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Kajian, Reka Bentuk dan Pembangunan Servis Integrasi Antara GOS Gateway dan Gerbang Pendaftaran dan Pelesenan Perniagaan melalui HPMK</t>
    </r>
  </si>
  <si>
    <r>
      <t>7.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Pembangunan Servis Integrasi Mengguna Pakai HPMK</t>
    </r>
  </si>
  <si>
    <r>
      <t>8.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Pembangunan Registri Pendaftaran dan Pelesenan Perniagaan Serta Penjanaan Nombor Pendaftaran Perniagaan Tunggal Di Sistem Agensi Pendaftaran</t>
    </r>
  </si>
  <si>
    <r>
      <t>9.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Arial"/>
        <family val="2"/>
      </rPr>
      <t>Penyelesaian Pemulihan Bencana</t>
    </r>
  </si>
  <si>
    <t>DRC Support Engineer 1</t>
  </si>
  <si>
    <t>DRC Support Engineer 2</t>
  </si>
  <si>
    <t>DRC Support Engineer 3</t>
  </si>
  <si>
    <t>DRC Support Engineer 4</t>
  </si>
  <si>
    <r>
      <t>10.</t>
    </r>
    <r>
      <rPr>
        <b/>
        <sz val="7"/>
        <color theme="1"/>
        <rFont val="Times New Roman"/>
        <family val="1"/>
      </rPr>
      <t xml:space="preserve">         </t>
    </r>
    <r>
      <rPr>
        <b/>
        <i/>
        <sz val="12"/>
        <color theme="1"/>
        <rFont val="Arial"/>
        <family val="2"/>
      </rPr>
      <t>Independent Validation and Verification</t>
    </r>
    <r>
      <rPr>
        <b/>
        <sz val="12"/>
        <color theme="1"/>
        <rFont val="Arial"/>
        <family val="2"/>
      </rPr>
      <t xml:space="preserve"> (IV &amp; V)</t>
    </r>
  </si>
  <si>
    <t>Tester 1</t>
  </si>
  <si>
    <t>IV &amp; V Test</t>
  </si>
  <si>
    <t>Tester 2</t>
  </si>
  <si>
    <t>Tester 3</t>
  </si>
  <si>
    <r>
      <t>11.</t>
    </r>
    <r>
      <rPr>
        <b/>
        <sz val="7"/>
        <color theme="1"/>
        <rFont val="Times New Roman"/>
        <family val="1"/>
      </rPr>
      <t xml:space="preserve">         </t>
    </r>
    <r>
      <rPr>
        <b/>
        <i/>
        <sz val="12"/>
        <color theme="1"/>
        <rFont val="Arial"/>
        <family val="2"/>
      </rPr>
      <t>Security Posture Assessment</t>
    </r>
    <r>
      <rPr>
        <b/>
        <sz val="12"/>
        <color theme="1"/>
        <rFont val="Arial"/>
        <family val="2"/>
      </rPr>
      <t xml:space="preserve"> (SPA)</t>
    </r>
  </si>
  <si>
    <t>SPA Test</t>
  </si>
  <si>
    <r>
      <t>12.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Pengurusan Projek (PMO)</t>
    </r>
  </si>
  <si>
    <t>Project Director</t>
  </si>
  <si>
    <t>Project Coordinator</t>
  </si>
  <si>
    <t>Project Manager</t>
  </si>
  <si>
    <t>System Support 1</t>
  </si>
  <si>
    <t>System Support 2</t>
  </si>
  <si>
    <t>System Support 3</t>
  </si>
  <si>
    <t>Admin</t>
  </si>
  <si>
    <r>
      <t>13.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Latihan Teknikal Pemindahan Teknologi</t>
    </r>
  </si>
  <si>
    <t>NAMA LATIHAN</t>
  </si>
  <si>
    <t xml:space="preserve"> BIL. SESI</t>
  </si>
  <si>
    <t xml:space="preserve">BIL. HARI/ SESI </t>
  </si>
  <si>
    <t>KUMPULAN SASAR</t>
  </si>
  <si>
    <t>BIL. PERSONEL/ SESI</t>
  </si>
  <si>
    <r>
      <t>(a)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1"/>
        <color theme="1"/>
        <rFont val="Arial"/>
        <family val="2"/>
      </rPr>
      <t>Latihan Teknikal</t>
    </r>
  </si>
  <si>
    <t>Development Tools</t>
  </si>
  <si>
    <t>Pegawai MAMPU</t>
  </si>
  <si>
    <r>
      <t>Data Base</t>
    </r>
    <r>
      <rPr>
        <sz val="11"/>
        <color theme="1"/>
        <rFont val="Arial"/>
        <family val="2"/>
      </rPr>
      <t xml:space="preserve"> (PostGreSQL) </t>
    </r>
    <r>
      <rPr>
        <i/>
        <sz val="11"/>
        <color theme="1"/>
        <rFont val="Arial"/>
        <family val="2"/>
      </rPr>
      <t>Tools</t>
    </r>
  </si>
  <si>
    <r>
      <t xml:space="preserve">Business Intelligence </t>
    </r>
    <r>
      <rPr>
        <sz val="11"/>
        <color theme="1"/>
        <rFont val="Arial"/>
        <family val="2"/>
      </rPr>
      <t xml:space="preserve">(BI) </t>
    </r>
    <r>
      <rPr>
        <i/>
        <sz val="11"/>
        <color theme="1"/>
        <rFont val="Arial"/>
        <family val="2"/>
      </rPr>
      <t>Tools</t>
    </r>
  </si>
  <si>
    <r>
      <t xml:space="preserve">Operating System </t>
    </r>
    <r>
      <rPr>
        <sz val="11"/>
        <color theme="1"/>
        <rFont val="Arial"/>
        <family val="2"/>
      </rPr>
      <t>(OS)</t>
    </r>
  </si>
  <si>
    <t>Lain-lain (sekiranya ada)</t>
  </si>
  <si>
    <r>
      <t>(b)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1"/>
        <color theme="1"/>
        <rFont val="Arial"/>
        <family val="2"/>
      </rPr>
      <t xml:space="preserve">Pemindahan Teknologi </t>
    </r>
  </si>
  <si>
    <t>Pembangunan gerbang</t>
  </si>
  <si>
    <t>Pegawai MAMPU dan Agensi Pendaftaran dan Pelesenan</t>
  </si>
  <si>
    <t>Pembangunan registri dan penjanaan nombor pendaftaran perniagaan tunggal</t>
  </si>
  <si>
    <r>
      <t>Pembangunan servis integrasi (</t>
    </r>
    <r>
      <rPr>
        <i/>
        <sz val="11"/>
        <color theme="1"/>
        <rFont val="Arial"/>
        <family val="2"/>
      </rPr>
      <t>web service</t>
    </r>
    <r>
      <rPr>
        <sz val="11"/>
        <color theme="1"/>
        <rFont val="Arial"/>
        <family val="2"/>
      </rPr>
      <t>)</t>
    </r>
  </si>
  <si>
    <t>Pembangunan dan penyediaan profil data</t>
  </si>
  <si>
    <r>
      <t xml:space="preserve">Konfigurasi infrastruktur platform (Contoh: Konfigurasi </t>
    </r>
    <r>
      <rPr>
        <i/>
        <sz val="11"/>
        <color theme="1"/>
        <rFont val="Arial"/>
        <family val="2"/>
      </rPr>
      <t>Web Application Firewall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Load Balancer</t>
    </r>
    <r>
      <rPr>
        <sz val="11"/>
        <color theme="1"/>
        <rFont val="Arial"/>
        <family val="2"/>
      </rPr>
      <t>)</t>
    </r>
  </si>
  <si>
    <t>Pembangunan, pengubahsuaian dan pengoperasian Master  Data Management (MDM)</t>
  </si>
  <si>
    <r>
      <t xml:space="preserve">Pembangunan, pengubahsuaian dan pengoperasian BI </t>
    </r>
    <r>
      <rPr>
        <i/>
        <sz val="11"/>
        <color theme="1"/>
        <rFont val="Arial"/>
        <family val="2"/>
      </rPr>
      <t>Tools</t>
    </r>
  </si>
  <si>
    <r>
      <t>14.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Pengurusan Perubahan: Program Kesedaran (termasuk khidmat rundingan, logistik dan bahan program)</t>
    </r>
  </si>
  <si>
    <t>PROGRAM</t>
  </si>
  <si>
    <t xml:space="preserve">  KETERANGAN</t>
  </si>
  <si>
    <t xml:space="preserve">KEKERAPAN </t>
  </si>
  <si>
    <t>TEMPOH PELAKSANAAN</t>
  </si>
  <si>
    <t>KUMPULAN SASAR &amp; BILANGAN</t>
  </si>
  <si>
    <t>KOS (RM)</t>
  </si>
  <si>
    <t>Kempen Kesedaran Agensi Pendaftar</t>
  </si>
  <si>
    <t>10 Agensi</t>
  </si>
  <si>
    <t>3 Bulan selepas fasa integrasi</t>
  </si>
  <si>
    <t>Kempen Kesedaran Agensi Pelesenan</t>
  </si>
  <si>
    <t>83 PBM</t>
  </si>
  <si>
    <r>
      <t>15.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 xml:space="preserve">Pengurusan Perubahan: Bahan Promosi </t>
    </r>
  </si>
  <si>
    <t>UNIT KOS</t>
  </si>
  <si>
    <t>Roll Up Stand Bunting</t>
  </si>
  <si>
    <t>Pamphlet</t>
  </si>
  <si>
    <t>Klip Video</t>
  </si>
  <si>
    <t>Kempen Media Sosial</t>
  </si>
  <si>
    <t>Buku Nota</t>
  </si>
  <si>
    <t>Lain-lain (Sila nyatakan)</t>
  </si>
  <si>
    <r>
      <t>16.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Lain-lain Kos (Nyatakan)</t>
    </r>
  </si>
  <si>
    <t>9 Tahun</t>
  </si>
  <si>
    <t>Database (DB)</t>
  </si>
  <si>
    <r>
      <t>3.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sz val="12"/>
        <color theme="1"/>
        <rFont val="Century Gothic"/>
        <family val="2"/>
      </rPr>
      <t>VM Configuration</t>
    </r>
  </si>
  <si>
    <t xml:space="preserve">SPS Cloud Server </t>
  </si>
  <si>
    <t>No.</t>
  </si>
  <si>
    <t>Brand/ Model</t>
  </si>
  <si>
    <t>Warranty Period</t>
  </si>
  <si>
    <t>Quantity</t>
  </si>
  <si>
    <t>Cost/ Unit (RM)</t>
  </si>
  <si>
    <t>Total Cost (RM)</t>
  </si>
  <si>
    <r>
      <t>1.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i/>
        <sz val="11"/>
        <color theme="1"/>
        <rFont val="Century Gothic"/>
        <family val="2"/>
      </rPr>
      <t xml:space="preserve">Hardware and </t>
    </r>
    <r>
      <rPr>
        <b/>
        <sz val="11"/>
        <color theme="1"/>
        <rFont val="Century Gothic"/>
        <family val="2"/>
      </rPr>
      <t>ICT Equipments</t>
    </r>
  </si>
  <si>
    <r>
      <t>2.</t>
    </r>
    <r>
      <rPr>
        <b/>
        <sz val="7"/>
        <color theme="1"/>
        <rFont val="Century Gothic"/>
        <family val="2"/>
      </rPr>
      <t xml:space="preserve">            </t>
    </r>
    <r>
      <rPr>
        <b/>
        <i/>
        <sz val="12"/>
        <color theme="1"/>
        <rFont val="Century Gothic"/>
        <family val="2"/>
      </rPr>
      <t>Software</t>
    </r>
  </si>
  <si>
    <t>Hardware and ICT Equipments</t>
  </si>
  <si>
    <t>Software</t>
  </si>
  <si>
    <t>Establishment Cost</t>
  </si>
  <si>
    <t>Maintenance Rate (%)</t>
  </si>
  <si>
    <t>Anticipated Period (Year)</t>
  </si>
  <si>
    <t>Waiting for MIMOS to Quote</t>
  </si>
  <si>
    <t>Frequency</t>
  </si>
  <si>
    <t>Item</t>
  </si>
  <si>
    <t>Note</t>
  </si>
  <si>
    <t>Book Keeping Training*</t>
  </si>
  <si>
    <t>Basic Accounting Training*</t>
  </si>
  <si>
    <t>COURSE FEE: Non-Members:   RM 900/pax</t>
  </si>
  <si>
    <t>http://www.psdc.org.my/programs/workforce/business-soft-skills/business-finance/basic-accounting-pdt119/</t>
  </si>
  <si>
    <t>COURSE FEE: RM 649/pax</t>
  </si>
  <si>
    <t>https://my.coursesforsuccess.com/products/basic-bookkeeping-online-short-course?gclid=EAIaIQobChMI_-7a2Mm11QIVwYmPCh0nYAaJEAAYAiAAEgIZq_D_BwE</t>
  </si>
  <si>
    <t xml:space="preserve">System Development </t>
  </si>
  <si>
    <t xml:space="preserve">Big Data Business Intelligence War Room Setup </t>
  </si>
  <si>
    <t>MIMOS Professional Consultation Fee</t>
  </si>
  <si>
    <t>Data Analytics Services</t>
  </si>
  <si>
    <t>Price/ Unit (RM)</t>
  </si>
  <si>
    <t>Total Unit</t>
  </si>
  <si>
    <t>Marketing Material</t>
  </si>
  <si>
    <t>Newspaper</t>
  </si>
  <si>
    <t>Hall</t>
  </si>
  <si>
    <t>PI1M Acknowledgement Day@Majlis Penganugerahan</t>
  </si>
  <si>
    <t>GRAND TOTAL</t>
  </si>
  <si>
    <t>NOTE 10</t>
  </si>
  <si>
    <t>Budget @ 1500 pax</t>
  </si>
  <si>
    <t>Per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</si>
</sst>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M&quot;#,##0.00_);[Red]\(&quot;RM&quot;#,##0.00\)"/>
    <numFmt numFmtId="43" formatCode="_(* #,##0.00_);_(* \(#,##0.00\);_(* &quot;-&quot;??_);_(@_)"/>
    <numFmt numFmtId="164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</font>
    <font>
      <sz val="10"/>
      <name val="Verdana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i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u/>
      <sz val="12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u/>
      <sz val="14"/>
      <color rgb="FF000000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Century Gothic"/>
      <family val="2"/>
    </font>
    <font>
      <b/>
      <sz val="7"/>
      <color theme="1"/>
      <name val="Century Gothic"/>
      <family val="2"/>
    </font>
    <font>
      <b/>
      <i/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1"/>
      <color rgb="FF414042"/>
      <name val="Arial"/>
      <family val="2"/>
    </font>
    <font>
      <b/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0A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FFFFFF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6" fillId="0" borderId="0" xfId="0" applyFont="1"/>
    <xf numFmtId="4" fontId="5" fillId="3" borderId="2" xfId="0" applyNumberFormat="1" applyFont="1" applyFill="1" applyBorder="1" applyAlignment="1">
      <alignment horizontal="right" vertical="center" wrapText="1" indent="1" readingOrder="1"/>
    </xf>
    <xf numFmtId="4" fontId="5" fillId="3" borderId="8" xfId="0" applyNumberFormat="1" applyFont="1" applyFill="1" applyBorder="1" applyAlignment="1">
      <alignment horizontal="right" vertical="center" wrapText="1" indent="1" readingOrder="1"/>
    </xf>
    <xf numFmtId="4" fontId="5" fillId="3" borderId="0" xfId="0" applyNumberFormat="1" applyFont="1" applyFill="1" applyBorder="1" applyAlignment="1">
      <alignment horizontal="right" vertical="center" wrapText="1" indent="1" readingOrder="1"/>
    </xf>
    <xf numFmtId="0" fontId="8" fillId="3" borderId="6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4" fontId="5" fillId="3" borderId="2" xfId="0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 applyAlignment="1">
      <alignment horizontal="right" vertical="center" wrapText="1" readingOrder="1"/>
    </xf>
    <xf numFmtId="4" fontId="9" fillId="3" borderId="4" xfId="0" applyNumberFormat="1" applyFont="1" applyFill="1" applyBorder="1" applyAlignment="1">
      <alignment horizontal="right" vertical="center" wrapText="1" readingOrder="1"/>
    </xf>
    <xf numFmtId="4" fontId="5" fillId="3" borderId="11" xfId="0" applyNumberFormat="1" applyFont="1" applyFill="1" applyBorder="1" applyAlignment="1">
      <alignment horizontal="right" vertical="center" wrapText="1" readingOrder="1"/>
    </xf>
    <xf numFmtId="0" fontId="9" fillId="3" borderId="12" xfId="0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4" fontId="6" fillId="0" borderId="0" xfId="0" applyNumberFormat="1" applyFont="1"/>
    <xf numFmtId="4" fontId="11" fillId="3" borderId="5" xfId="0" applyNumberFormat="1" applyFont="1" applyFill="1" applyBorder="1" applyAlignment="1">
      <alignment horizontal="right" vertical="center" wrapText="1" readingOrder="1"/>
    </xf>
    <xf numFmtId="0" fontId="5" fillId="3" borderId="9" xfId="0" applyFont="1" applyFill="1" applyBorder="1" applyAlignment="1">
      <alignment vertical="center" wrapText="1" readingOrder="1"/>
    </xf>
    <xf numFmtId="0" fontId="5" fillId="3" borderId="14" xfId="0" applyFont="1" applyFill="1" applyBorder="1" applyAlignment="1">
      <alignment vertical="center" wrapText="1" readingOrder="1"/>
    </xf>
    <xf numFmtId="4" fontId="5" fillId="3" borderId="14" xfId="0" applyNumberFormat="1" applyFont="1" applyFill="1" applyBorder="1" applyAlignment="1">
      <alignment horizontal="right" vertical="center" wrapText="1" readingOrder="1"/>
    </xf>
    <xf numFmtId="0" fontId="7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12" fillId="3" borderId="0" xfId="0" applyFont="1" applyFill="1" applyBorder="1"/>
    <xf numFmtId="4" fontId="4" fillId="3" borderId="2" xfId="0" applyNumberFormat="1" applyFont="1" applyFill="1" applyBorder="1" applyAlignment="1">
      <alignment horizontal="right" vertical="center" wrapText="1" readingOrder="1"/>
    </xf>
    <xf numFmtId="4" fontId="4" fillId="3" borderId="4" xfId="0" applyNumberFormat="1" applyFont="1" applyFill="1" applyBorder="1" applyAlignment="1">
      <alignment horizontal="right" vertical="center" wrapText="1" readingOrder="1"/>
    </xf>
    <xf numFmtId="4" fontId="4" fillId="3" borderId="7" xfId="0" applyNumberFormat="1" applyFont="1" applyFill="1" applyBorder="1" applyAlignment="1">
      <alignment horizontal="right" vertical="center" wrapText="1" readingOrder="1"/>
    </xf>
    <xf numFmtId="4" fontId="4" fillId="3" borderId="8" xfId="0" applyNumberFormat="1" applyFont="1" applyFill="1" applyBorder="1" applyAlignment="1">
      <alignment horizontal="right" vertical="center" wrapText="1" readingOrder="1"/>
    </xf>
    <xf numFmtId="4" fontId="4" fillId="3" borderId="5" xfId="0" applyNumberFormat="1" applyFont="1" applyFill="1" applyBorder="1" applyAlignment="1">
      <alignment horizontal="right" vertical="center" wrapText="1" readingOrder="1"/>
    </xf>
    <xf numFmtId="4" fontId="4" fillId="3" borderId="0" xfId="0" applyNumberFormat="1" applyFont="1" applyFill="1" applyBorder="1" applyAlignment="1">
      <alignment horizontal="right" vertical="center" wrapText="1" readingOrder="1"/>
    </xf>
    <xf numFmtId="4" fontId="4" fillId="3" borderId="0" xfId="0" applyNumberFormat="1" applyFont="1" applyFill="1" applyBorder="1" applyAlignment="1">
      <alignment vertical="center" wrapText="1" readingOrder="1"/>
    </xf>
    <xf numFmtId="4" fontId="4" fillId="3" borderId="13" xfId="0" applyNumberFormat="1" applyFont="1" applyFill="1" applyBorder="1" applyAlignment="1">
      <alignment vertical="center" wrapText="1" readingOrder="1"/>
    </xf>
    <xf numFmtId="4" fontId="4" fillId="3" borderId="5" xfId="0" applyNumberFormat="1" applyFont="1" applyFill="1" applyBorder="1" applyAlignment="1">
      <alignment vertical="center" wrapText="1" readingOrder="1"/>
    </xf>
    <xf numFmtId="4" fontId="4" fillId="3" borderId="11" xfId="0" applyNumberFormat="1" applyFont="1" applyFill="1" applyBorder="1" applyAlignment="1">
      <alignment horizontal="right" vertical="center" wrapText="1" readingOrder="1"/>
    </xf>
    <xf numFmtId="4" fontId="4" fillId="3" borderId="3" xfId="0" applyNumberFormat="1" applyFont="1" applyFill="1" applyBorder="1" applyAlignment="1">
      <alignment horizontal="right" vertical="center" wrapText="1" readingOrder="1"/>
    </xf>
    <xf numFmtId="0" fontId="7" fillId="3" borderId="1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43" fontId="18" fillId="0" borderId="0" xfId="9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164" fontId="19" fillId="0" borderId="0" xfId="9" applyNumberFormat="1" applyFont="1" applyAlignment="1">
      <alignment vertical="center"/>
    </xf>
    <xf numFmtId="164" fontId="19" fillId="0" borderId="0" xfId="9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4" fontId="18" fillId="0" borderId="29" xfId="9" applyNumberFormat="1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8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3" fontId="16" fillId="0" borderId="0" xfId="9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3" fontId="15" fillId="0" borderId="0" xfId="9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/>
    <xf numFmtId="164" fontId="18" fillId="0" borderId="0" xfId="9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1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39" fontId="18" fillId="0" borderId="29" xfId="9" applyNumberFormat="1" applyFont="1" applyBorder="1" applyAlignment="1">
      <alignment vertical="center"/>
    </xf>
    <xf numFmtId="0" fontId="13" fillId="0" borderId="0" xfId="0" applyFont="1" applyBorder="1"/>
    <xf numFmtId="39" fontId="19" fillId="0" borderId="1" xfId="9" applyNumberFormat="1" applyFont="1" applyBorder="1" applyAlignment="1">
      <alignment vertical="center"/>
    </xf>
    <xf numFmtId="164" fontId="19" fillId="0" borderId="1" xfId="9" applyNumberFormat="1" applyFont="1" applyBorder="1" applyAlignment="1">
      <alignment horizontal="center" vertical="center"/>
    </xf>
    <xf numFmtId="164" fontId="19" fillId="0" borderId="1" xfId="9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3" fontId="18" fillId="0" borderId="24" xfId="9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43" xfId="0" applyFont="1" applyBorder="1" applyAlignment="1">
      <alignment horizontal="right" vertical="center"/>
    </xf>
    <xf numFmtId="0" fontId="13" fillId="0" borderId="44" xfId="0" applyFont="1" applyBorder="1"/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vertical="center"/>
    </xf>
    <xf numFmtId="164" fontId="19" fillId="0" borderId="46" xfId="9" applyNumberFormat="1" applyFont="1" applyBorder="1" applyAlignment="1">
      <alignment vertical="center"/>
    </xf>
    <xf numFmtId="0" fontId="13" fillId="0" borderId="46" xfId="0" applyFont="1" applyBorder="1"/>
    <xf numFmtId="0" fontId="13" fillId="0" borderId="47" xfId="0" applyFont="1" applyBorder="1"/>
    <xf numFmtId="39" fontId="19" fillId="0" borderId="42" xfId="9" applyNumberFormat="1" applyFont="1" applyBorder="1" applyAlignment="1">
      <alignment horizontal="right" vertical="center"/>
    </xf>
    <xf numFmtId="164" fontId="18" fillId="0" borderId="29" xfId="9" applyNumberFormat="1" applyFont="1" applyBorder="1" applyAlignment="1">
      <alignment horizontal="center" vertical="center"/>
    </xf>
    <xf numFmtId="43" fontId="7" fillId="0" borderId="0" xfId="9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/>
    <xf numFmtId="39" fontId="19" fillId="0" borderId="21" xfId="9" applyNumberFormat="1" applyFont="1" applyBorder="1" applyAlignment="1">
      <alignment horizontal="right" vertical="center"/>
    </xf>
    <xf numFmtId="39" fontId="19" fillId="0" borderId="20" xfId="9" applyNumberFormat="1" applyFont="1" applyBorder="1" applyAlignment="1">
      <alignment horizontal="right" vertical="center"/>
    </xf>
    <xf numFmtId="0" fontId="0" fillId="0" borderId="0" xfId="0"/>
    <xf numFmtId="164" fontId="22" fillId="0" borderId="0" xfId="9" applyNumberFormat="1" applyFont="1" applyBorder="1" applyAlignment="1">
      <alignment vertical="center"/>
    </xf>
    <xf numFmtId="0" fontId="20" fillId="0" borderId="45" xfId="0" applyFont="1" applyBorder="1" applyAlignment="1">
      <alignment horizontal="right" vertical="center"/>
    </xf>
    <xf numFmtId="0" fontId="20" fillId="0" borderId="46" xfId="0" applyFont="1" applyBorder="1" applyAlignment="1">
      <alignment horizontal="left" vertical="center"/>
    </xf>
    <xf numFmtId="0" fontId="20" fillId="0" borderId="46" xfId="0" applyFont="1" applyBorder="1" applyAlignment="1">
      <alignment horizontal="right" vertical="center"/>
    </xf>
    <xf numFmtId="0" fontId="20" fillId="0" borderId="46" xfId="0" applyFont="1" applyBorder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2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justify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center" vertical="center" wrapText="1"/>
    </xf>
    <xf numFmtId="4" fontId="28" fillId="0" borderId="36" xfId="0" applyNumberFormat="1" applyFont="1" applyBorder="1" applyAlignment="1">
      <alignment horizontal="right" vertical="center" wrapText="1"/>
    </xf>
    <xf numFmtId="0" fontId="30" fillId="0" borderId="22" xfId="0" applyFont="1" applyBorder="1" applyAlignment="1">
      <alignment horizontal="left" wrapText="1"/>
    </xf>
    <xf numFmtId="0" fontId="30" fillId="0" borderId="22" xfId="0" applyFont="1" applyBorder="1"/>
    <xf numFmtId="0" fontId="28" fillId="0" borderId="35" xfId="0" applyFont="1" applyBorder="1" applyAlignment="1">
      <alignment horizontal="justify" vertical="center" wrapText="1"/>
    </xf>
    <xf numFmtId="0" fontId="30" fillId="0" borderId="22" xfId="0" applyFont="1" applyBorder="1" applyAlignment="1">
      <alignment wrapText="1"/>
    </xf>
    <xf numFmtId="0" fontId="28" fillId="0" borderId="22" xfId="0" applyFont="1" applyBorder="1" applyAlignment="1">
      <alignment horizontal="center" vertical="center" wrapText="1"/>
    </xf>
    <xf numFmtId="4" fontId="28" fillId="0" borderId="22" xfId="0" applyNumberFormat="1" applyFont="1" applyBorder="1" applyAlignment="1">
      <alignment horizontal="right" vertical="center" wrapText="1"/>
    </xf>
    <xf numFmtId="0" fontId="28" fillId="0" borderId="36" xfId="0" applyFont="1" applyBorder="1" applyAlignment="1">
      <alignment horizontal="justify" vertical="center" wrapText="1"/>
    </xf>
    <xf numFmtId="4" fontId="28" fillId="0" borderId="36" xfId="0" applyNumberFormat="1" applyFont="1" applyBorder="1" applyAlignment="1">
      <alignment horizontal="justify" vertical="center" wrapText="1"/>
    </xf>
    <xf numFmtId="0" fontId="24" fillId="5" borderId="22" xfId="0" applyFont="1" applyFill="1" applyBorder="1" applyAlignment="1">
      <alignment vertical="center" wrapText="1"/>
    </xf>
    <xf numFmtId="0" fontId="28" fillId="5" borderId="52" xfId="0" applyFont="1" applyFill="1" applyBorder="1" applyAlignment="1">
      <alignment horizontal="center" vertical="center" wrapText="1"/>
    </xf>
    <xf numFmtId="0" fontId="30" fillId="0" borderId="0" xfId="0" applyFont="1"/>
    <xf numFmtId="4" fontId="28" fillId="0" borderId="36" xfId="0" applyNumberFormat="1" applyFont="1" applyBorder="1" applyAlignment="1">
      <alignment vertical="center" wrapText="1"/>
    </xf>
    <xf numFmtId="0" fontId="0" fillId="0" borderId="22" xfId="0" applyFont="1" applyBorder="1" applyAlignment="1">
      <alignment wrapText="1"/>
    </xf>
    <xf numFmtId="0" fontId="0" fillId="0" borderId="22" xfId="0" applyFont="1" applyBorder="1"/>
    <xf numFmtId="0" fontId="0" fillId="0" borderId="33" xfId="0" applyFont="1" applyBorder="1"/>
    <xf numFmtId="0" fontId="32" fillId="0" borderId="0" xfId="0" applyFont="1" applyAlignment="1">
      <alignment vertical="center"/>
    </xf>
    <xf numFmtId="0" fontId="24" fillId="5" borderId="54" xfId="0" applyFont="1" applyFill="1" applyBorder="1" applyAlignment="1">
      <alignment horizontal="center" vertical="center" wrapText="1"/>
    </xf>
    <xf numFmtId="0" fontId="24" fillId="5" borderId="55" xfId="0" applyFont="1" applyFill="1" applyBorder="1" applyAlignment="1">
      <alignment horizontal="center" vertical="center" wrapText="1"/>
    </xf>
    <xf numFmtId="0" fontId="24" fillId="5" borderId="53" xfId="0" applyFont="1" applyFill="1" applyBorder="1" applyAlignment="1">
      <alignment horizontal="center" vertical="center" wrapText="1"/>
    </xf>
    <xf numFmtId="0" fontId="31" fillId="5" borderId="57" xfId="0" applyFont="1" applyFill="1" applyBorder="1" applyAlignment="1">
      <alignment horizontal="center" vertical="center" wrapText="1"/>
    </xf>
    <xf numFmtId="0" fontId="31" fillId="5" borderId="58" xfId="0" applyFont="1" applyFill="1" applyBorder="1" applyAlignment="1">
      <alignment horizontal="center" vertical="center" wrapText="1"/>
    </xf>
    <xf numFmtId="0" fontId="24" fillId="5" borderId="56" xfId="0" applyFont="1" applyFill="1" applyBorder="1" applyAlignment="1">
      <alignment horizontal="center" vertical="center" wrapText="1"/>
    </xf>
    <xf numFmtId="0" fontId="28" fillId="0" borderId="59" xfId="0" applyFont="1" applyBorder="1" applyAlignment="1">
      <alignment horizontal="justify" vertical="center" wrapText="1"/>
    </xf>
    <xf numFmtId="0" fontId="28" fillId="0" borderId="59" xfId="0" applyFont="1" applyBorder="1" applyAlignment="1">
      <alignment vertical="center" wrapText="1"/>
    </xf>
    <xf numFmtId="0" fontId="28" fillId="0" borderId="56" xfId="0" applyFont="1" applyBorder="1" applyAlignment="1">
      <alignment horizontal="justify" vertical="center" wrapText="1"/>
    </xf>
    <xf numFmtId="0" fontId="28" fillId="0" borderId="57" xfId="0" applyFont="1" applyBorder="1" applyAlignment="1">
      <alignment horizontal="center" vertical="center" wrapText="1"/>
    </xf>
    <xf numFmtId="4" fontId="28" fillId="0" borderId="58" xfId="0" applyNumberFormat="1" applyFont="1" applyBorder="1" applyAlignment="1">
      <alignment horizontal="justify" vertical="center" wrapText="1"/>
    </xf>
    <xf numFmtId="4" fontId="28" fillId="0" borderId="56" xfId="0" applyNumberFormat="1" applyFont="1" applyBorder="1" applyAlignment="1">
      <alignment horizontal="right" vertical="center" wrapText="1"/>
    </xf>
    <xf numFmtId="4" fontId="24" fillId="0" borderId="56" xfId="0" applyNumberFormat="1" applyFont="1" applyBorder="1" applyAlignment="1">
      <alignment horizontal="right" vertical="center" wrapText="1"/>
    </xf>
    <xf numFmtId="4" fontId="24" fillId="0" borderId="56" xfId="0" applyNumberFormat="1" applyFont="1" applyBorder="1" applyAlignment="1">
      <alignment horizontal="justify" vertical="center" wrapText="1"/>
    </xf>
    <xf numFmtId="0" fontId="28" fillId="0" borderId="57" xfId="0" applyFont="1" applyBorder="1" applyAlignment="1">
      <alignment horizontal="justify" vertical="center" wrapText="1"/>
    </xf>
    <xf numFmtId="0" fontId="28" fillId="0" borderId="58" xfId="0" applyFont="1" applyBorder="1" applyAlignment="1">
      <alignment horizontal="justify" vertical="center" wrapText="1"/>
    </xf>
    <xf numFmtId="4" fontId="28" fillId="0" borderId="56" xfId="0" applyNumberFormat="1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6" fillId="5" borderId="22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justify" vertical="center" wrapText="1"/>
    </xf>
    <xf numFmtId="0" fontId="33" fillId="0" borderId="36" xfId="0" applyFont="1" applyBorder="1" applyAlignment="1">
      <alignment horizontal="center" vertical="center" wrapText="1"/>
    </xf>
    <xf numFmtId="4" fontId="33" fillId="0" borderId="36" xfId="0" applyNumberFormat="1" applyFont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justify" vertical="center" wrapText="1"/>
    </xf>
    <xf numFmtId="4" fontId="24" fillId="0" borderId="36" xfId="0" applyNumberFormat="1" applyFont="1" applyBorder="1" applyAlignment="1">
      <alignment horizontal="right" vertical="center" wrapText="1"/>
    </xf>
    <xf numFmtId="0" fontId="24" fillId="0" borderId="36" xfId="0" applyFont="1" applyBorder="1" applyAlignment="1">
      <alignment horizontal="justify" vertical="center" wrapText="1"/>
    </xf>
    <xf numFmtId="0" fontId="35" fillId="5" borderId="22" xfId="0" applyFont="1" applyFill="1" applyBorder="1" applyAlignment="1">
      <alignment horizontal="center" vertical="center" wrapText="1"/>
    </xf>
    <xf numFmtId="0" fontId="38" fillId="0" borderId="33" xfId="0" applyFont="1" applyBorder="1" applyAlignment="1">
      <alignment horizontal="justify" vertical="center" wrapText="1"/>
    </xf>
    <xf numFmtId="0" fontId="39" fillId="0" borderId="22" xfId="0" applyFont="1" applyBorder="1" applyAlignment="1">
      <alignment horizontal="left" vertical="center" wrapText="1"/>
    </xf>
    <xf numFmtId="0" fontId="38" fillId="0" borderId="36" xfId="0" applyFont="1" applyBorder="1" applyAlignment="1">
      <alignment horizontal="center" vertical="center" wrapText="1"/>
    </xf>
    <xf numFmtId="4" fontId="38" fillId="0" borderId="36" xfId="0" applyNumberFormat="1" applyFont="1" applyBorder="1" applyAlignment="1">
      <alignment horizontal="right" vertical="center" wrapText="1"/>
    </xf>
    <xf numFmtId="0" fontId="40" fillId="0" borderId="22" xfId="0" applyFont="1" applyBorder="1" applyAlignment="1">
      <alignment horizontal="left" wrapText="1"/>
    </xf>
    <xf numFmtId="0" fontId="40" fillId="0" borderId="22" xfId="0" applyFont="1" applyBorder="1"/>
    <xf numFmtId="0" fontId="38" fillId="0" borderId="35" xfId="0" applyFont="1" applyBorder="1" applyAlignment="1">
      <alignment horizontal="justify" vertical="center" wrapText="1"/>
    </xf>
    <xf numFmtId="0" fontId="40" fillId="0" borderId="22" xfId="0" applyFont="1" applyBorder="1" applyAlignment="1">
      <alignment wrapText="1"/>
    </xf>
    <xf numFmtId="0" fontId="38" fillId="0" borderId="22" xfId="0" applyFont="1" applyBorder="1" applyAlignment="1">
      <alignment horizontal="center" vertical="center" wrapText="1"/>
    </xf>
    <xf numFmtId="4" fontId="38" fillId="0" borderId="22" xfId="0" applyNumberFormat="1" applyFont="1" applyBorder="1" applyAlignment="1">
      <alignment horizontal="right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0" fontId="38" fillId="0" borderId="36" xfId="0" applyFont="1" applyBorder="1" applyAlignment="1">
      <alignment horizontal="justify" vertical="center" wrapText="1"/>
    </xf>
    <xf numFmtId="4" fontId="38" fillId="0" borderId="36" xfId="0" applyNumberFormat="1" applyFont="1" applyBorder="1" applyAlignment="1">
      <alignment horizontal="justify" vertical="center" wrapText="1"/>
    </xf>
    <xf numFmtId="0" fontId="35" fillId="5" borderId="22" xfId="0" applyFont="1" applyFill="1" applyBorder="1" applyAlignment="1">
      <alignment vertical="center" wrapText="1"/>
    </xf>
    <xf numFmtId="0" fontId="38" fillId="5" borderId="52" xfId="0" applyFont="1" applyFill="1" applyBorder="1" applyAlignment="1">
      <alignment horizontal="center" vertical="center" wrapText="1"/>
    </xf>
    <xf numFmtId="0" fontId="40" fillId="0" borderId="0" xfId="0" applyFont="1"/>
    <xf numFmtId="4" fontId="38" fillId="0" borderId="36" xfId="0" applyNumberFormat="1" applyFont="1" applyBorder="1" applyAlignment="1">
      <alignment vertical="center" wrapText="1"/>
    </xf>
    <xf numFmtId="0" fontId="13" fillId="0" borderId="22" xfId="0" applyFont="1" applyBorder="1" applyAlignment="1">
      <alignment wrapText="1"/>
    </xf>
    <xf numFmtId="0" fontId="13" fillId="0" borderId="22" xfId="0" applyFont="1" applyBorder="1"/>
    <xf numFmtId="0" fontId="13" fillId="0" borderId="33" xfId="0" applyFont="1" applyBorder="1"/>
    <xf numFmtId="4" fontId="20" fillId="0" borderId="0" xfId="0" applyNumberFormat="1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 wrapText="1"/>
    </xf>
    <xf numFmtId="0" fontId="35" fillId="5" borderId="52" xfId="0" applyFont="1" applyFill="1" applyBorder="1" applyAlignment="1">
      <alignment horizontal="center" vertical="center" wrapText="1"/>
    </xf>
    <xf numFmtId="0" fontId="35" fillId="5" borderId="38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5" fillId="0" borderId="38" xfId="0" applyFont="1" applyBorder="1" applyAlignment="1">
      <alignment vertical="center" wrapText="1"/>
    </xf>
    <xf numFmtId="0" fontId="35" fillId="0" borderId="39" xfId="0" applyFont="1" applyBorder="1" applyAlignment="1">
      <alignment vertical="center" wrapText="1"/>
    </xf>
    <xf numFmtId="0" fontId="35" fillId="0" borderId="52" xfId="0" applyFont="1" applyBorder="1" applyAlignment="1">
      <alignment vertical="center" wrapText="1"/>
    </xf>
    <xf numFmtId="4" fontId="38" fillId="0" borderId="38" xfId="0" applyNumberFormat="1" applyFont="1" applyBorder="1" applyAlignment="1">
      <alignment horizontal="center" vertical="center" wrapText="1"/>
    </xf>
    <xf numFmtId="0" fontId="35" fillId="0" borderId="36" xfId="0" applyFont="1" applyBorder="1" applyAlignment="1">
      <alignment vertical="center" wrapText="1"/>
    </xf>
    <xf numFmtId="0" fontId="12" fillId="3" borderId="0" xfId="0" applyFont="1" applyFill="1" applyBorder="1" applyAlignment="1">
      <alignment horizontal="center" readingOrder="1"/>
    </xf>
    <xf numFmtId="0" fontId="10" fillId="3" borderId="0" xfId="0" applyFont="1" applyFill="1" applyBorder="1" applyAlignment="1">
      <alignment horizontal="center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readingOrder="1"/>
    </xf>
    <xf numFmtId="39" fontId="13" fillId="0" borderId="0" xfId="0" applyNumberFormat="1" applyFont="1"/>
    <xf numFmtId="0" fontId="43" fillId="0" borderId="0" xfId="0" applyFont="1"/>
    <xf numFmtId="0" fontId="38" fillId="0" borderId="33" xfId="0" applyFont="1" applyBorder="1" applyAlignment="1">
      <alignment horizontal="center" vertical="center" wrapText="1"/>
    </xf>
    <xf numFmtId="3" fontId="13" fillId="0" borderId="1" xfId="0" applyNumberFormat="1" applyFont="1" applyBorder="1"/>
    <xf numFmtId="0" fontId="13" fillId="0" borderId="26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21" xfId="0" applyFont="1" applyBorder="1"/>
    <xf numFmtId="3" fontId="13" fillId="0" borderId="21" xfId="0" applyNumberFormat="1" applyFont="1" applyBorder="1"/>
    <xf numFmtId="0" fontId="40" fillId="0" borderId="36" xfId="0" applyFont="1" applyBorder="1" applyAlignment="1">
      <alignment horizontal="justify" vertical="center" wrapText="1"/>
    </xf>
    <xf numFmtId="4" fontId="35" fillId="0" borderId="3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39" fontId="19" fillId="0" borderId="27" xfId="9" applyNumberFormat="1" applyFont="1" applyBorder="1" applyAlignment="1">
      <alignment vertical="center"/>
    </xf>
    <xf numFmtId="39" fontId="35" fillId="0" borderId="22" xfId="0" applyNumberFormat="1" applyFont="1" applyBorder="1" applyAlignment="1">
      <alignment horizontal="center" vertical="center" wrapText="1"/>
    </xf>
    <xf numFmtId="0" fontId="23" fillId="0" borderId="0" xfId="0" applyFont="1"/>
    <xf numFmtId="4" fontId="23" fillId="0" borderId="32" xfId="0" applyNumberFormat="1" applyFont="1" applyBorder="1"/>
    <xf numFmtId="4" fontId="38" fillId="0" borderId="1" xfId="0" applyNumberFormat="1" applyFont="1" applyBorder="1" applyAlignment="1">
      <alignment horizontal="right" vertical="center" wrapText="1"/>
    </xf>
    <xf numFmtId="3" fontId="13" fillId="0" borderId="42" xfId="0" applyNumberFormat="1" applyFont="1" applyBorder="1"/>
    <xf numFmtId="0" fontId="20" fillId="0" borderId="66" xfId="0" applyFont="1" applyBorder="1" applyAlignment="1">
      <alignment horizontal="center" vertical="center"/>
    </xf>
    <xf numFmtId="0" fontId="13" fillId="0" borderId="42" xfId="0" applyFont="1" applyBorder="1"/>
    <xf numFmtId="4" fontId="38" fillId="0" borderId="42" xfId="0" applyNumberFormat="1" applyFont="1" applyBorder="1" applyAlignment="1">
      <alignment horizontal="right" vertical="center" wrapText="1"/>
    </xf>
    <xf numFmtId="0" fontId="13" fillId="0" borderId="39" xfId="0" applyFont="1" applyBorder="1"/>
    <xf numFmtId="4" fontId="38" fillId="0" borderId="21" xfId="0" applyNumberFormat="1" applyFont="1" applyBorder="1" applyAlignment="1">
      <alignment horizontal="right" vertical="center" wrapText="1"/>
    </xf>
    <xf numFmtId="4" fontId="35" fillId="0" borderId="22" xfId="0" applyNumberFormat="1" applyFont="1" applyBorder="1" applyAlignment="1">
      <alignment horizontal="right" vertical="center" wrapText="1"/>
    </xf>
    <xf numFmtId="8" fontId="4" fillId="2" borderId="18" xfId="0" applyNumberFormat="1" applyFont="1" applyFill="1" applyBorder="1" applyAlignment="1">
      <alignment horizontal="right" vertical="center" wrapText="1" indent="1" readingOrder="1"/>
    </xf>
    <xf numFmtId="8" fontId="4" fillId="2" borderId="19" xfId="0" applyNumberFormat="1" applyFont="1" applyFill="1" applyBorder="1" applyAlignment="1">
      <alignment horizontal="right" vertical="center" wrapText="1" inden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39" fontId="19" fillId="0" borderId="42" xfId="9" applyNumberFormat="1" applyFont="1" applyBorder="1" applyAlignment="1">
      <alignment horizontal="right" vertical="center"/>
    </xf>
    <xf numFmtId="39" fontId="19" fillId="0" borderId="20" xfId="9" applyNumberFormat="1" applyFont="1" applyBorder="1" applyAlignment="1">
      <alignment horizontal="right" vertical="center"/>
    </xf>
    <xf numFmtId="39" fontId="19" fillId="0" borderId="21" xfId="9" applyNumberFormat="1" applyFont="1" applyBorder="1" applyAlignment="1">
      <alignment horizontal="right" vertical="center"/>
    </xf>
    <xf numFmtId="164" fontId="19" fillId="0" borderId="1" xfId="9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9" fontId="18" fillId="0" borderId="29" xfId="9" applyNumberFormat="1" applyFont="1" applyBorder="1" applyAlignment="1">
      <alignment horizontal="right" vertical="center"/>
    </xf>
    <xf numFmtId="39" fontId="18" fillId="0" borderId="30" xfId="9" applyNumberFormat="1" applyFont="1" applyBorder="1" applyAlignment="1">
      <alignment horizontal="right" vertical="center"/>
    </xf>
    <xf numFmtId="37" fontId="19" fillId="0" borderId="48" xfId="9" applyNumberFormat="1" applyFont="1" applyBorder="1" applyAlignment="1">
      <alignment horizontal="right" vertical="center"/>
    </xf>
    <xf numFmtId="37" fontId="19" fillId="0" borderId="49" xfId="9" applyNumberFormat="1" applyFont="1" applyBorder="1" applyAlignment="1">
      <alignment horizontal="right" vertical="center"/>
    </xf>
    <xf numFmtId="37" fontId="19" fillId="0" borderId="37" xfId="9" applyNumberFormat="1" applyFont="1" applyBorder="1" applyAlignment="1">
      <alignment horizontal="right" vertical="center"/>
    </xf>
    <xf numFmtId="37" fontId="19" fillId="0" borderId="41" xfId="9" applyNumberFormat="1" applyFont="1" applyBorder="1" applyAlignment="1">
      <alignment horizontal="right" vertical="center"/>
    </xf>
    <xf numFmtId="37" fontId="19" fillId="0" borderId="0" xfId="9" applyNumberFormat="1" applyFont="1" applyBorder="1" applyAlignment="1">
      <alignment horizontal="right" vertical="center"/>
    </xf>
    <xf numFmtId="37" fontId="19" fillId="0" borderId="34" xfId="9" applyNumberFormat="1" applyFont="1" applyBorder="1" applyAlignment="1">
      <alignment horizontal="right" vertical="center"/>
    </xf>
    <xf numFmtId="37" fontId="19" fillId="0" borderId="40" xfId="9" applyNumberFormat="1" applyFont="1" applyBorder="1" applyAlignment="1">
      <alignment horizontal="right" vertical="center"/>
    </xf>
    <xf numFmtId="37" fontId="19" fillId="0" borderId="50" xfId="9" applyNumberFormat="1" applyFont="1" applyBorder="1" applyAlignment="1">
      <alignment horizontal="right" vertical="center"/>
    </xf>
    <xf numFmtId="37" fontId="19" fillId="0" borderId="51" xfId="9" applyNumberFormat="1" applyFont="1" applyBorder="1" applyAlignment="1">
      <alignment horizontal="right" vertical="center"/>
    </xf>
    <xf numFmtId="39" fontId="19" fillId="0" borderId="42" xfId="9" applyNumberFormat="1" applyFont="1" applyBorder="1" applyAlignment="1">
      <alignment horizontal="center" vertical="center"/>
    </xf>
    <xf numFmtId="39" fontId="19" fillId="0" borderId="20" xfId="9" applyNumberFormat="1" applyFont="1" applyBorder="1" applyAlignment="1">
      <alignment horizontal="center" vertical="center"/>
    </xf>
    <xf numFmtId="164" fontId="19" fillId="0" borderId="42" xfId="9" applyNumberFormat="1" applyFont="1" applyBorder="1" applyAlignment="1">
      <alignment horizontal="center" vertical="center"/>
    </xf>
    <xf numFmtId="164" fontId="19" fillId="0" borderId="20" xfId="9" applyNumberFormat="1" applyFont="1" applyBorder="1" applyAlignment="1">
      <alignment horizontal="center" vertical="center"/>
    </xf>
    <xf numFmtId="37" fontId="19" fillId="0" borderId="48" xfId="9" applyNumberFormat="1" applyFont="1" applyBorder="1" applyAlignment="1">
      <alignment horizontal="center" vertical="center"/>
    </xf>
    <xf numFmtId="37" fontId="19" fillId="0" borderId="49" xfId="9" applyNumberFormat="1" applyFont="1" applyBorder="1" applyAlignment="1">
      <alignment horizontal="center" vertical="center"/>
    </xf>
    <xf numFmtId="37" fontId="19" fillId="0" borderId="37" xfId="9" applyNumberFormat="1" applyFont="1" applyBorder="1" applyAlignment="1">
      <alignment horizontal="center" vertical="center"/>
    </xf>
    <xf numFmtId="37" fontId="19" fillId="0" borderId="41" xfId="9" applyNumberFormat="1" applyFont="1" applyBorder="1" applyAlignment="1">
      <alignment horizontal="center" vertical="center"/>
    </xf>
    <xf numFmtId="37" fontId="19" fillId="0" borderId="0" xfId="9" applyNumberFormat="1" applyFont="1" applyBorder="1" applyAlignment="1">
      <alignment horizontal="center" vertical="center"/>
    </xf>
    <xf numFmtId="37" fontId="19" fillId="0" borderId="34" xfId="9" applyNumberFormat="1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3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left" vertical="center"/>
    </xf>
    <xf numFmtId="0" fontId="35" fillId="5" borderId="38" xfId="0" applyFont="1" applyFill="1" applyBorder="1" applyAlignment="1">
      <alignment horizontal="center" vertical="center" wrapText="1"/>
    </xf>
    <xf numFmtId="0" fontId="35" fillId="5" borderId="5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32" xfId="0" applyFont="1" applyBorder="1" applyAlignment="1">
      <alignment horizontal="left"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5" borderId="53" xfId="0" applyFont="1" applyFill="1" applyBorder="1" applyAlignment="1">
      <alignment horizontal="center" vertical="center" wrapText="1"/>
    </xf>
    <xf numFmtId="0" fontId="24" fillId="5" borderId="56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 wrapText="1" indent="5"/>
    </xf>
    <xf numFmtId="0" fontId="26" fillId="0" borderId="39" xfId="0" applyFont="1" applyBorder="1" applyAlignment="1">
      <alignment horizontal="left" vertical="center" wrapText="1" indent="5"/>
    </xf>
    <xf numFmtId="0" fontId="26" fillId="0" borderId="52" xfId="0" applyFont="1" applyBorder="1" applyAlignment="1">
      <alignment horizontal="left" vertical="center" wrapText="1" indent="5"/>
    </xf>
    <xf numFmtId="0" fontId="33" fillId="0" borderId="6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4" fillId="0" borderId="63" xfId="0" applyFont="1" applyBorder="1" applyAlignment="1">
      <alignment vertical="center" wrapText="1"/>
    </xf>
    <xf numFmtId="0" fontId="34" fillId="0" borderId="33" xfId="0" applyFont="1" applyBorder="1" applyAlignment="1">
      <alignment vertical="center" wrapText="1"/>
    </xf>
    <xf numFmtId="4" fontId="33" fillId="0" borderId="63" xfId="0" applyNumberFormat="1" applyFont="1" applyBorder="1" applyAlignment="1">
      <alignment vertical="center" wrapText="1"/>
    </xf>
    <xf numFmtId="4" fontId="33" fillId="0" borderId="33" xfId="0" applyNumberFormat="1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3" fillId="0" borderId="33" xfId="0" applyFont="1" applyBorder="1" applyAlignment="1">
      <alignment vertical="center" wrapText="1"/>
    </xf>
    <xf numFmtId="0" fontId="33" fillId="0" borderId="63" xfId="0" applyFont="1" applyBorder="1" applyAlignment="1">
      <alignment horizontal="justify" vertical="center" wrapText="1"/>
    </xf>
    <xf numFmtId="0" fontId="33" fillId="0" borderId="64" xfId="0" applyFont="1" applyBorder="1" applyAlignment="1">
      <alignment horizontal="justify" vertical="center" wrapText="1"/>
    </xf>
    <xf numFmtId="0" fontId="33" fillId="0" borderId="33" xfId="0" applyFont="1" applyBorder="1" applyAlignment="1">
      <alignment horizontal="justify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</cellXfs>
  <cellStyles count="10">
    <cellStyle name="Comma" xfId="9" builtinId="3"/>
    <cellStyle name="Comma 2" xfId="2"/>
    <cellStyle name="Comma 2 2" xfId="5"/>
    <cellStyle name="Comma 3" xfId="4"/>
    <cellStyle name="Comma 4" xfId="6"/>
    <cellStyle name="Normal" xfId="0" builtinId="0"/>
    <cellStyle name="Normal 2" xfId="1"/>
    <cellStyle name="Normal 2 2" xfId="7"/>
    <cellStyle name="Normal 3" xfId="3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2" zoomScale="90" zoomScaleNormal="90" workbookViewId="0">
      <selection activeCell="E31" sqref="E31"/>
    </sheetView>
  </sheetViews>
  <sheetFormatPr defaultRowHeight="17.100000000000001" customHeight="1" x14ac:dyDescent="0.25"/>
  <cols>
    <col min="1" max="1" width="3.85546875" style="1" bestFit="1" customWidth="1"/>
    <col min="2" max="2" width="57.5703125" style="1" bestFit="1" customWidth="1"/>
    <col min="3" max="3" width="9.85546875" style="189" customWidth="1"/>
    <col min="4" max="4" width="16" style="1" bestFit="1" customWidth="1"/>
    <col min="5" max="5" width="18.42578125" style="1" bestFit="1" customWidth="1"/>
    <col min="6" max="6" width="13.42578125" style="1" customWidth="1"/>
    <col min="7" max="7" width="15.140625" style="1" bestFit="1" customWidth="1"/>
    <col min="8" max="9" width="9.140625" style="1"/>
    <col min="10" max="10" width="14.28515625" style="1" bestFit="1" customWidth="1"/>
    <col min="11" max="11" width="16.42578125" style="1" bestFit="1" customWidth="1"/>
    <col min="12" max="12" width="13.5703125" style="1" bestFit="1" customWidth="1"/>
    <col min="13" max="16384" width="9.140625" style="1"/>
  </cols>
  <sheetData>
    <row r="1" spans="1:7" ht="17.100000000000001" customHeight="1" x14ac:dyDescent="0.25">
      <c r="A1" s="218" t="s">
        <v>23</v>
      </c>
      <c r="B1" s="218"/>
      <c r="C1" s="218"/>
      <c r="D1" s="218"/>
      <c r="E1" s="218"/>
      <c r="F1" s="218"/>
      <c r="G1" s="218"/>
    </row>
    <row r="2" spans="1:7" ht="17.100000000000001" customHeight="1" x14ac:dyDescent="0.25">
      <c r="A2" s="18" t="s">
        <v>6</v>
      </c>
      <c r="B2" s="19" t="s">
        <v>24</v>
      </c>
      <c r="C2" s="19" t="s">
        <v>237</v>
      </c>
      <c r="D2" s="19" t="s">
        <v>3</v>
      </c>
      <c r="E2" s="19" t="s">
        <v>1</v>
      </c>
      <c r="F2" s="19" t="s">
        <v>4</v>
      </c>
      <c r="G2" s="19" t="s">
        <v>5</v>
      </c>
    </row>
    <row r="3" spans="1:7" ht="17.100000000000001" customHeight="1" thickBot="1" x14ac:dyDescent="0.3">
      <c r="A3" s="32">
        <v>1</v>
      </c>
      <c r="B3" s="20" t="s">
        <v>29</v>
      </c>
      <c r="C3" s="186">
        <v>1</v>
      </c>
      <c r="D3" s="27">
        <f>38.4</f>
        <v>38.4</v>
      </c>
      <c r="E3" s="28">
        <v>60</v>
      </c>
      <c r="F3" s="29">
        <v>30000</v>
      </c>
      <c r="G3" s="29">
        <f>D3*E3*F3</f>
        <v>69120000</v>
      </c>
    </row>
    <row r="4" spans="1:7" ht="17.100000000000001" customHeight="1" thickBot="1" x14ac:dyDescent="0.3">
      <c r="A4" s="5"/>
      <c r="B4" s="12" t="s">
        <v>25</v>
      </c>
      <c r="C4" s="187"/>
      <c r="D4" s="4"/>
      <c r="E4" s="3"/>
      <c r="F4" s="7"/>
      <c r="G4" s="2"/>
    </row>
    <row r="5" spans="1:7" ht="17.100000000000001" customHeight="1" thickBot="1" x14ac:dyDescent="0.3">
      <c r="A5" s="33">
        <v>2</v>
      </c>
      <c r="B5" s="20" t="s">
        <v>22</v>
      </c>
      <c r="C5" s="186">
        <v>2</v>
      </c>
      <c r="D5" s="26">
        <v>300</v>
      </c>
      <c r="E5" s="24">
        <v>1</v>
      </c>
      <c r="F5" s="21">
        <v>30000</v>
      </c>
      <c r="G5" s="21">
        <f>D5*E5*F5</f>
        <v>9000000</v>
      </c>
    </row>
    <row r="6" spans="1:7" ht="17.100000000000001" customHeight="1" thickBot="1" x14ac:dyDescent="0.3">
      <c r="A6" s="34">
        <v>3</v>
      </c>
      <c r="B6" s="20" t="s">
        <v>72</v>
      </c>
      <c r="C6" s="186">
        <v>3</v>
      </c>
      <c r="D6" s="26">
        <v>15</v>
      </c>
      <c r="E6" s="30">
        <v>5</v>
      </c>
      <c r="F6" s="31">
        <v>30000</v>
      </c>
      <c r="G6" s="21">
        <f>D6*E6*F6</f>
        <v>2250000</v>
      </c>
    </row>
    <row r="7" spans="1:7" ht="17.100000000000001" customHeight="1" thickBot="1" x14ac:dyDescent="0.3">
      <c r="A7" s="5"/>
      <c r="B7" s="12" t="s">
        <v>7</v>
      </c>
      <c r="C7" s="187"/>
      <c r="D7" s="8" t="s">
        <v>11</v>
      </c>
      <c r="E7" s="11" t="s">
        <v>11</v>
      </c>
      <c r="F7" s="9">
        <v>30000</v>
      </c>
      <c r="G7" s="9" t="s">
        <v>11</v>
      </c>
    </row>
    <row r="8" spans="1:7" ht="17.100000000000001" customHeight="1" thickBot="1" x14ac:dyDescent="0.3">
      <c r="A8" s="5"/>
      <c r="B8" s="12" t="s">
        <v>8</v>
      </c>
      <c r="C8" s="187"/>
      <c r="D8" s="8" t="s">
        <v>11</v>
      </c>
      <c r="E8" s="11" t="s">
        <v>11</v>
      </c>
      <c r="F8" s="9">
        <v>30000</v>
      </c>
      <c r="G8" s="9" t="s">
        <v>11</v>
      </c>
    </row>
    <row r="9" spans="1:7" ht="17.100000000000001" customHeight="1" thickBot="1" x14ac:dyDescent="0.3">
      <c r="A9" s="6"/>
      <c r="B9" s="12" t="s">
        <v>9</v>
      </c>
      <c r="C9" s="187"/>
      <c r="D9" s="8" t="s">
        <v>11</v>
      </c>
      <c r="E9" s="11" t="s">
        <v>11</v>
      </c>
      <c r="F9" s="9">
        <v>30000</v>
      </c>
      <c r="G9" s="9" t="s">
        <v>11</v>
      </c>
    </row>
    <row r="10" spans="1:7" ht="17.100000000000001" customHeight="1" thickBot="1" x14ac:dyDescent="0.3">
      <c r="A10" s="5"/>
      <c r="B10" s="12" t="s">
        <v>26</v>
      </c>
      <c r="C10" s="187"/>
      <c r="D10" s="8" t="s">
        <v>11</v>
      </c>
      <c r="E10" s="11" t="s">
        <v>11</v>
      </c>
      <c r="F10" s="9">
        <v>30000</v>
      </c>
      <c r="G10" s="9" t="s">
        <v>11</v>
      </c>
    </row>
    <row r="11" spans="1:7" ht="17.100000000000001" customHeight="1" thickBot="1" x14ac:dyDescent="0.3">
      <c r="A11" s="5"/>
      <c r="B11" s="12" t="s">
        <v>10</v>
      </c>
      <c r="C11" s="187"/>
      <c r="D11" s="8" t="s">
        <v>11</v>
      </c>
      <c r="E11" s="11" t="s">
        <v>11</v>
      </c>
      <c r="F11" s="9">
        <v>30000</v>
      </c>
      <c r="G11" s="9" t="s">
        <v>11</v>
      </c>
    </row>
    <row r="12" spans="1:7" ht="17.100000000000001" customHeight="1" thickBot="1" x14ac:dyDescent="0.3">
      <c r="A12" s="6"/>
      <c r="B12" s="12" t="s">
        <v>27</v>
      </c>
      <c r="C12" s="187"/>
      <c r="D12" s="8" t="s">
        <v>11</v>
      </c>
      <c r="E12" s="11" t="s">
        <v>11</v>
      </c>
      <c r="F12" s="9">
        <v>30000</v>
      </c>
      <c r="G12" s="9" t="s">
        <v>11</v>
      </c>
    </row>
    <row r="13" spans="1:7" ht="17.100000000000001" customHeight="1" thickBot="1" x14ac:dyDescent="0.3">
      <c r="A13" s="33">
        <v>4</v>
      </c>
      <c r="B13" s="20" t="s">
        <v>0</v>
      </c>
      <c r="C13" s="186">
        <v>4</v>
      </c>
      <c r="D13" s="26">
        <v>12</v>
      </c>
      <c r="E13" s="24">
        <v>5</v>
      </c>
      <c r="F13" s="21">
        <v>30000</v>
      </c>
      <c r="G13" s="21">
        <f>D13*E13*F13</f>
        <v>1800000</v>
      </c>
    </row>
    <row r="14" spans="1:7" ht="17.100000000000001" customHeight="1" thickBot="1" x14ac:dyDescent="0.3">
      <c r="A14" s="5"/>
      <c r="B14" s="12" t="s">
        <v>12</v>
      </c>
      <c r="C14" s="187"/>
      <c r="D14" s="8" t="s">
        <v>11</v>
      </c>
      <c r="E14" s="11" t="s">
        <v>11</v>
      </c>
      <c r="F14" s="9">
        <v>30000</v>
      </c>
      <c r="G14" s="9" t="s">
        <v>11</v>
      </c>
    </row>
    <row r="15" spans="1:7" ht="17.100000000000001" customHeight="1" thickBot="1" x14ac:dyDescent="0.3">
      <c r="A15" s="6"/>
      <c r="B15" s="12" t="s">
        <v>13</v>
      </c>
      <c r="C15" s="187"/>
      <c r="D15" s="8" t="s">
        <v>11</v>
      </c>
      <c r="E15" s="11" t="s">
        <v>11</v>
      </c>
      <c r="F15" s="9">
        <v>30000</v>
      </c>
      <c r="G15" s="9" t="s">
        <v>11</v>
      </c>
    </row>
    <row r="16" spans="1:7" ht="17.100000000000001" customHeight="1" thickBot="1" x14ac:dyDescent="0.3">
      <c r="A16" s="5"/>
      <c r="B16" s="12" t="s">
        <v>14</v>
      </c>
      <c r="C16" s="187"/>
      <c r="D16" s="8" t="s">
        <v>11</v>
      </c>
      <c r="E16" s="11" t="s">
        <v>11</v>
      </c>
      <c r="F16" s="9">
        <v>30000</v>
      </c>
      <c r="G16" s="9" t="s">
        <v>11</v>
      </c>
    </row>
    <row r="17" spans="1:12" ht="17.100000000000001" customHeight="1" thickBot="1" x14ac:dyDescent="0.3">
      <c r="A17" s="33">
        <v>5</v>
      </c>
      <c r="B17" s="20" t="s">
        <v>220</v>
      </c>
      <c r="C17" s="186">
        <v>5</v>
      </c>
      <c r="D17" s="22" t="s">
        <v>11</v>
      </c>
      <c r="E17" s="22" t="s">
        <v>11</v>
      </c>
      <c r="F17" s="22" t="s">
        <v>11</v>
      </c>
      <c r="G17" s="22">
        <f>'Note5&amp;6'!H9+'Note5&amp;6'!H16+'Note5&amp;6'!D25</f>
        <v>13657779.364499999</v>
      </c>
      <c r="I17" s="13"/>
      <c r="J17" s="176"/>
      <c r="K17" s="13"/>
      <c r="L17" s="13"/>
    </row>
    <row r="18" spans="1:12" ht="17.100000000000001" customHeight="1" thickBot="1" x14ac:dyDescent="0.3">
      <c r="A18" s="34">
        <v>6</v>
      </c>
      <c r="B18" s="20" t="s">
        <v>15</v>
      </c>
      <c r="C18" s="186">
        <v>6</v>
      </c>
      <c r="D18" s="22" t="s">
        <v>11</v>
      </c>
      <c r="E18" s="22" t="s">
        <v>11</v>
      </c>
      <c r="F18" s="22" t="s">
        <v>11</v>
      </c>
      <c r="G18" s="22">
        <f>'Note5&amp;6'!H36</f>
        <v>15901782.917399999</v>
      </c>
    </row>
    <row r="19" spans="1:12" ht="17.100000000000001" customHeight="1" thickBot="1" x14ac:dyDescent="0.3">
      <c r="A19" s="33">
        <v>7</v>
      </c>
      <c r="B19" s="20" t="s">
        <v>16</v>
      </c>
      <c r="C19" s="186">
        <v>7</v>
      </c>
      <c r="D19" s="25">
        <v>22949000</v>
      </c>
      <c r="E19" s="25">
        <v>1</v>
      </c>
      <c r="F19" s="25">
        <v>1</v>
      </c>
      <c r="G19" s="22">
        <f>D19*E19*F19</f>
        <v>22949000</v>
      </c>
      <c r="J19" s="13"/>
      <c r="L19" s="13"/>
    </row>
    <row r="20" spans="1:12" ht="17.100000000000001" customHeight="1" thickBot="1" x14ac:dyDescent="0.3">
      <c r="A20" s="5"/>
      <c r="B20" s="12" t="s">
        <v>18</v>
      </c>
      <c r="C20" s="187"/>
      <c r="D20" s="14">
        <v>8945000</v>
      </c>
      <c r="E20" s="14">
        <v>1</v>
      </c>
      <c r="F20" s="14">
        <v>1</v>
      </c>
      <c r="G20" s="9" t="s">
        <v>11</v>
      </c>
      <c r="J20" s="13"/>
    </row>
    <row r="21" spans="1:12" ht="17.100000000000001" customHeight="1" thickBot="1" x14ac:dyDescent="0.3">
      <c r="A21" s="5"/>
      <c r="B21" s="12" t="s">
        <v>19</v>
      </c>
      <c r="C21" s="187"/>
      <c r="D21" s="14">
        <v>82500</v>
      </c>
      <c r="E21" s="14">
        <v>60</v>
      </c>
      <c r="F21" s="14">
        <v>1</v>
      </c>
      <c r="G21" s="9" t="s">
        <v>11</v>
      </c>
      <c r="J21" s="13"/>
    </row>
    <row r="22" spans="1:12" ht="17.100000000000001" customHeight="1" thickBot="1" x14ac:dyDescent="0.3">
      <c r="A22" s="5"/>
      <c r="B22" s="12" t="s">
        <v>20</v>
      </c>
      <c r="C22" s="187"/>
      <c r="D22" s="14">
        <v>75450</v>
      </c>
      <c r="E22" s="14">
        <v>60</v>
      </c>
      <c r="F22" s="14">
        <v>2</v>
      </c>
      <c r="G22" s="9" t="s">
        <v>11</v>
      </c>
      <c r="J22" s="13"/>
    </row>
    <row r="23" spans="1:12" ht="17.100000000000001" customHeight="1" thickBot="1" x14ac:dyDescent="0.3">
      <c r="A23" s="33">
        <v>8</v>
      </c>
      <c r="B23" s="20" t="s">
        <v>2</v>
      </c>
      <c r="C23" s="186">
        <v>8</v>
      </c>
      <c r="D23" s="21">
        <v>39612</v>
      </c>
      <c r="E23" s="21">
        <v>12</v>
      </c>
      <c r="F23" s="21">
        <v>3</v>
      </c>
      <c r="G23" s="22">
        <f>D23*E23*F23</f>
        <v>1426032</v>
      </c>
    </row>
    <row r="24" spans="1:12" ht="17.100000000000001" customHeight="1" thickBot="1" x14ac:dyDescent="0.3">
      <c r="A24" s="34">
        <v>9</v>
      </c>
      <c r="B24" s="20" t="s">
        <v>28</v>
      </c>
      <c r="C24" s="186">
        <v>9</v>
      </c>
      <c r="D24" s="21">
        <v>55450</v>
      </c>
      <c r="E24" s="21">
        <v>4</v>
      </c>
      <c r="F24" s="21">
        <f>5*4</f>
        <v>20</v>
      </c>
      <c r="G24" s="21">
        <f>D24*E24*F24</f>
        <v>4436000</v>
      </c>
      <c r="L24" s="13"/>
    </row>
    <row r="25" spans="1:12" ht="17.100000000000001" customHeight="1" thickBot="1" x14ac:dyDescent="0.3">
      <c r="A25" s="34">
        <v>10</v>
      </c>
      <c r="B25" s="20" t="s">
        <v>17</v>
      </c>
      <c r="C25" s="186">
        <v>10</v>
      </c>
      <c r="D25" s="23">
        <v>500</v>
      </c>
      <c r="E25" s="23">
        <v>1</v>
      </c>
      <c r="F25" s="23">
        <v>1500</v>
      </c>
      <c r="G25" s="24">
        <f>D25*E25*F25</f>
        <v>750000</v>
      </c>
    </row>
    <row r="26" spans="1:12" ht="17.100000000000001" customHeight="1" x14ac:dyDescent="0.25">
      <c r="A26" s="15"/>
      <c r="B26" s="16"/>
      <c r="C26" s="188"/>
      <c r="D26" s="17"/>
      <c r="E26" s="17"/>
      <c r="F26" s="17"/>
      <c r="G26" s="10"/>
    </row>
    <row r="27" spans="1:12" ht="17.100000000000001" customHeight="1" thickBot="1" x14ac:dyDescent="0.3">
      <c r="A27" s="215" t="s">
        <v>21</v>
      </c>
      <c r="B27" s="216"/>
      <c r="C27" s="216"/>
      <c r="D27" s="216"/>
      <c r="E27" s="217"/>
      <c r="F27" s="213">
        <f>G3+G5+G6+G13+G17+G18+G19+G23+G24+G25</f>
        <v>141290594.28189999</v>
      </c>
      <c r="G27" s="214"/>
    </row>
  </sheetData>
  <mergeCells count="3">
    <mergeCell ref="F27:G27"/>
    <mergeCell ref="A27:E27"/>
    <mergeCell ref="A1:G1"/>
  </mergeCells>
  <pageMargins left="0.4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34" sqref="E34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7" style="61" customWidth="1"/>
    <col min="4" max="4" width="14.42578125" style="61" customWidth="1"/>
    <col min="5" max="5" width="13.5703125" style="61" customWidth="1"/>
    <col min="6" max="6" width="14.5703125" style="61" customWidth="1"/>
    <col min="7" max="7" width="12.140625" style="61" customWidth="1"/>
    <col min="8" max="8" width="5.57031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1:10" x14ac:dyDescent="0.3">
      <c r="B1" s="60" t="s">
        <v>30</v>
      </c>
      <c r="C1" s="59"/>
      <c r="D1" s="58"/>
      <c r="E1" s="57"/>
      <c r="F1" s="59"/>
      <c r="G1" s="59"/>
      <c r="H1" s="59"/>
      <c r="I1" s="59"/>
    </row>
    <row r="2" spans="1:10" ht="18" x14ac:dyDescent="0.3">
      <c r="B2" s="56" t="s">
        <v>31</v>
      </c>
      <c r="C2" s="55"/>
      <c r="D2" s="54"/>
      <c r="E2" s="53"/>
      <c r="F2" s="55"/>
      <c r="G2" s="52"/>
      <c r="H2" s="52"/>
      <c r="I2" s="55"/>
    </row>
    <row r="3" spans="1:10" ht="18.75" thickBot="1" x14ac:dyDescent="0.35">
      <c r="B3" s="56"/>
      <c r="C3" s="55"/>
      <c r="D3" s="86" t="s">
        <v>62</v>
      </c>
      <c r="E3" s="85" t="s">
        <v>74</v>
      </c>
      <c r="F3" s="55"/>
      <c r="G3" s="52"/>
      <c r="H3" s="52"/>
      <c r="I3" s="55"/>
    </row>
    <row r="4" spans="1:10" x14ac:dyDescent="0.3">
      <c r="B4" s="72" t="s">
        <v>6</v>
      </c>
      <c r="C4" s="73" t="s">
        <v>32</v>
      </c>
      <c r="D4" s="74" t="s">
        <v>63</v>
      </c>
      <c r="E4" s="74" t="s">
        <v>63</v>
      </c>
      <c r="F4" s="73" t="s">
        <v>65</v>
      </c>
      <c r="G4" s="223" t="s">
        <v>66</v>
      </c>
      <c r="H4" s="223"/>
      <c r="I4" s="224"/>
    </row>
    <row r="5" spans="1:10" x14ac:dyDescent="0.3">
      <c r="B5" s="50">
        <v>1</v>
      </c>
      <c r="C5" s="49" t="s">
        <v>61</v>
      </c>
      <c r="D5" s="69">
        <v>100</v>
      </c>
      <c r="E5" s="219">
        <v>38.4</v>
      </c>
      <c r="F5" s="222">
        <v>60</v>
      </c>
      <c r="G5" s="227">
        <v>30000</v>
      </c>
      <c r="H5" s="228"/>
      <c r="I5" s="229"/>
    </row>
    <row r="6" spans="1:10" x14ac:dyDescent="0.3">
      <c r="B6" s="50">
        <v>2</v>
      </c>
      <c r="C6" s="49" t="s">
        <v>60</v>
      </c>
      <c r="D6" s="69">
        <v>50</v>
      </c>
      <c r="E6" s="220"/>
      <c r="F6" s="222"/>
      <c r="G6" s="230"/>
      <c r="H6" s="231"/>
      <c r="I6" s="232"/>
    </row>
    <row r="7" spans="1:10" x14ac:dyDescent="0.3">
      <c r="B7" s="50">
        <v>3</v>
      </c>
      <c r="C7" s="49" t="s">
        <v>33</v>
      </c>
      <c r="D7" s="71" t="s">
        <v>64</v>
      </c>
      <c r="E7" s="221"/>
      <c r="F7" s="222"/>
      <c r="G7" s="233"/>
      <c r="H7" s="234"/>
      <c r="I7" s="235"/>
    </row>
    <row r="8" spans="1:10" ht="17.25" thickBot="1" x14ac:dyDescent="0.35">
      <c r="B8" s="48"/>
      <c r="C8" s="47" t="s">
        <v>34</v>
      </c>
      <c r="D8" s="46">
        <f>D6+D5</f>
        <v>150</v>
      </c>
      <c r="E8" s="67">
        <f>E5</f>
        <v>38.4</v>
      </c>
      <c r="F8" s="46">
        <f>F5</f>
        <v>60</v>
      </c>
      <c r="G8" s="225">
        <f>E5*F5*G5</f>
        <v>69120000</v>
      </c>
      <c r="H8" s="225"/>
      <c r="I8" s="226"/>
    </row>
    <row r="9" spans="1:10" x14ac:dyDescent="0.3">
      <c r="A9" s="68"/>
      <c r="B9" s="38"/>
      <c r="C9" s="45"/>
      <c r="D9" s="62"/>
      <c r="E9" s="62"/>
      <c r="F9" s="62"/>
      <c r="G9" s="62"/>
      <c r="H9" s="68"/>
      <c r="I9" s="68"/>
      <c r="J9" s="68"/>
    </row>
    <row r="10" spans="1:10" ht="18" x14ac:dyDescent="0.3">
      <c r="A10" s="68"/>
      <c r="B10" s="76"/>
      <c r="C10" s="41" t="s">
        <v>35</v>
      </c>
      <c r="D10" s="40"/>
      <c r="E10" s="41" t="s">
        <v>36</v>
      </c>
      <c r="F10" s="42"/>
      <c r="G10" s="44"/>
      <c r="H10" s="68"/>
      <c r="I10" s="77"/>
      <c r="J10" s="68"/>
    </row>
    <row r="11" spans="1:10" x14ac:dyDescent="0.3">
      <c r="A11" s="68"/>
      <c r="B11" s="76">
        <v>1</v>
      </c>
      <c r="C11" s="39" t="s">
        <v>39</v>
      </c>
      <c r="D11" s="40">
        <v>1</v>
      </c>
      <c r="E11" s="39" t="s">
        <v>38</v>
      </c>
      <c r="F11" s="42"/>
      <c r="G11" s="44"/>
      <c r="H11" s="44"/>
      <c r="I11" s="77"/>
      <c r="J11" s="68"/>
    </row>
    <row r="12" spans="1:10" x14ac:dyDescent="0.3">
      <c r="A12" s="68"/>
      <c r="B12" s="76">
        <v>2</v>
      </c>
      <c r="C12" s="39" t="s">
        <v>43</v>
      </c>
      <c r="D12" s="40">
        <v>2</v>
      </c>
      <c r="E12" s="39" t="s">
        <v>40</v>
      </c>
      <c r="F12" s="42"/>
      <c r="G12" s="44"/>
      <c r="H12" s="44"/>
      <c r="I12" s="77"/>
      <c r="J12" s="68"/>
    </row>
    <row r="13" spans="1:10" x14ac:dyDescent="0.3">
      <c r="A13" s="68"/>
      <c r="B13" s="76">
        <v>3</v>
      </c>
      <c r="C13" s="39" t="s">
        <v>44</v>
      </c>
      <c r="D13" s="40">
        <v>3</v>
      </c>
      <c r="E13" s="45" t="s">
        <v>41</v>
      </c>
      <c r="F13" s="42"/>
      <c r="G13" s="44"/>
      <c r="H13" s="44"/>
      <c r="I13" s="77"/>
      <c r="J13" s="68"/>
    </row>
    <row r="14" spans="1:10" x14ac:dyDescent="0.3">
      <c r="B14" s="76">
        <v>4</v>
      </c>
      <c r="C14" s="39" t="s">
        <v>45</v>
      </c>
      <c r="D14" s="40">
        <v>4</v>
      </c>
      <c r="E14" s="39" t="s">
        <v>42</v>
      </c>
      <c r="F14" s="42"/>
      <c r="G14" s="44"/>
      <c r="H14" s="68"/>
      <c r="I14" s="77"/>
    </row>
    <row r="15" spans="1:10" x14ac:dyDescent="0.3">
      <c r="B15" s="76">
        <v>5</v>
      </c>
      <c r="C15" s="39" t="s">
        <v>48</v>
      </c>
      <c r="D15" s="40">
        <v>5</v>
      </c>
      <c r="E15" s="39" t="s">
        <v>68</v>
      </c>
      <c r="F15" s="42"/>
      <c r="G15" s="44"/>
      <c r="H15" s="68"/>
      <c r="I15" s="77"/>
    </row>
    <row r="16" spans="1:10" x14ac:dyDescent="0.3">
      <c r="B16" s="76">
        <v>6</v>
      </c>
      <c r="C16" s="39" t="s">
        <v>67</v>
      </c>
      <c r="D16" s="40">
        <v>6</v>
      </c>
      <c r="E16" s="39" t="s">
        <v>46</v>
      </c>
      <c r="F16" s="42"/>
      <c r="G16" s="44"/>
      <c r="H16" s="68"/>
      <c r="I16" s="77"/>
    </row>
    <row r="17" spans="2:9" x14ac:dyDescent="0.3">
      <c r="B17" s="76">
        <v>7</v>
      </c>
      <c r="C17" s="39" t="s">
        <v>69</v>
      </c>
      <c r="D17" s="40">
        <v>7</v>
      </c>
      <c r="E17" s="39" t="s">
        <v>47</v>
      </c>
      <c r="F17" s="42"/>
      <c r="G17" s="44"/>
      <c r="H17" s="68"/>
      <c r="I17" s="77"/>
    </row>
    <row r="18" spans="2:9" ht="17.25" thickBot="1" x14ac:dyDescent="0.35">
      <c r="B18" s="78"/>
      <c r="C18" s="79"/>
      <c r="D18" s="80"/>
      <c r="E18" s="80"/>
      <c r="F18" s="80"/>
      <c r="G18" s="80"/>
      <c r="H18" s="81"/>
      <c r="I18" s="82"/>
    </row>
    <row r="19" spans="2:9" ht="17.25" thickTop="1" x14ac:dyDescent="0.3"/>
    <row r="20" spans="2:9" x14ac:dyDescent="0.3">
      <c r="B20" s="38"/>
      <c r="C20" s="45"/>
      <c r="D20" s="44"/>
      <c r="E20" s="44"/>
      <c r="F20" s="44"/>
      <c r="G20" s="44"/>
      <c r="H20" s="43"/>
    </row>
    <row r="21" spans="2:9" ht="18" x14ac:dyDescent="0.3">
      <c r="B21" s="56"/>
      <c r="C21" s="55"/>
      <c r="D21" s="54"/>
      <c r="E21" s="54"/>
      <c r="F21" s="53"/>
      <c r="G21" s="55"/>
      <c r="H21" s="55"/>
    </row>
  </sheetData>
  <mergeCells count="5">
    <mergeCell ref="E5:E7"/>
    <mergeCell ref="F5:F7"/>
    <mergeCell ref="G4:I4"/>
    <mergeCell ref="G8:I8"/>
    <mergeCell ref="G5:I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2" workbookViewId="0">
      <selection activeCell="E34" sqref="E34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7" style="61" customWidth="1"/>
    <col min="4" max="4" width="14.42578125" style="61" customWidth="1"/>
    <col min="5" max="5" width="13.5703125" style="61" customWidth="1"/>
    <col min="6" max="6" width="14.5703125" style="61" customWidth="1"/>
    <col min="7" max="7" width="10.28515625" style="61" customWidth="1"/>
    <col min="8" max="8" width="6.285156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1:9" x14ac:dyDescent="0.3">
      <c r="B1" s="38"/>
      <c r="C1" s="45"/>
      <c r="D1" s="44"/>
      <c r="E1" s="44"/>
      <c r="F1" s="44"/>
      <c r="G1" s="44"/>
      <c r="H1" s="43"/>
    </row>
    <row r="2" spans="1:9" x14ac:dyDescent="0.3">
      <c r="B2" s="60" t="s">
        <v>49</v>
      </c>
      <c r="C2" s="37"/>
      <c r="D2" s="36"/>
      <c r="E2" s="36"/>
      <c r="F2" s="35"/>
      <c r="G2" s="37"/>
      <c r="H2" s="37"/>
    </row>
    <row r="3" spans="1:9" ht="18" x14ac:dyDescent="0.3">
      <c r="B3" s="56" t="s">
        <v>50</v>
      </c>
      <c r="C3" s="55"/>
      <c r="D3" s="54"/>
      <c r="E3" s="54"/>
      <c r="F3" s="53"/>
      <c r="G3" s="55"/>
      <c r="H3" s="55"/>
    </row>
    <row r="4" spans="1:9" ht="18.75" thickBot="1" x14ac:dyDescent="0.35">
      <c r="B4" s="56"/>
      <c r="C4" s="55"/>
      <c r="D4" s="86" t="s">
        <v>62</v>
      </c>
      <c r="E4" s="85" t="s">
        <v>74</v>
      </c>
      <c r="F4" s="53"/>
      <c r="G4" s="55"/>
      <c r="H4" s="55"/>
    </row>
    <row r="5" spans="1:9" x14ac:dyDescent="0.3">
      <c r="B5" s="72" t="s">
        <v>6</v>
      </c>
      <c r="C5" s="75" t="s">
        <v>32</v>
      </c>
      <c r="D5" s="74" t="s">
        <v>63</v>
      </c>
      <c r="E5" s="74" t="s">
        <v>63</v>
      </c>
      <c r="F5" s="75" t="s">
        <v>65</v>
      </c>
      <c r="G5" s="223" t="s">
        <v>66</v>
      </c>
      <c r="H5" s="223"/>
      <c r="I5" s="224"/>
    </row>
    <row r="6" spans="1:9" x14ac:dyDescent="0.3">
      <c r="B6" s="50">
        <v>1</v>
      </c>
      <c r="C6" s="49" t="s">
        <v>238</v>
      </c>
      <c r="D6" s="69">
        <v>649</v>
      </c>
      <c r="E6" s="236">
        <v>300</v>
      </c>
      <c r="F6" s="238" t="s">
        <v>11</v>
      </c>
      <c r="G6" s="240">
        <v>30000</v>
      </c>
      <c r="H6" s="241"/>
      <c r="I6" s="242"/>
    </row>
    <row r="7" spans="1:9" x14ac:dyDescent="0.3">
      <c r="B7" s="50">
        <v>2</v>
      </c>
      <c r="C7" s="49" t="s">
        <v>239</v>
      </c>
      <c r="D7" s="69">
        <v>900</v>
      </c>
      <c r="E7" s="237"/>
      <c r="F7" s="239"/>
      <c r="G7" s="243"/>
      <c r="H7" s="244"/>
      <c r="I7" s="245"/>
    </row>
    <row r="8" spans="1:9" ht="17.25" thickBot="1" x14ac:dyDescent="0.35">
      <c r="B8" s="48"/>
      <c r="C8" s="47" t="s">
        <v>34</v>
      </c>
      <c r="D8" s="46" t="s">
        <v>11</v>
      </c>
      <c r="E8" s="67">
        <f>E6</f>
        <v>300</v>
      </c>
      <c r="F8" s="84" t="str">
        <f>F6</f>
        <v>n/a</v>
      </c>
      <c r="G8" s="225">
        <f>E6*G6</f>
        <v>9000000</v>
      </c>
      <c r="H8" s="225"/>
      <c r="I8" s="226"/>
    </row>
    <row r="9" spans="1:9" ht="33.75" customHeight="1" x14ac:dyDescent="0.3">
      <c r="B9" s="191" t="s">
        <v>242</v>
      </c>
      <c r="C9" s="55"/>
      <c r="D9" s="246" t="s">
        <v>243</v>
      </c>
      <c r="E9" s="246"/>
      <c r="F9" s="246"/>
      <c r="G9" s="246"/>
      <c r="H9" s="246"/>
      <c r="I9" s="246"/>
    </row>
    <row r="10" spans="1:9" ht="31.5" customHeight="1" x14ac:dyDescent="0.3">
      <c r="B10" s="191" t="s">
        <v>240</v>
      </c>
      <c r="C10" s="55"/>
      <c r="D10" s="247" t="s">
        <v>241</v>
      </c>
      <c r="E10" s="247"/>
      <c r="F10" s="247"/>
      <c r="G10" s="247"/>
      <c r="H10" s="247"/>
      <c r="I10" s="247"/>
    </row>
    <row r="11" spans="1:9" ht="18" x14ac:dyDescent="0.3">
      <c r="B11" s="56"/>
      <c r="C11" s="55"/>
      <c r="D11" s="54"/>
      <c r="E11" s="54"/>
      <c r="F11" s="53"/>
      <c r="G11" s="55"/>
      <c r="H11" s="55"/>
    </row>
    <row r="12" spans="1:9" ht="18" x14ac:dyDescent="0.3">
      <c r="A12" s="68"/>
      <c r="B12" s="76"/>
      <c r="C12" s="41" t="s">
        <v>35</v>
      </c>
      <c r="D12" s="40"/>
      <c r="E12" s="41" t="s">
        <v>36</v>
      </c>
      <c r="F12" s="42"/>
      <c r="G12" s="44"/>
      <c r="H12" s="68"/>
      <c r="I12" s="77"/>
    </row>
    <row r="13" spans="1:9" x14ac:dyDescent="0.3">
      <c r="A13" s="68"/>
      <c r="B13" s="76">
        <v>1</v>
      </c>
      <c r="C13" s="39" t="s">
        <v>37</v>
      </c>
      <c r="D13" s="40">
        <v>1</v>
      </c>
      <c r="E13" s="39" t="s">
        <v>46</v>
      </c>
      <c r="F13" s="42"/>
      <c r="G13" s="44"/>
      <c r="H13" s="44"/>
      <c r="I13" s="77"/>
    </row>
    <row r="14" spans="1:9" x14ac:dyDescent="0.3">
      <c r="A14" s="68"/>
      <c r="B14" s="76">
        <v>2</v>
      </c>
      <c r="C14" s="39" t="s">
        <v>71</v>
      </c>
      <c r="D14" s="40">
        <v>2</v>
      </c>
      <c r="E14" s="39" t="s">
        <v>47</v>
      </c>
      <c r="F14" s="42"/>
      <c r="G14" s="44"/>
      <c r="H14" s="44"/>
      <c r="I14" s="77"/>
    </row>
    <row r="15" spans="1:9" x14ac:dyDescent="0.3">
      <c r="A15" s="68"/>
      <c r="B15" s="76">
        <v>3</v>
      </c>
      <c r="C15" s="39" t="s">
        <v>70</v>
      </c>
      <c r="D15" s="40"/>
      <c r="E15" s="45"/>
      <c r="F15" s="42"/>
      <c r="G15" s="44"/>
      <c r="H15" s="44"/>
      <c r="I15" s="77"/>
    </row>
    <row r="16" spans="1:9" ht="17.25" thickBot="1" x14ac:dyDescent="0.35">
      <c r="B16" s="78"/>
      <c r="C16" s="79"/>
      <c r="D16" s="80"/>
      <c r="E16" s="80"/>
      <c r="F16" s="80"/>
      <c r="G16" s="80"/>
      <c r="H16" s="81"/>
      <c r="I16" s="82"/>
    </row>
    <row r="17" spans="2:10" ht="18.75" thickTop="1" x14ac:dyDescent="0.3">
      <c r="B17" s="56"/>
      <c r="C17" s="55"/>
      <c r="D17" s="54"/>
      <c r="E17" s="54"/>
      <c r="F17" s="53"/>
      <c r="G17" s="55"/>
      <c r="H17" s="55"/>
    </row>
    <row r="18" spans="2:10" ht="18" x14ac:dyDescent="0.3">
      <c r="B18" s="56"/>
      <c r="C18" s="55"/>
      <c r="D18" s="54"/>
      <c r="E18" s="54"/>
      <c r="F18" s="53"/>
      <c r="G18" s="55"/>
      <c r="H18" s="55"/>
      <c r="J18" s="68"/>
    </row>
  </sheetData>
  <mergeCells count="7">
    <mergeCell ref="D9:I9"/>
    <mergeCell ref="D10:I10"/>
    <mergeCell ref="E6:E7"/>
    <mergeCell ref="F6:F7"/>
    <mergeCell ref="G6:I7"/>
    <mergeCell ref="G8:I8"/>
    <mergeCell ref="G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34" sqref="E34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7" style="61" customWidth="1"/>
    <col min="4" max="4" width="14.42578125" style="61" customWidth="1"/>
    <col min="5" max="5" width="13.5703125" style="61" customWidth="1"/>
    <col min="6" max="6" width="14.5703125" style="61" customWidth="1"/>
    <col min="7" max="7" width="8.7109375" style="61" customWidth="1"/>
    <col min="8" max="8" width="7.285156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1:10" x14ac:dyDescent="0.3">
      <c r="B1" s="60" t="s">
        <v>52</v>
      </c>
      <c r="C1" s="37"/>
      <c r="D1" s="36"/>
      <c r="E1" s="36"/>
      <c r="F1" s="35"/>
      <c r="G1" s="37"/>
      <c r="H1" s="37"/>
      <c r="J1" s="68"/>
    </row>
    <row r="2" spans="1:10" ht="18" x14ac:dyDescent="0.3">
      <c r="B2" s="56" t="s">
        <v>75</v>
      </c>
      <c r="C2" s="55"/>
      <c r="D2" s="54"/>
      <c r="E2" s="54"/>
      <c r="F2" s="53"/>
      <c r="G2" s="55"/>
      <c r="H2" s="55"/>
      <c r="J2" s="68"/>
    </row>
    <row r="3" spans="1:10" ht="18.75" thickBot="1" x14ac:dyDescent="0.35">
      <c r="B3" s="56"/>
      <c r="C3" s="55"/>
      <c r="D3" s="86" t="s">
        <v>62</v>
      </c>
      <c r="E3" s="85" t="s">
        <v>74</v>
      </c>
      <c r="F3" s="55"/>
      <c r="G3" s="52"/>
      <c r="H3" s="52"/>
      <c r="I3" s="55"/>
      <c r="J3" s="68"/>
    </row>
    <row r="4" spans="1:10" x14ac:dyDescent="0.3">
      <c r="B4" s="72" t="s">
        <v>6</v>
      </c>
      <c r="C4" s="75" t="s">
        <v>32</v>
      </c>
      <c r="D4" s="74" t="s">
        <v>77</v>
      </c>
      <c r="E4" s="74" t="s">
        <v>63</v>
      </c>
      <c r="F4" s="75" t="s">
        <v>65</v>
      </c>
      <c r="G4" s="223" t="s">
        <v>66</v>
      </c>
      <c r="H4" s="223"/>
      <c r="I4" s="224"/>
      <c r="J4" s="68"/>
    </row>
    <row r="5" spans="1:10" x14ac:dyDescent="0.3">
      <c r="B5" s="50">
        <v>1</v>
      </c>
      <c r="C5" s="49" t="s">
        <v>78</v>
      </c>
      <c r="D5" s="69">
        <v>49</v>
      </c>
      <c r="E5" s="83">
        <v>1.25</v>
      </c>
      <c r="F5" s="70">
        <v>60</v>
      </c>
      <c r="G5" s="227">
        <v>30000</v>
      </c>
      <c r="H5" s="228"/>
      <c r="I5" s="229"/>
    </row>
    <row r="6" spans="1:10" ht="17.25" thickBot="1" x14ac:dyDescent="0.35">
      <c r="B6" s="48"/>
      <c r="C6" s="47" t="s">
        <v>34</v>
      </c>
      <c r="D6" s="46">
        <f>SUM(D5)</f>
        <v>49</v>
      </c>
      <c r="E6" s="67">
        <f>E5</f>
        <v>1.25</v>
      </c>
      <c r="F6" s="46">
        <f>F5</f>
        <v>60</v>
      </c>
      <c r="G6" s="225">
        <f>E5*F5*G5</f>
        <v>2250000</v>
      </c>
      <c r="H6" s="225"/>
      <c r="I6" s="226"/>
    </row>
    <row r="7" spans="1:10" x14ac:dyDescent="0.3">
      <c r="A7" s="68"/>
      <c r="B7" s="38"/>
      <c r="C7" s="45"/>
      <c r="D7" s="62" t="s">
        <v>76</v>
      </c>
      <c r="E7" s="62"/>
      <c r="F7" s="62"/>
      <c r="G7" s="62"/>
      <c r="H7" s="68"/>
      <c r="I7" s="68"/>
    </row>
    <row r="8" spans="1:10" ht="18" x14ac:dyDescent="0.3">
      <c r="A8" s="68"/>
      <c r="B8" s="76"/>
      <c r="C8" s="41" t="s">
        <v>35</v>
      </c>
      <c r="D8" s="40"/>
      <c r="E8" s="41" t="s">
        <v>36</v>
      </c>
      <c r="F8" s="42"/>
      <c r="G8" s="44"/>
      <c r="H8" s="68"/>
      <c r="I8" s="77"/>
    </row>
    <row r="9" spans="1:10" x14ac:dyDescent="0.3">
      <c r="A9" s="68"/>
      <c r="B9" s="76">
        <v>1</v>
      </c>
      <c r="C9" s="39" t="s">
        <v>79</v>
      </c>
      <c r="D9" s="40">
        <v>1</v>
      </c>
      <c r="E9" s="39" t="s">
        <v>38</v>
      </c>
      <c r="F9" s="42"/>
      <c r="G9" s="44"/>
      <c r="H9" s="44"/>
      <c r="I9" s="77"/>
    </row>
    <row r="10" spans="1:10" x14ac:dyDescent="0.3">
      <c r="A10" s="68"/>
      <c r="B10" s="76">
        <v>2</v>
      </c>
      <c r="C10" s="39" t="s">
        <v>80</v>
      </c>
      <c r="D10" s="40">
        <v>2</v>
      </c>
      <c r="E10" s="39" t="s">
        <v>85</v>
      </c>
      <c r="F10" s="42"/>
      <c r="G10" s="44"/>
      <c r="H10" s="44"/>
      <c r="I10" s="77"/>
    </row>
    <row r="11" spans="1:10" x14ac:dyDescent="0.3">
      <c r="A11" s="68"/>
      <c r="B11" s="76">
        <v>3</v>
      </c>
      <c r="C11" s="39" t="s">
        <v>81</v>
      </c>
      <c r="D11" s="40">
        <v>3</v>
      </c>
      <c r="E11" s="39" t="s">
        <v>86</v>
      </c>
      <c r="F11" s="42"/>
      <c r="G11" s="44"/>
      <c r="H11" s="44"/>
      <c r="I11" s="77"/>
    </row>
    <row r="12" spans="1:10" x14ac:dyDescent="0.3">
      <c r="B12" s="76">
        <v>4</v>
      </c>
      <c r="C12" s="39" t="s">
        <v>82</v>
      </c>
      <c r="D12" s="40">
        <v>4</v>
      </c>
      <c r="E12" s="39" t="s">
        <v>47</v>
      </c>
      <c r="F12" s="42"/>
      <c r="G12" s="44"/>
      <c r="H12" s="68"/>
      <c r="I12" s="77"/>
    </row>
    <row r="13" spans="1:10" x14ac:dyDescent="0.3">
      <c r="B13" s="76">
        <v>5</v>
      </c>
      <c r="C13" s="39" t="s">
        <v>83</v>
      </c>
      <c r="D13" s="40"/>
      <c r="E13" s="39"/>
      <c r="F13" s="42"/>
      <c r="G13" s="44"/>
      <c r="H13" s="68"/>
      <c r="I13" s="77"/>
    </row>
    <row r="14" spans="1:10" x14ac:dyDescent="0.3">
      <c r="B14" s="76">
        <v>6</v>
      </c>
      <c r="C14" s="39" t="s">
        <v>84</v>
      </c>
      <c r="D14" s="40"/>
      <c r="E14" s="39"/>
      <c r="F14" s="42"/>
      <c r="G14" s="44"/>
      <c r="H14" s="68"/>
      <c r="I14" s="77"/>
    </row>
    <row r="15" spans="1:10" ht="17.25" thickBot="1" x14ac:dyDescent="0.35">
      <c r="B15" s="78"/>
      <c r="C15" s="79"/>
      <c r="D15" s="80"/>
      <c r="E15" s="80"/>
      <c r="F15" s="80"/>
      <c r="G15" s="80"/>
      <c r="H15" s="81"/>
      <c r="I15" s="82"/>
    </row>
    <row r="16" spans="1:10" ht="17.25" thickTop="1" x14ac:dyDescent="0.3">
      <c r="B16" s="38"/>
      <c r="C16" s="45"/>
      <c r="D16" s="44"/>
      <c r="E16" s="44"/>
      <c r="F16" s="44"/>
      <c r="G16" s="44"/>
      <c r="H16" s="68"/>
      <c r="I16" s="68"/>
    </row>
    <row r="17" spans="2:9" x14ac:dyDescent="0.3">
      <c r="B17" s="60" t="s">
        <v>87</v>
      </c>
      <c r="C17" s="37"/>
      <c r="D17" s="36"/>
      <c r="E17" s="36"/>
      <c r="F17" s="35"/>
      <c r="G17" s="37"/>
      <c r="H17" s="37"/>
    </row>
    <row r="18" spans="2:9" ht="18" x14ac:dyDescent="0.3">
      <c r="B18" s="56" t="s">
        <v>88</v>
      </c>
      <c r="C18" s="55"/>
      <c r="D18" s="54"/>
      <c r="E18" s="54"/>
      <c r="F18" s="53"/>
      <c r="G18" s="55"/>
      <c r="H18" s="55"/>
    </row>
    <row r="19" spans="2:9" ht="18.75" thickBot="1" x14ac:dyDescent="0.35">
      <c r="B19" s="56"/>
      <c r="C19" s="55"/>
      <c r="D19" s="86" t="s">
        <v>62</v>
      </c>
      <c r="E19" s="85" t="s">
        <v>74</v>
      </c>
      <c r="F19" s="55"/>
      <c r="G19" s="52"/>
      <c r="H19" s="52"/>
      <c r="I19" s="55"/>
    </row>
    <row r="20" spans="2:9" x14ac:dyDescent="0.3">
      <c r="B20" s="72" t="s">
        <v>6</v>
      </c>
      <c r="C20" s="75" t="s">
        <v>32</v>
      </c>
      <c r="D20" s="74" t="s">
        <v>77</v>
      </c>
      <c r="E20" s="74" t="s">
        <v>63</v>
      </c>
      <c r="F20" s="75" t="s">
        <v>65</v>
      </c>
      <c r="G20" s="223" t="s">
        <v>66</v>
      </c>
      <c r="H20" s="223"/>
      <c r="I20" s="224"/>
    </row>
    <row r="21" spans="2:9" x14ac:dyDescent="0.3">
      <c r="B21" s="50">
        <v>1</v>
      </c>
      <c r="C21" s="49" t="s">
        <v>89</v>
      </c>
      <c r="D21" s="69" t="s">
        <v>11</v>
      </c>
      <c r="E21" s="83">
        <v>1</v>
      </c>
      <c r="F21" s="70">
        <v>60</v>
      </c>
      <c r="G21" s="227">
        <v>30000</v>
      </c>
      <c r="H21" s="228"/>
      <c r="I21" s="229"/>
    </row>
    <row r="22" spans="2:9" ht="17.25" thickBot="1" x14ac:dyDescent="0.35">
      <c r="B22" s="48"/>
      <c r="C22" s="47" t="s">
        <v>34</v>
      </c>
      <c r="D22" s="46">
        <f>SUM(D21)</f>
        <v>0</v>
      </c>
      <c r="E22" s="67">
        <f>E21</f>
        <v>1</v>
      </c>
      <c r="F22" s="46">
        <f>F21</f>
        <v>60</v>
      </c>
      <c r="G22" s="225">
        <f>E21*F21*G21</f>
        <v>1800000</v>
      </c>
      <c r="H22" s="225"/>
      <c r="I22" s="226"/>
    </row>
    <row r="23" spans="2:9" x14ac:dyDescent="0.3">
      <c r="B23" s="38"/>
      <c r="C23" s="45"/>
      <c r="D23" s="91" t="s">
        <v>76</v>
      </c>
      <c r="E23" s="62"/>
      <c r="F23" s="62"/>
      <c r="G23" s="62"/>
      <c r="H23" s="68"/>
      <c r="I23" s="68"/>
    </row>
    <row r="24" spans="2:9" ht="18" x14ac:dyDescent="0.3">
      <c r="B24" s="76"/>
      <c r="C24" s="41" t="s">
        <v>35</v>
      </c>
      <c r="D24" s="40"/>
      <c r="E24" s="41" t="s">
        <v>36</v>
      </c>
      <c r="F24" s="42"/>
      <c r="G24" s="44"/>
      <c r="H24" s="68"/>
      <c r="I24" s="77"/>
    </row>
    <row r="25" spans="2:9" x14ac:dyDescent="0.3">
      <c r="B25" s="76">
        <v>1</v>
      </c>
      <c r="C25" s="39" t="s">
        <v>244</v>
      </c>
      <c r="D25" s="40">
        <v>1</v>
      </c>
      <c r="E25" s="39" t="s">
        <v>38</v>
      </c>
      <c r="F25" s="42"/>
      <c r="G25" s="44"/>
      <c r="H25" s="44"/>
      <c r="I25" s="77"/>
    </row>
    <row r="26" spans="2:9" x14ac:dyDescent="0.3">
      <c r="B26" s="76">
        <v>2</v>
      </c>
      <c r="C26" s="39" t="s">
        <v>90</v>
      </c>
      <c r="D26" s="40">
        <v>2</v>
      </c>
      <c r="E26" s="39" t="s">
        <v>85</v>
      </c>
      <c r="F26" s="42"/>
      <c r="G26" s="44"/>
      <c r="H26" s="44"/>
      <c r="I26" s="77"/>
    </row>
    <row r="27" spans="2:9" x14ac:dyDescent="0.3">
      <c r="B27" s="76">
        <v>3</v>
      </c>
      <c r="C27" s="39" t="s">
        <v>91</v>
      </c>
      <c r="D27" s="40">
        <v>3</v>
      </c>
      <c r="E27" s="39" t="s">
        <v>86</v>
      </c>
      <c r="F27" s="42"/>
      <c r="G27" s="44"/>
      <c r="H27" s="44"/>
      <c r="I27" s="77"/>
    </row>
    <row r="28" spans="2:9" x14ac:dyDescent="0.3">
      <c r="B28" s="76">
        <v>4</v>
      </c>
      <c r="C28" s="39" t="s">
        <v>92</v>
      </c>
      <c r="D28" s="40">
        <v>4</v>
      </c>
      <c r="E28" s="39" t="s">
        <v>47</v>
      </c>
      <c r="F28" s="42"/>
      <c r="G28" s="44"/>
      <c r="H28" s="68"/>
      <c r="I28" s="77"/>
    </row>
    <row r="29" spans="2:9" ht="17.25" thickBot="1" x14ac:dyDescent="0.35">
      <c r="B29" s="92">
        <v>5</v>
      </c>
      <c r="C29" s="93" t="s">
        <v>93</v>
      </c>
      <c r="D29" s="94"/>
      <c r="E29" s="93"/>
      <c r="F29" s="95"/>
      <c r="G29" s="80"/>
      <c r="H29" s="81"/>
      <c r="I29" s="82"/>
    </row>
    <row r="30" spans="2:9" ht="17.25" thickTop="1" x14ac:dyDescent="0.3"/>
  </sheetData>
  <mergeCells count="6">
    <mergeCell ref="G20:I20"/>
    <mergeCell ref="G21:I21"/>
    <mergeCell ref="G22:I22"/>
    <mergeCell ref="G6:I6"/>
    <mergeCell ref="G4:I4"/>
    <mergeCell ref="G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A19" workbookViewId="0">
      <selection activeCell="E34" sqref="E34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5.28515625" style="61" customWidth="1"/>
    <col min="4" max="4" width="16" style="61" bestFit="1" customWidth="1"/>
    <col min="5" max="5" width="13.5703125" style="61" customWidth="1"/>
    <col min="6" max="7" width="14.5703125" style="61" customWidth="1"/>
    <col min="8" max="8" width="15.57031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2:11" x14ac:dyDescent="0.3">
      <c r="B1" s="60" t="s">
        <v>95</v>
      </c>
      <c r="C1" s="37"/>
      <c r="D1" s="36"/>
      <c r="E1" s="36"/>
      <c r="F1" s="35"/>
      <c r="G1" s="37"/>
      <c r="H1" s="37"/>
      <c r="J1" s="68"/>
      <c r="K1" s="68"/>
    </row>
    <row r="2" spans="2:11" ht="18" x14ac:dyDescent="0.3">
      <c r="B2" s="56" t="s">
        <v>94</v>
      </c>
      <c r="C2" s="55"/>
      <c r="D2" s="54"/>
      <c r="E2" s="54"/>
      <c r="F2" s="53"/>
      <c r="G2" s="55"/>
      <c r="H2" s="55"/>
      <c r="J2" s="68"/>
      <c r="K2" s="68"/>
    </row>
    <row r="3" spans="2:11" s="68" customFormat="1" ht="17.25" thickBot="1" x14ac:dyDescent="0.35">
      <c r="B3" s="252" t="s">
        <v>227</v>
      </c>
      <c r="C3" s="252"/>
      <c r="D3" s="252"/>
      <c r="E3" s="252"/>
      <c r="F3" s="252"/>
      <c r="G3" s="252"/>
      <c r="H3" s="252"/>
    </row>
    <row r="4" spans="2:11" s="68" customFormat="1" ht="30.75" thickBot="1" x14ac:dyDescent="0.35">
      <c r="B4" s="153" t="s">
        <v>221</v>
      </c>
      <c r="C4" s="178" t="s">
        <v>104</v>
      </c>
      <c r="D4" s="178" t="s">
        <v>222</v>
      </c>
      <c r="E4" s="178" t="s">
        <v>223</v>
      </c>
      <c r="F4" s="178" t="s">
        <v>224</v>
      </c>
      <c r="G4" s="178" t="s">
        <v>225</v>
      </c>
      <c r="H4" s="178" t="s">
        <v>226</v>
      </c>
    </row>
    <row r="5" spans="2:11" s="68" customFormat="1" ht="30.75" thickBot="1" x14ac:dyDescent="0.35">
      <c r="B5" s="154">
        <v>1</v>
      </c>
      <c r="C5" s="155" t="s">
        <v>110</v>
      </c>
      <c r="D5" s="156" t="s">
        <v>111</v>
      </c>
      <c r="E5" s="156" t="s">
        <v>217</v>
      </c>
      <c r="F5" s="156">
        <v>6</v>
      </c>
      <c r="G5" s="157">
        <f>112740.8*3</f>
        <v>338222.4</v>
      </c>
      <c r="H5" s="157">
        <f>G5*F5</f>
        <v>2029334.4000000001</v>
      </c>
    </row>
    <row r="6" spans="2:11" s="68" customFormat="1" ht="32.25" thickBot="1" x14ac:dyDescent="0.35">
      <c r="B6" s="154">
        <v>2</v>
      </c>
      <c r="C6" s="158" t="s">
        <v>112</v>
      </c>
      <c r="D6" s="156" t="s">
        <v>111</v>
      </c>
      <c r="E6" s="156" t="s">
        <v>217</v>
      </c>
      <c r="F6" s="156">
        <v>6</v>
      </c>
      <c r="G6" s="157">
        <f>254418.55*3</f>
        <v>763255.64999999991</v>
      </c>
      <c r="H6" s="157">
        <f t="shared" ref="H6:H8" si="0">G6*F6</f>
        <v>4579533.8999999994</v>
      </c>
    </row>
    <row r="7" spans="2:11" s="68" customFormat="1" ht="18" thickBot="1" x14ac:dyDescent="0.35">
      <c r="B7" s="154">
        <v>3</v>
      </c>
      <c r="C7" s="159" t="s">
        <v>113</v>
      </c>
      <c r="D7" s="156" t="s">
        <v>114</v>
      </c>
      <c r="E7" s="156" t="s">
        <v>217</v>
      </c>
      <c r="F7" s="156">
        <v>6</v>
      </c>
      <c r="G7" s="157">
        <f>254418.55*3</f>
        <v>763255.64999999991</v>
      </c>
      <c r="H7" s="157">
        <f t="shared" si="0"/>
        <v>4579533.8999999994</v>
      </c>
    </row>
    <row r="8" spans="2:11" s="68" customFormat="1" ht="18" thickBot="1" x14ac:dyDescent="0.35">
      <c r="B8" s="160">
        <v>4</v>
      </c>
      <c r="C8" s="161" t="s">
        <v>115</v>
      </c>
      <c r="D8" s="162" t="s">
        <v>116</v>
      </c>
      <c r="E8" s="156" t="s">
        <v>217</v>
      </c>
      <c r="F8" s="162">
        <v>1</v>
      </c>
      <c r="G8" s="163">
        <f>33032.05*3</f>
        <v>99096.150000000009</v>
      </c>
      <c r="H8" s="157">
        <f t="shared" si="0"/>
        <v>99096.150000000009</v>
      </c>
    </row>
    <row r="9" spans="2:11" s="68" customFormat="1" ht="18" customHeight="1" thickBot="1" x14ac:dyDescent="0.35">
      <c r="B9" s="249" t="s">
        <v>34</v>
      </c>
      <c r="C9" s="250"/>
      <c r="D9" s="250"/>
      <c r="E9" s="250"/>
      <c r="F9" s="250"/>
      <c r="G9" s="251"/>
      <c r="H9" s="157">
        <f>SUM(H5:H8)</f>
        <v>11287498.35</v>
      </c>
    </row>
    <row r="10" spans="2:11" s="68" customFormat="1" x14ac:dyDescent="0.3">
      <c r="B10" s="166"/>
      <c r="C10" s="61"/>
      <c r="D10" s="61"/>
      <c r="E10" s="61"/>
      <c r="F10" s="61"/>
      <c r="G10" s="61"/>
      <c r="H10" s="61"/>
    </row>
    <row r="11" spans="2:11" s="68" customFormat="1" ht="18" thickBot="1" x14ac:dyDescent="0.35">
      <c r="B11" s="248" t="s">
        <v>228</v>
      </c>
      <c r="C11" s="248"/>
      <c r="D11" s="248"/>
      <c r="E11" s="248"/>
      <c r="F11" s="248"/>
      <c r="G11" s="248"/>
      <c r="H11" s="248"/>
    </row>
    <row r="12" spans="2:11" s="68" customFormat="1" ht="30.75" thickBot="1" x14ac:dyDescent="0.35">
      <c r="B12" s="153" t="s">
        <v>221</v>
      </c>
      <c r="C12" s="178" t="s">
        <v>104</v>
      </c>
      <c r="D12" s="178" t="s">
        <v>222</v>
      </c>
      <c r="E12" s="178" t="s">
        <v>223</v>
      </c>
      <c r="F12" s="178" t="s">
        <v>224</v>
      </c>
      <c r="G12" s="178" t="s">
        <v>225</v>
      </c>
      <c r="H12" s="178" t="s">
        <v>226</v>
      </c>
    </row>
    <row r="13" spans="2:11" s="68" customFormat="1" ht="52.5" thickBot="1" x14ac:dyDescent="0.35">
      <c r="B13" s="154">
        <v>1</v>
      </c>
      <c r="C13" s="159" t="s">
        <v>123</v>
      </c>
      <c r="D13" s="167" t="s">
        <v>124</v>
      </c>
      <c r="E13" s="156" t="s">
        <v>217</v>
      </c>
      <c r="F13" s="156">
        <v>1</v>
      </c>
      <c r="G13" s="168">
        <f>25202.5195*3</f>
        <v>75607.558499999999</v>
      </c>
      <c r="H13" s="168">
        <f>G13*F13</f>
        <v>75607.558499999999</v>
      </c>
    </row>
    <row r="14" spans="2:11" s="68" customFormat="1" ht="104.25" thickBot="1" x14ac:dyDescent="0.35">
      <c r="B14" s="154">
        <v>2</v>
      </c>
      <c r="C14" s="158" t="s">
        <v>125</v>
      </c>
      <c r="D14" s="167" t="s">
        <v>126</v>
      </c>
      <c r="E14" s="156" t="s">
        <v>217</v>
      </c>
      <c r="F14" s="156">
        <v>1</v>
      </c>
      <c r="G14" s="168">
        <f>191306.456*3</f>
        <v>573919.36800000002</v>
      </c>
      <c r="H14" s="168">
        <f>G14*F14</f>
        <v>573919.36800000002</v>
      </c>
    </row>
    <row r="15" spans="2:11" s="68" customFormat="1" ht="18" thickBot="1" x14ac:dyDescent="0.35">
      <c r="B15" s="154">
        <v>3</v>
      </c>
      <c r="C15" s="161" t="s">
        <v>127</v>
      </c>
      <c r="D15" s="156">
        <v>2017</v>
      </c>
      <c r="E15" s="156" t="s">
        <v>217</v>
      </c>
      <c r="F15" s="156">
        <v>1</v>
      </c>
      <c r="G15" s="168">
        <f>438153.496*3</f>
        <v>1314460.4879999999</v>
      </c>
      <c r="H15" s="168">
        <f>G15*F15</f>
        <v>1314460.4879999999</v>
      </c>
    </row>
    <row r="16" spans="2:11" s="68" customFormat="1" ht="18" thickBot="1" x14ac:dyDescent="0.35">
      <c r="B16" s="249" t="s">
        <v>34</v>
      </c>
      <c r="C16" s="250"/>
      <c r="D16" s="250"/>
      <c r="E16" s="250"/>
      <c r="F16" s="250"/>
      <c r="G16" s="251"/>
      <c r="H16" s="168">
        <f>SUM(H13:H15)</f>
        <v>1963987.4145</v>
      </c>
    </row>
    <row r="17" spans="2:11" s="68" customFormat="1" x14ac:dyDescent="0.3">
      <c r="B17" s="166"/>
      <c r="C17" s="61"/>
      <c r="D17" s="61"/>
      <c r="E17" s="61"/>
      <c r="F17" s="61"/>
      <c r="G17" s="61"/>
      <c r="H17" s="61"/>
    </row>
    <row r="18" spans="2:11" s="68" customFormat="1" x14ac:dyDescent="0.3"/>
    <row r="19" spans="2:11" s="68" customFormat="1" ht="17.25" thickBot="1" x14ac:dyDescent="0.35">
      <c r="B19" s="248" t="s">
        <v>219</v>
      </c>
      <c r="C19" s="248"/>
      <c r="D19" s="248"/>
      <c r="E19" s="248"/>
      <c r="F19" s="248"/>
      <c r="G19" s="248"/>
      <c r="H19" s="248"/>
    </row>
    <row r="20" spans="2:11" s="68" customFormat="1" ht="30.75" thickBot="1" x14ac:dyDescent="0.35">
      <c r="B20" s="169" t="s">
        <v>103</v>
      </c>
      <c r="C20" s="170" t="s">
        <v>104</v>
      </c>
      <c r="D20" s="178" t="s">
        <v>109</v>
      </c>
      <c r="E20" s="61"/>
      <c r="F20" s="61"/>
      <c r="G20" s="61"/>
      <c r="H20" s="61"/>
      <c r="J20" s="61"/>
      <c r="K20" s="61"/>
    </row>
    <row r="21" spans="2:11" s="68" customFormat="1" ht="18" thickBot="1" x14ac:dyDescent="0.35">
      <c r="B21" s="154">
        <v>1</v>
      </c>
      <c r="C21" s="171" t="s">
        <v>129</v>
      </c>
      <c r="D21" s="172">
        <f>(66064*0.3)+66064</f>
        <v>85883.199999999997</v>
      </c>
      <c r="E21" s="61"/>
      <c r="F21" s="61"/>
      <c r="G21" s="61"/>
      <c r="H21" s="61"/>
      <c r="J21" s="61"/>
      <c r="K21" s="61"/>
    </row>
    <row r="22" spans="2:11" s="68" customFormat="1" ht="18" thickBot="1" x14ac:dyDescent="0.35">
      <c r="B22" s="154">
        <v>2</v>
      </c>
      <c r="C22" s="173" t="s">
        <v>218</v>
      </c>
      <c r="D22" s="172">
        <f>(66064*0.9)+66064</f>
        <v>125521.60000000001</v>
      </c>
      <c r="E22" s="61"/>
      <c r="F22" s="61"/>
      <c r="G22" s="61"/>
      <c r="H22" s="61"/>
      <c r="J22" s="61"/>
      <c r="K22" s="61"/>
    </row>
    <row r="23" spans="2:11" s="68" customFormat="1" ht="18" thickBot="1" x14ac:dyDescent="0.35">
      <c r="B23" s="154">
        <v>3</v>
      </c>
      <c r="C23" s="174" t="s">
        <v>130</v>
      </c>
      <c r="D23" s="172">
        <f>(66064*0.5)+66064</f>
        <v>99096</v>
      </c>
      <c r="E23" s="61"/>
      <c r="F23" s="61"/>
      <c r="G23" s="61"/>
      <c r="H23" s="61"/>
      <c r="J23" s="61"/>
      <c r="K23" s="61"/>
    </row>
    <row r="24" spans="2:11" s="68" customFormat="1" ht="18" thickBot="1" x14ac:dyDescent="0.35">
      <c r="B24" s="154">
        <v>4</v>
      </c>
      <c r="C24" s="175" t="s">
        <v>131</v>
      </c>
      <c r="D24" s="172">
        <f>(66064*0.45)+66064</f>
        <v>95792.8</v>
      </c>
      <c r="E24" s="61"/>
      <c r="F24" s="61"/>
      <c r="G24" s="61"/>
      <c r="H24" s="61"/>
      <c r="J24" s="61"/>
      <c r="K24" s="61"/>
    </row>
    <row r="25" spans="2:11" s="68" customFormat="1" ht="18" thickBot="1" x14ac:dyDescent="0.35">
      <c r="B25" s="164" t="s">
        <v>34</v>
      </c>
      <c r="C25" s="165"/>
      <c r="D25" s="172">
        <f>SUM(D21:D24)</f>
        <v>406293.6</v>
      </c>
      <c r="E25" s="61"/>
      <c r="F25" s="61"/>
      <c r="G25" s="61"/>
      <c r="H25" s="61"/>
      <c r="J25" s="61"/>
      <c r="K25" s="61"/>
    </row>
    <row r="26" spans="2:11" s="68" customFormat="1" x14ac:dyDescent="0.3">
      <c r="B26" s="40"/>
      <c r="C26" s="39"/>
      <c r="D26" s="40"/>
      <c r="E26" s="39"/>
      <c r="F26" s="42"/>
      <c r="G26" s="44"/>
      <c r="J26" s="61"/>
      <c r="K26" s="61"/>
    </row>
    <row r="27" spans="2:11" ht="17.25" thickBot="1" x14ac:dyDescent="0.35">
      <c r="C27" s="203" t="s">
        <v>254</v>
      </c>
      <c r="H27" s="204">
        <f>H9+H16+D25</f>
        <v>13657779.364499999</v>
      </c>
    </row>
    <row r="31" spans="2:11" x14ac:dyDescent="0.3">
      <c r="B31" s="60" t="s">
        <v>96</v>
      </c>
      <c r="C31" s="37"/>
      <c r="D31" s="36"/>
      <c r="E31" s="36"/>
      <c r="F31" s="35"/>
      <c r="G31" s="37"/>
      <c r="H31" s="37"/>
    </row>
    <row r="32" spans="2:11" ht="18.75" thickBot="1" x14ac:dyDescent="0.35">
      <c r="B32" s="56" t="s">
        <v>15</v>
      </c>
      <c r="C32" s="55"/>
      <c r="D32" s="54"/>
      <c r="E32" s="54"/>
      <c r="F32" s="53"/>
      <c r="G32" s="55"/>
      <c r="H32" s="55"/>
    </row>
    <row r="33" spans="2:8" ht="45.75" thickBot="1" x14ac:dyDescent="0.35">
      <c r="B33" s="153" t="s">
        <v>221</v>
      </c>
      <c r="C33" s="178" t="s">
        <v>236</v>
      </c>
      <c r="D33" s="179" t="s">
        <v>231</v>
      </c>
      <c r="E33" s="178"/>
      <c r="F33" s="178" t="s">
        <v>232</v>
      </c>
      <c r="G33" s="178" t="s">
        <v>233</v>
      </c>
      <c r="H33" s="178" t="s">
        <v>226</v>
      </c>
    </row>
    <row r="34" spans="2:8" ht="18" thickBot="1" x14ac:dyDescent="0.35">
      <c r="B34" s="192">
        <v>1</v>
      </c>
      <c r="C34" s="177" t="s">
        <v>229</v>
      </c>
      <c r="D34" s="184">
        <f>H9</f>
        <v>11287498.35</v>
      </c>
      <c r="E34" s="180"/>
      <c r="F34" s="156">
        <v>0.15</v>
      </c>
      <c r="G34" s="156">
        <v>8</v>
      </c>
      <c r="H34" s="157">
        <f>D34*F34*G34</f>
        <v>13544998.02</v>
      </c>
    </row>
    <row r="35" spans="2:8" ht="18" thickBot="1" x14ac:dyDescent="0.35">
      <c r="B35" s="192">
        <v>2</v>
      </c>
      <c r="C35" s="158" t="s">
        <v>230</v>
      </c>
      <c r="D35" s="184">
        <f>H16</f>
        <v>1963987.4145</v>
      </c>
      <c r="E35" s="180"/>
      <c r="F35" s="156">
        <v>0.15</v>
      </c>
      <c r="G35" s="156">
        <v>8</v>
      </c>
      <c r="H35" s="157">
        <f>D35*F35*G35</f>
        <v>2356784.8973999997</v>
      </c>
    </row>
    <row r="36" spans="2:8" ht="17.25" thickBot="1" x14ac:dyDescent="0.35">
      <c r="B36" s="181" t="s">
        <v>34</v>
      </c>
      <c r="C36" s="182"/>
      <c r="D36" s="182"/>
      <c r="E36" s="183"/>
      <c r="F36" s="185"/>
      <c r="G36" s="185"/>
      <c r="H36" s="199">
        <f>SUM(H34:H35)</f>
        <v>15901782.917399999</v>
      </c>
    </row>
  </sheetData>
  <mergeCells count="5">
    <mergeCell ref="B11:H11"/>
    <mergeCell ref="B16:G16"/>
    <mergeCell ref="B19:H19"/>
    <mergeCell ref="B3:H3"/>
    <mergeCell ref="B9:G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E34" sqref="E34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7" style="61" customWidth="1"/>
    <col min="4" max="4" width="14.42578125" style="61" customWidth="1"/>
    <col min="5" max="5" width="13.5703125" style="61" customWidth="1"/>
    <col min="6" max="6" width="13.42578125" style="61" customWidth="1"/>
    <col min="7" max="7" width="14.7109375" style="61" bestFit="1" customWidth="1"/>
    <col min="8" max="8" width="16.57031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2:11" x14ac:dyDescent="0.3">
      <c r="B1" s="60" t="s">
        <v>97</v>
      </c>
      <c r="C1" s="37"/>
      <c r="D1" s="36"/>
      <c r="E1" s="36"/>
      <c r="F1" s="35"/>
      <c r="G1" s="37"/>
      <c r="H1" s="37"/>
      <c r="J1" s="68"/>
      <c r="K1" s="68"/>
    </row>
    <row r="2" spans="2:11" ht="18" x14ac:dyDescent="0.3">
      <c r="B2" s="56" t="s">
        <v>16</v>
      </c>
      <c r="C2" s="55"/>
      <c r="D2" s="54"/>
      <c r="E2" s="54"/>
      <c r="F2" s="53"/>
      <c r="G2" s="55"/>
      <c r="H2" s="55"/>
      <c r="J2" s="68"/>
      <c r="K2" s="68"/>
    </row>
    <row r="3" spans="2:11" ht="18" x14ac:dyDescent="0.3">
      <c r="B3" s="56"/>
      <c r="C3" s="55"/>
      <c r="D3" s="54"/>
      <c r="E3" s="54"/>
      <c r="F3" s="53"/>
      <c r="G3" s="55"/>
      <c r="H3" s="55"/>
      <c r="J3" s="68"/>
      <c r="K3" s="68"/>
    </row>
    <row r="4" spans="2:11" ht="18.75" thickBot="1" x14ac:dyDescent="0.35">
      <c r="B4" s="56" t="s">
        <v>234</v>
      </c>
      <c r="C4" s="55"/>
      <c r="D4" s="54"/>
      <c r="E4" s="54"/>
      <c r="F4" s="53"/>
      <c r="G4" s="55"/>
      <c r="H4" s="55"/>
      <c r="J4" s="68"/>
      <c r="K4" s="68"/>
    </row>
    <row r="5" spans="2:11" s="68" customFormat="1" ht="30.75" thickBot="1" x14ac:dyDescent="0.35">
      <c r="B5" s="153" t="s">
        <v>221</v>
      </c>
      <c r="C5" s="178" t="s">
        <v>236</v>
      </c>
      <c r="D5" s="253" t="s">
        <v>248</v>
      </c>
      <c r="E5" s="254"/>
      <c r="F5" s="178" t="s">
        <v>235</v>
      </c>
      <c r="G5" s="178" t="s">
        <v>249</v>
      </c>
      <c r="H5" s="178" t="s">
        <v>226</v>
      </c>
    </row>
    <row r="6" spans="2:11" s="68" customFormat="1" ht="17.25" x14ac:dyDescent="0.3">
      <c r="B6" s="195">
        <v>1</v>
      </c>
      <c r="C6" s="196" t="s">
        <v>245</v>
      </c>
      <c r="D6" s="196"/>
      <c r="E6" s="197">
        <v>8945000</v>
      </c>
      <c r="F6" s="197">
        <v>1</v>
      </c>
      <c r="G6" s="197">
        <v>1</v>
      </c>
      <c r="H6" s="211">
        <f>F6*E6*G6</f>
        <v>8945000</v>
      </c>
    </row>
    <row r="7" spans="2:11" s="68" customFormat="1" ht="17.25" x14ac:dyDescent="0.3">
      <c r="B7" s="194">
        <v>2</v>
      </c>
      <c r="C7" s="87" t="s">
        <v>246</v>
      </c>
      <c r="D7" s="87"/>
      <c r="E7" s="193">
        <v>82500</v>
      </c>
      <c r="F7" s="193">
        <v>60</v>
      </c>
      <c r="G7" s="193">
        <v>1</v>
      </c>
      <c r="H7" s="205">
        <f>F7*E7*G7</f>
        <v>4950000</v>
      </c>
    </row>
    <row r="8" spans="2:11" s="68" customFormat="1" ht="18" thickBot="1" x14ac:dyDescent="0.35">
      <c r="B8" s="207">
        <v>3</v>
      </c>
      <c r="C8" s="208" t="s">
        <v>247</v>
      </c>
      <c r="D8" s="208"/>
      <c r="E8" s="206">
        <v>75450</v>
      </c>
      <c r="F8" s="206">
        <v>60</v>
      </c>
      <c r="G8" s="206">
        <v>2</v>
      </c>
      <c r="H8" s="209">
        <f>F8*E8*G8</f>
        <v>9054000</v>
      </c>
    </row>
    <row r="9" spans="2:11" s="68" customFormat="1" ht="17.25" thickBot="1" x14ac:dyDescent="0.35">
      <c r="B9" s="249" t="s">
        <v>51</v>
      </c>
      <c r="C9" s="250"/>
      <c r="D9" s="250"/>
      <c r="E9" s="250"/>
      <c r="F9" s="250"/>
      <c r="G9" s="210"/>
      <c r="H9" s="212">
        <f>SUM(H6:H8)</f>
        <v>22949000</v>
      </c>
    </row>
    <row r="10" spans="2:11" ht="18" x14ac:dyDescent="0.3">
      <c r="B10" s="56"/>
      <c r="C10" s="55"/>
      <c r="D10" s="54"/>
      <c r="E10" s="54"/>
      <c r="F10" s="53"/>
      <c r="G10" s="55"/>
      <c r="H10" s="55"/>
    </row>
    <row r="11" spans="2:11" x14ac:dyDescent="0.3">
      <c r="B11" s="60" t="s">
        <v>98</v>
      </c>
      <c r="C11" s="37"/>
      <c r="D11" s="36"/>
      <c r="E11" s="36"/>
      <c r="F11" s="35"/>
      <c r="G11" s="37"/>
    </row>
    <row r="12" spans="2:11" ht="18.75" thickBot="1" x14ac:dyDescent="0.35">
      <c r="B12" s="56" t="s">
        <v>2</v>
      </c>
      <c r="C12" s="55"/>
      <c r="D12" s="54"/>
      <c r="E12" s="54"/>
      <c r="F12" s="53"/>
      <c r="G12" s="55"/>
    </row>
    <row r="13" spans="2:11" ht="30.75" thickBot="1" x14ac:dyDescent="0.35">
      <c r="B13" s="153" t="s">
        <v>221</v>
      </c>
      <c r="C13" s="178" t="s">
        <v>236</v>
      </c>
      <c r="D13" s="178" t="s">
        <v>224</v>
      </c>
      <c r="E13" s="178" t="s">
        <v>248</v>
      </c>
      <c r="F13" s="178" t="s">
        <v>235</v>
      </c>
      <c r="G13" s="178" t="s">
        <v>226</v>
      </c>
    </row>
    <row r="14" spans="2:11" ht="18" thickBot="1" x14ac:dyDescent="0.35">
      <c r="B14" s="192">
        <v>1</v>
      </c>
      <c r="C14" s="198" t="s">
        <v>210</v>
      </c>
      <c r="D14" s="157">
        <v>200</v>
      </c>
      <c r="E14" s="157">
        <v>1000</v>
      </c>
      <c r="F14" s="157">
        <v>1</v>
      </c>
      <c r="G14" s="157">
        <f>E14*D14</f>
        <v>200000</v>
      </c>
    </row>
    <row r="15" spans="2:11" ht="18" thickBot="1" x14ac:dyDescent="0.35">
      <c r="B15" s="192">
        <v>2</v>
      </c>
      <c r="C15" s="167" t="s">
        <v>250</v>
      </c>
      <c r="D15" s="157">
        <v>1000</v>
      </c>
      <c r="E15" s="157">
        <v>5</v>
      </c>
      <c r="F15" s="157">
        <v>1</v>
      </c>
      <c r="G15" s="157">
        <f>E15*D15</f>
        <v>5000</v>
      </c>
    </row>
    <row r="16" spans="2:11" ht="18" thickBot="1" x14ac:dyDescent="0.35">
      <c r="B16" s="192">
        <v>3</v>
      </c>
      <c r="C16" s="167" t="s">
        <v>212</v>
      </c>
      <c r="D16" s="157">
        <v>4</v>
      </c>
      <c r="E16" s="157">
        <v>35000</v>
      </c>
      <c r="F16" s="157">
        <v>1</v>
      </c>
      <c r="G16" s="157">
        <f>E16*D16</f>
        <v>140000</v>
      </c>
    </row>
    <row r="17" spans="2:7" ht="18" thickBot="1" x14ac:dyDescent="0.35">
      <c r="B17" s="192">
        <v>4</v>
      </c>
      <c r="C17" s="167" t="s">
        <v>213</v>
      </c>
      <c r="D17" s="157">
        <v>52</v>
      </c>
      <c r="E17" s="157">
        <v>5000</v>
      </c>
      <c r="F17" s="157">
        <v>2</v>
      </c>
      <c r="G17" s="157">
        <f>E17*D17*F17</f>
        <v>520000</v>
      </c>
    </row>
    <row r="18" spans="2:7" ht="18" thickBot="1" x14ac:dyDescent="0.35">
      <c r="B18" s="192">
        <v>5</v>
      </c>
      <c r="C18" s="167" t="s">
        <v>251</v>
      </c>
      <c r="D18" s="157">
        <v>2</v>
      </c>
      <c r="E18" s="157">
        <v>45000</v>
      </c>
      <c r="F18" s="157">
        <v>6</v>
      </c>
      <c r="G18" s="157">
        <f>E18*D18*F18</f>
        <v>540000</v>
      </c>
    </row>
    <row r="19" spans="2:7" ht="18" thickBot="1" x14ac:dyDescent="0.35">
      <c r="B19" s="192">
        <v>6</v>
      </c>
      <c r="C19" s="167" t="s">
        <v>215</v>
      </c>
      <c r="D19" s="157"/>
      <c r="E19" s="157"/>
      <c r="F19" s="157"/>
      <c r="G19" s="157">
        <v>21032</v>
      </c>
    </row>
    <row r="20" spans="2:7" ht="17.25" thickBot="1" x14ac:dyDescent="0.35">
      <c r="B20" s="249" t="s">
        <v>51</v>
      </c>
      <c r="C20" s="250"/>
      <c r="D20" s="250"/>
      <c r="E20" s="250"/>
      <c r="F20" s="251"/>
      <c r="G20" s="199">
        <f>SUM(G14:G19)</f>
        <v>1426032</v>
      </c>
    </row>
  </sheetData>
  <mergeCells count="3">
    <mergeCell ref="D5:E5"/>
    <mergeCell ref="B20:F20"/>
    <mergeCell ref="B9:F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F11" sqref="F11"/>
    </sheetView>
  </sheetViews>
  <sheetFormatPr defaultRowHeight="16.5" x14ac:dyDescent="0.3"/>
  <cols>
    <col min="1" max="1" width="1.7109375" style="61" customWidth="1"/>
    <col min="2" max="2" width="9.42578125" style="61" bestFit="1" customWidth="1"/>
    <col min="3" max="3" width="47" style="61" customWidth="1"/>
    <col min="4" max="4" width="14.42578125" style="61" customWidth="1"/>
    <col min="5" max="5" width="13.5703125" style="61" customWidth="1"/>
    <col min="6" max="7" width="14.5703125" style="61" customWidth="1"/>
    <col min="8" max="8" width="15.5703125" style="61" customWidth="1"/>
    <col min="9" max="10" width="9.140625" style="61"/>
    <col min="11" max="11" width="9.7109375" style="61" bestFit="1" customWidth="1"/>
    <col min="12" max="16384" width="9.140625" style="61"/>
  </cols>
  <sheetData>
    <row r="1" spans="2:8" x14ac:dyDescent="0.3">
      <c r="B1" s="60" t="s">
        <v>99</v>
      </c>
      <c r="C1" s="37"/>
      <c r="D1" s="36"/>
      <c r="E1" s="36"/>
      <c r="F1" s="35"/>
      <c r="G1" s="37"/>
      <c r="H1" s="37"/>
    </row>
    <row r="2" spans="2:8" ht="18" x14ac:dyDescent="0.3">
      <c r="B2" s="56" t="s">
        <v>253</v>
      </c>
      <c r="C2" s="55"/>
      <c r="D2" s="54"/>
      <c r="E2" s="54"/>
      <c r="F2" s="53"/>
      <c r="G2" s="55"/>
      <c r="H2" s="55"/>
    </row>
    <row r="3" spans="2:8" ht="17.25" thickBot="1" x14ac:dyDescent="0.35">
      <c r="B3" s="63" t="s">
        <v>53</v>
      </c>
      <c r="D3" s="64" t="s">
        <v>54</v>
      </c>
    </row>
    <row r="4" spans="2:8" ht="30.75" thickBot="1" x14ac:dyDescent="0.35">
      <c r="B4" s="153" t="s">
        <v>221</v>
      </c>
      <c r="C4" s="178" t="s">
        <v>236</v>
      </c>
      <c r="D4" s="178" t="s">
        <v>224</v>
      </c>
      <c r="E4" s="178" t="s">
        <v>248</v>
      </c>
      <c r="F4" s="178" t="s">
        <v>226</v>
      </c>
    </row>
    <row r="5" spans="2:8" x14ac:dyDescent="0.3">
      <c r="B5" s="65">
        <v>1</v>
      </c>
      <c r="C5" s="51" t="s">
        <v>252</v>
      </c>
      <c r="D5" s="200">
        <v>1</v>
      </c>
      <c r="E5" s="89">
        <v>9000</v>
      </c>
      <c r="F5" s="201">
        <f>E5*D5</f>
        <v>9000</v>
      </c>
    </row>
    <row r="6" spans="2:8" x14ac:dyDescent="0.3">
      <c r="B6" s="66">
        <v>2</v>
      </c>
      <c r="C6" s="49" t="s">
        <v>55</v>
      </c>
      <c r="D6" s="200">
        <v>1</v>
      </c>
      <c r="E6" s="89">
        <v>2500</v>
      </c>
      <c r="F6" s="201">
        <f t="shared" ref="F6:F10" si="0">E6*D6</f>
        <v>2500</v>
      </c>
    </row>
    <row r="7" spans="2:8" x14ac:dyDescent="0.3">
      <c r="B7" s="66">
        <v>3</v>
      </c>
      <c r="C7" s="49" t="s">
        <v>56</v>
      </c>
      <c r="D7" s="200">
        <v>10</v>
      </c>
      <c r="E7" s="89">
        <v>250</v>
      </c>
      <c r="F7" s="201">
        <f t="shared" si="0"/>
        <v>2500</v>
      </c>
    </row>
    <row r="8" spans="2:8" x14ac:dyDescent="0.3">
      <c r="B8" s="66">
        <v>4</v>
      </c>
      <c r="C8" s="49" t="s">
        <v>57</v>
      </c>
      <c r="D8" s="200">
        <v>1000</v>
      </c>
      <c r="E8" s="89">
        <v>10</v>
      </c>
      <c r="F8" s="201">
        <f t="shared" si="0"/>
        <v>10000</v>
      </c>
    </row>
    <row r="9" spans="2:8" x14ac:dyDescent="0.3">
      <c r="B9" s="66">
        <v>5</v>
      </c>
      <c r="C9" s="49" t="s">
        <v>58</v>
      </c>
      <c r="D9" s="200">
        <v>1</v>
      </c>
      <c r="E9" s="89">
        <v>5450</v>
      </c>
      <c r="F9" s="201">
        <f t="shared" si="0"/>
        <v>5450</v>
      </c>
    </row>
    <row r="10" spans="2:8" ht="17.25" thickBot="1" x14ac:dyDescent="0.35">
      <c r="B10" s="66">
        <v>6</v>
      </c>
      <c r="C10" s="49" t="s">
        <v>59</v>
      </c>
      <c r="D10" s="200">
        <v>1000</v>
      </c>
      <c r="E10" s="88">
        <v>26</v>
      </c>
      <c r="F10" s="201">
        <f t="shared" si="0"/>
        <v>26000</v>
      </c>
    </row>
    <row r="11" spans="2:8" ht="17.25" thickBot="1" x14ac:dyDescent="0.35">
      <c r="B11" s="249" t="s">
        <v>51</v>
      </c>
      <c r="C11" s="250"/>
      <c r="D11" s="250"/>
      <c r="E11" s="251"/>
      <c r="F11" s="202">
        <f>SUM(F5:F10)</f>
        <v>55450</v>
      </c>
    </row>
    <row r="13" spans="2:8" x14ac:dyDescent="0.3">
      <c r="F13" s="190"/>
    </row>
    <row r="14" spans="2:8" ht="18" x14ac:dyDescent="0.3">
      <c r="B14" s="60" t="s">
        <v>255</v>
      </c>
      <c r="C14" s="37"/>
      <c r="D14" s="36"/>
      <c r="E14" s="36"/>
      <c r="F14" s="35"/>
      <c r="G14" s="55"/>
      <c r="H14" s="55"/>
    </row>
    <row r="15" spans="2:8" ht="18" x14ac:dyDescent="0.3">
      <c r="B15" s="56" t="s">
        <v>17</v>
      </c>
      <c r="C15" s="55"/>
      <c r="D15" s="54"/>
      <c r="E15" s="54"/>
      <c r="F15" s="53"/>
    </row>
    <row r="16" spans="2:8" ht="17.25" thickBot="1" x14ac:dyDescent="0.35">
      <c r="B16" s="63" t="s">
        <v>256</v>
      </c>
      <c r="D16" s="64"/>
    </row>
    <row r="17" spans="2:6" ht="30.75" thickBot="1" x14ac:dyDescent="0.35">
      <c r="B17" s="153" t="s">
        <v>221</v>
      </c>
      <c r="C17" s="178" t="s">
        <v>236</v>
      </c>
      <c r="D17" s="178" t="s">
        <v>224</v>
      </c>
      <c r="E17" s="178" t="s">
        <v>248</v>
      </c>
      <c r="F17" s="178" t="s">
        <v>226</v>
      </c>
    </row>
    <row r="18" spans="2:6" ht="17.25" thickBot="1" x14ac:dyDescent="0.35">
      <c r="B18" s="65">
        <v>1</v>
      </c>
      <c r="C18" s="51" t="s">
        <v>257</v>
      </c>
      <c r="D18" s="200">
        <v>1500</v>
      </c>
      <c r="E18" s="89">
        <v>500</v>
      </c>
      <c r="F18" s="201">
        <f>E18*D18</f>
        <v>750000</v>
      </c>
    </row>
    <row r="19" spans="2:6" ht="17.25" thickBot="1" x14ac:dyDescent="0.35">
      <c r="B19" s="249" t="s">
        <v>51</v>
      </c>
      <c r="C19" s="250"/>
      <c r="D19" s="250"/>
      <c r="E19" s="251"/>
      <c r="F19" s="202">
        <f>SUM(F18:F18)</f>
        <v>750000</v>
      </c>
    </row>
  </sheetData>
  <mergeCells count="2">
    <mergeCell ref="B11:E11"/>
    <mergeCell ref="B19:E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8"/>
  <sheetViews>
    <sheetView topLeftCell="A144" zoomScale="80" zoomScaleNormal="80" workbookViewId="0">
      <selection activeCell="I61" sqref="I61"/>
    </sheetView>
  </sheetViews>
  <sheetFormatPr defaultRowHeight="15" x14ac:dyDescent="0.25"/>
  <cols>
    <col min="1" max="1" width="1.42578125" style="90" customWidth="1"/>
    <col min="2" max="2" width="18.28515625" style="90" customWidth="1"/>
    <col min="3" max="3" width="27.42578125" style="90" customWidth="1"/>
    <col min="4" max="4" width="23.7109375" style="90" customWidth="1"/>
    <col min="5" max="5" width="20.85546875" style="90" customWidth="1"/>
    <col min="6" max="6" width="59.42578125" style="90" bestFit="1" customWidth="1"/>
    <col min="7" max="7" width="15.28515625" style="90" customWidth="1"/>
    <col min="8" max="8" width="18" style="90" customWidth="1"/>
    <col min="9" max="9" width="26.85546875" style="90" customWidth="1"/>
    <col min="10" max="16384" width="9.140625" style="90"/>
  </cols>
  <sheetData>
    <row r="1" spans="2:8" ht="15.75" x14ac:dyDescent="0.25">
      <c r="B1" s="96" t="s">
        <v>100</v>
      </c>
      <c r="C1" s="97" t="s">
        <v>101</v>
      </c>
      <c r="D1" s="97"/>
      <c r="E1" s="97"/>
      <c r="F1" s="97"/>
      <c r="G1" s="97"/>
      <c r="H1" s="97"/>
    </row>
    <row r="2" spans="2:8" ht="15.75" x14ac:dyDescent="0.25">
      <c r="B2" s="96"/>
    </row>
    <row r="3" spans="2:8" ht="16.5" thickBot="1" x14ac:dyDescent="0.3">
      <c r="B3" s="256" t="s">
        <v>102</v>
      </c>
      <c r="C3" s="256"/>
      <c r="D3" s="256"/>
      <c r="E3" s="256"/>
      <c r="F3" s="256"/>
      <c r="G3" s="256"/>
      <c r="H3" s="256"/>
    </row>
    <row r="4" spans="2:8" ht="32.25" thickBot="1" x14ac:dyDescent="0.3">
      <c r="B4" s="98" t="s">
        <v>103</v>
      </c>
      <c r="C4" s="99" t="s">
        <v>104</v>
      </c>
      <c r="D4" s="99" t="s">
        <v>105</v>
      </c>
      <c r="E4" s="99" t="s">
        <v>106</v>
      </c>
      <c r="F4" s="99" t="s">
        <v>107</v>
      </c>
      <c r="G4" s="99" t="s">
        <v>108</v>
      </c>
      <c r="H4" s="99" t="s">
        <v>109</v>
      </c>
    </row>
    <row r="5" spans="2:8" ht="48" thickBot="1" x14ac:dyDescent="0.3">
      <c r="B5" s="100">
        <v>1</v>
      </c>
      <c r="C5" s="101" t="s">
        <v>110</v>
      </c>
      <c r="D5" s="102" t="s">
        <v>111</v>
      </c>
      <c r="E5" s="102" t="s">
        <v>217</v>
      </c>
      <c r="F5" s="102">
        <v>6</v>
      </c>
      <c r="G5" s="103">
        <f>112740.8*3</f>
        <v>338222.4</v>
      </c>
      <c r="H5" s="103">
        <f>G5*F5</f>
        <v>2029334.4000000001</v>
      </c>
    </row>
    <row r="6" spans="2:8" ht="31.5" thickBot="1" x14ac:dyDescent="0.3">
      <c r="B6" s="100">
        <v>2</v>
      </c>
      <c r="C6" s="104" t="s">
        <v>112</v>
      </c>
      <c r="D6" s="102" t="s">
        <v>111</v>
      </c>
      <c r="E6" s="102" t="s">
        <v>217</v>
      </c>
      <c r="F6" s="102">
        <v>6</v>
      </c>
      <c r="G6" s="103">
        <f>254418.55*3</f>
        <v>763255.64999999991</v>
      </c>
      <c r="H6" s="103">
        <f t="shared" ref="H6:H8" si="0">G6*F6</f>
        <v>4579533.8999999994</v>
      </c>
    </row>
    <row r="7" spans="2:8" ht="16.5" thickBot="1" x14ac:dyDescent="0.3">
      <c r="B7" s="100">
        <v>3</v>
      </c>
      <c r="C7" s="105" t="s">
        <v>113</v>
      </c>
      <c r="D7" s="102" t="s">
        <v>114</v>
      </c>
      <c r="E7" s="102" t="s">
        <v>217</v>
      </c>
      <c r="F7" s="102">
        <v>6</v>
      </c>
      <c r="G7" s="103">
        <f>254418.55*3</f>
        <v>763255.64999999991</v>
      </c>
      <c r="H7" s="103">
        <f t="shared" si="0"/>
        <v>4579533.8999999994</v>
      </c>
    </row>
    <row r="8" spans="2:8" ht="31.5" thickBot="1" x14ac:dyDescent="0.3">
      <c r="B8" s="106">
        <v>4</v>
      </c>
      <c r="C8" s="107" t="s">
        <v>115</v>
      </c>
      <c r="D8" s="108" t="s">
        <v>116</v>
      </c>
      <c r="E8" s="102" t="s">
        <v>217</v>
      </c>
      <c r="F8" s="108">
        <v>1</v>
      </c>
      <c r="G8" s="109">
        <f>33032.05*3</f>
        <v>99096.150000000009</v>
      </c>
      <c r="H8" s="103">
        <f t="shared" si="0"/>
        <v>99096.150000000009</v>
      </c>
    </row>
    <row r="9" spans="2:8" ht="16.5" thickBot="1" x14ac:dyDescent="0.3">
      <c r="B9" s="257" t="s">
        <v>117</v>
      </c>
      <c r="C9" s="258"/>
      <c r="D9" s="258"/>
      <c r="E9" s="258"/>
      <c r="F9" s="258"/>
      <c r="G9" s="259"/>
      <c r="H9" s="103">
        <f>SUM(H5:H8)</f>
        <v>11287498.35</v>
      </c>
    </row>
    <row r="10" spans="2:8" ht="15.75" x14ac:dyDescent="0.25">
      <c r="B10" s="96"/>
    </row>
    <row r="11" spans="2:8" ht="15.75" x14ac:dyDescent="0.25">
      <c r="B11" s="260" t="s">
        <v>118</v>
      </c>
      <c r="C11" s="260"/>
      <c r="D11" s="260"/>
      <c r="E11" s="260"/>
      <c r="F11" s="260"/>
      <c r="G11" s="260"/>
      <c r="H11" s="260"/>
    </row>
    <row r="12" spans="2:8" ht="16.5" thickBot="1" x14ac:dyDescent="0.3">
      <c r="B12" s="96"/>
    </row>
    <row r="13" spans="2:8" ht="32.25" thickBot="1" x14ac:dyDescent="0.3">
      <c r="B13" s="98" t="s">
        <v>103</v>
      </c>
      <c r="C13" s="99" t="s">
        <v>119</v>
      </c>
      <c r="D13" s="99" t="s">
        <v>120</v>
      </c>
      <c r="E13" s="99" t="s">
        <v>121</v>
      </c>
      <c r="F13" s="99" t="s">
        <v>122</v>
      </c>
      <c r="G13" s="99" t="s">
        <v>108</v>
      </c>
      <c r="H13" s="99" t="s">
        <v>109</v>
      </c>
    </row>
    <row r="14" spans="2:8" ht="16.5" thickBot="1" x14ac:dyDescent="0.3">
      <c r="B14" s="100">
        <v>1</v>
      </c>
      <c r="C14" s="105" t="s">
        <v>123</v>
      </c>
      <c r="D14" s="110" t="s">
        <v>124</v>
      </c>
      <c r="E14" s="102" t="s">
        <v>217</v>
      </c>
      <c r="F14" s="102">
        <v>1</v>
      </c>
      <c r="G14" s="111">
        <f>25202.5195*3</f>
        <v>75607.558499999999</v>
      </c>
      <c r="H14" s="111">
        <f>G14*F14</f>
        <v>75607.558499999999</v>
      </c>
    </row>
    <row r="15" spans="2:8" ht="45.75" thickBot="1" x14ac:dyDescent="0.3">
      <c r="B15" s="100">
        <v>2</v>
      </c>
      <c r="C15" s="104" t="s">
        <v>125</v>
      </c>
      <c r="D15" s="110" t="s">
        <v>126</v>
      </c>
      <c r="E15" s="102" t="s">
        <v>217</v>
      </c>
      <c r="F15" s="102">
        <v>1</v>
      </c>
      <c r="G15" s="111">
        <f>191306.456*3</f>
        <v>573919.36800000002</v>
      </c>
      <c r="H15" s="111">
        <f>G15*F15</f>
        <v>573919.36800000002</v>
      </c>
    </row>
    <row r="16" spans="2:8" ht="31.5" thickBot="1" x14ac:dyDescent="0.3">
      <c r="B16" s="100">
        <v>3</v>
      </c>
      <c r="C16" s="107" t="s">
        <v>127</v>
      </c>
      <c r="D16" s="102">
        <v>2017</v>
      </c>
      <c r="E16" s="102" t="s">
        <v>217</v>
      </c>
      <c r="F16" s="102">
        <v>1</v>
      </c>
      <c r="G16" s="111">
        <f>438153.496*3</f>
        <v>1314460.4879999999</v>
      </c>
      <c r="H16" s="111">
        <f>G16*F16</f>
        <v>1314460.4879999999</v>
      </c>
    </row>
    <row r="17" spans="2:8" ht="16.5" thickBot="1" x14ac:dyDescent="0.3">
      <c r="B17" s="257" t="s">
        <v>117</v>
      </c>
      <c r="C17" s="258"/>
      <c r="D17" s="258"/>
      <c r="E17" s="258"/>
      <c r="F17" s="258"/>
      <c r="G17" s="259"/>
      <c r="H17" s="111">
        <f>SUM(H14:H16)</f>
        <v>1963987.4145</v>
      </c>
    </row>
    <row r="18" spans="2:8" ht="15.75" x14ac:dyDescent="0.25">
      <c r="B18" s="96"/>
    </row>
    <row r="19" spans="2:8" ht="15.75" x14ac:dyDescent="0.25">
      <c r="B19" s="260" t="s">
        <v>128</v>
      </c>
      <c r="C19" s="260"/>
      <c r="D19" s="260"/>
      <c r="E19" s="260"/>
      <c r="F19" s="260"/>
      <c r="G19" s="260"/>
      <c r="H19" s="260"/>
    </row>
    <row r="20" spans="2:8" ht="16.5" thickBot="1" x14ac:dyDescent="0.3">
      <c r="B20" s="96"/>
    </row>
    <row r="21" spans="2:8" ht="16.5" thickBot="1" x14ac:dyDescent="0.3">
      <c r="B21" s="112" t="s">
        <v>103</v>
      </c>
      <c r="C21" s="113" t="s">
        <v>104</v>
      </c>
      <c r="D21" s="99" t="s">
        <v>109</v>
      </c>
    </row>
    <row r="22" spans="2:8" ht="16.5" thickBot="1" x14ac:dyDescent="0.3">
      <c r="B22" s="100">
        <v>1</v>
      </c>
      <c r="C22" s="114" t="s">
        <v>129</v>
      </c>
      <c r="D22" s="115">
        <f>(66064*0.3)+66064</f>
        <v>85883.199999999997</v>
      </c>
    </row>
    <row r="23" spans="2:8" ht="15.75" thickBot="1" x14ac:dyDescent="0.3">
      <c r="B23" s="100">
        <v>2</v>
      </c>
      <c r="C23" s="116" t="s">
        <v>218</v>
      </c>
      <c r="D23" s="115">
        <f>(66064*0.9)+66064</f>
        <v>125521.60000000001</v>
      </c>
    </row>
    <row r="24" spans="2:8" ht="15.75" thickBot="1" x14ac:dyDescent="0.3">
      <c r="B24" s="100">
        <v>3</v>
      </c>
      <c r="C24" s="117" t="s">
        <v>130</v>
      </c>
      <c r="D24" s="115">
        <f>(66064*0.5)+66064</f>
        <v>99096</v>
      </c>
    </row>
    <row r="25" spans="2:8" ht="15.75" thickBot="1" x14ac:dyDescent="0.3">
      <c r="B25" s="100">
        <v>4</v>
      </c>
      <c r="C25" s="118" t="s">
        <v>131</v>
      </c>
      <c r="D25" s="115">
        <f>(66064*0.45)+66064</f>
        <v>95792.8</v>
      </c>
    </row>
    <row r="26" spans="2:8" ht="16.5" thickBot="1" x14ac:dyDescent="0.3">
      <c r="B26" s="257" t="s">
        <v>117</v>
      </c>
      <c r="C26" s="259"/>
      <c r="D26" s="115">
        <f>SUM(D22:D25)</f>
        <v>406293.6</v>
      </c>
    </row>
    <row r="27" spans="2:8" ht="15.75" x14ac:dyDescent="0.25">
      <c r="B27" s="119"/>
    </row>
    <row r="28" spans="2:8" ht="15.75" x14ac:dyDescent="0.25">
      <c r="B28" s="260" t="s">
        <v>132</v>
      </c>
      <c r="C28" s="260"/>
      <c r="D28" s="260"/>
      <c r="E28" s="260"/>
      <c r="F28" s="260"/>
      <c r="G28" s="260"/>
    </row>
    <row r="29" spans="2:8" ht="16.5" thickBot="1" x14ac:dyDescent="0.3">
      <c r="B29" s="96"/>
    </row>
    <row r="30" spans="2:8" ht="15.75" x14ac:dyDescent="0.25">
      <c r="B30" s="261" t="s">
        <v>133</v>
      </c>
      <c r="C30" s="261" t="s">
        <v>134</v>
      </c>
      <c r="D30" s="261" t="s">
        <v>135</v>
      </c>
      <c r="E30" s="120" t="s">
        <v>133</v>
      </c>
      <c r="F30" s="121" t="s">
        <v>136</v>
      </c>
      <c r="G30" s="122" t="s">
        <v>137</v>
      </c>
    </row>
    <row r="31" spans="2:8" ht="16.5" thickBot="1" x14ac:dyDescent="0.3">
      <c r="B31" s="262"/>
      <c r="C31" s="262"/>
      <c r="D31" s="262"/>
      <c r="E31" s="123" t="s">
        <v>138</v>
      </c>
      <c r="F31" s="124" t="s">
        <v>138</v>
      </c>
      <c r="G31" s="125" t="s">
        <v>139</v>
      </c>
    </row>
    <row r="32" spans="2:8" ht="30.75" thickBot="1" x14ac:dyDescent="0.3">
      <c r="B32" s="126">
        <v>1</v>
      </c>
      <c r="C32" s="127" t="s">
        <v>140</v>
      </c>
      <c r="D32" s="128" t="s">
        <v>141</v>
      </c>
      <c r="E32" s="129">
        <v>65</v>
      </c>
      <c r="F32" s="130">
        <v>2600</v>
      </c>
      <c r="G32" s="131">
        <f>E32*F32</f>
        <v>169000</v>
      </c>
    </row>
    <row r="33" spans="2:7" ht="15.75" thickBot="1" x14ac:dyDescent="0.3">
      <c r="B33" s="126">
        <v>2</v>
      </c>
      <c r="C33" s="127" t="s">
        <v>73</v>
      </c>
      <c r="D33" s="128" t="s">
        <v>142</v>
      </c>
      <c r="E33" s="129">
        <v>65</v>
      </c>
      <c r="F33" s="130">
        <v>2200</v>
      </c>
      <c r="G33" s="131">
        <f t="shared" ref="G33:G37" si="1">E33*F33</f>
        <v>143000</v>
      </c>
    </row>
    <row r="34" spans="2:7" ht="30.75" thickBot="1" x14ac:dyDescent="0.3">
      <c r="B34" s="126">
        <v>3</v>
      </c>
      <c r="C34" s="127" t="s">
        <v>143</v>
      </c>
      <c r="D34" s="128" t="s">
        <v>144</v>
      </c>
      <c r="E34" s="129">
        <v>65</v>
      </c>
      <c r="F34" s="130">
        <v>1900</v>
      </c>
      <c r="G34" s="131">
        <f t="shared" si="1"/>
        <v>123500</v>
      </c>
    </row>
    <row r="35" spans="2:7" ht="30.75" thickBot="1" x14ac:dyDescent="0.3">
      <c r="B35" s="126">
        <v>4</v>
      </c>
      <c r="C35" s="127" t="s">
        <v>145</v>
      </c>
      <c r="D35" s="128" t="s">
        <v>144</v>
      </c>
      <c r="E35" s="129">
        <v>65</v>
      </c>
      <c r="F35" s="130">
        <v>1900</v>
      </c>
      <c r="G35" s="131">
        <f t="shared" si="1"/>
        <v>123500</v>
      </c>
    </row>
    <row r="36" spans="2:7" ht="15.75" thickBot="1" x14ac:dyDescent="0.3">
      <c r="B36" s="126">
        <v>5</v>
      </c>
      <c r="C36" s="127" t="s">
        <v>146</v>
      </c>
      <c r="D36" s="128" t="s">
        <v>147</v>
      </c>
      <c r="E36" s="129">
        <v>65</v>
      </c>
      <c r="F36" s="130">
        <v>1700</v>
      </c>
      <c r="G36" s="131">
        <f t="shared" si="1"/>
        <v>110500</v>
      </c>
    </row>
    <row r="37" spans="2:7" ht="15.75" thickBot="1" x14ac:dyDescent="0.3">
      <c r="B37" s="126">
        <v>6</v>
      </c>
      <c r="C37" s="127" t="s">
        <v>148</v>
      </c>
      <c r="D37" s="128" t="s">
        <v>149</v>
      </c>
      <c r="E37" s="129">
        <v>65</v>
      </c>
      <c r="F37" s="130">
        <v>700</v>
      </c>
      <c r="G37" s="131">
        <f t="shared" si="1"/>
        <v>45500</v>
      </c>
    </row>
    <row r="38" spans="2:7" ht="16.5" thickBot="1" x14ac:dyDescent="0.3">
      <c r="B38" s="263" t="s">
        <v>117</v>
      </c>
      <c r="C38" s="264"/>
      <c r="D38" s="264"/>
      <c r="E38" s="264"/>
      <c r="F38" s="265"/>
      <c r="G38" s="132">
        <f>SUM(G32:G37)</f>
        <v>715000</v>
      </c>
    </row>
    <row r="39" spans="2:7" ht="15.75" x14ac:dyDescent="0.25">
      <c r="B39" s="96"/>
    </row>
    <row r="40" spans="2:7" ht="47.25" customHeight="1" x14ac:dyDescent="0.25">
      <c r="B40" s="255" t="s">
        <v>150</v>
      </c>
      <c r="C40" s="255"/>
      <c r="D40" s="255"/>
      <c r="E40" s="255"/>
      <c r="F40" s="255"/>
      <c r="G40" s="255"/>
    </row>
    <row r="41" spans="2:7" ht="16.5" thickBot="1" x14ac:dyDescent="0.3">
      <c r="B41" s="96"/>
    </row>
    <row r="42" spans="2:7" ht="15.75" x14ac:dyDescent="0.25">
      <c r="B42" s="261" t="s">
        <v>133</v>
      </c>
      <c r="C42" s="261" t="s">
        <v>134</v>
      </c>
      <c r="D42" s="261" t="s">
        <v>135</v>
      </c>
      <c r="E42" s="120" t="s">
        <v>133</v>
      </c>
      <c r="F42" s="121" t="s">
        <v>136</v>
      </c>
      <c r="G42" s="122" t="s">
        <v>137</v>
      </c>
    </row>
    <row r="43" spans="2:7" ht="16.5" thickBot="1" x14ac:dyDescent="0.3">
      <c r="B43" s="262"/>
      <c r="C43" s="262"/>
      <c r="D43" s="262"/>
      <c r="E43" s="123" t="s">
        <v>138</v>
      </c>
      <c r="F43" s="124" t="s">
        <v>138</v>
      </c>
      <c r="G43" s="125" t="s">
        <v>139</v>
      </c>
    </row>
    <row r="44" spans="2:7" ht="30.75" thickBot="1" x14ac:dyDescent="0.3">
      <c r="B44" s="126">
        <v>1</v>
      </c>
      <c r="C44" s="127" t="s">
        <v>140</v>
      </c>
      <c r="D44" s="128" t="s">
        <v>141</v>
      </c>
      <c r="E44" s="129">
        <v>88</v>
      </c>
      <c r="F44" s="130">
        <v>2600</v>
      </c>
      <c r="G44" s="131">
        <f>E44*F44</f>
        <v>228800</v>
      </c>
    </row>
    <row r="45" spans="2:7" ht="15.75" thickBot="1" x14ac:dyDescent="0.3">
      <c r="B45" s="126">
        <v>2</v>
      </c>
      <c r="C45" s="127" t="s">
        <v>73</v>
      </c>
      <c r="D45" s="128" t="s">
        <v>142</v>
      </c>
      <c r="E45" s="129">
        <v>88</v>
      </c>
      <c r="F45" s="130">
        <v>2200</v>
      </c>
      <c r="G45" s="131">
        <f t="shared" ref="G45:G49" si="2">E45*F45</f>
        <v>193600</v>
      </c>
    </row>
    <row r="46" spans="2:7" ht="30.75" thickBot="1" x14ac:dyDescent="0.3">
      <c r="B46" s="126">
        <v>3</v>
      </c>
      <c r="C46" s="127" t="s">
        <v>143</v>
      </c>
      <c r="D46" s="128" t="s">
        <v>144</v>
      </c>
      <c r="E46" s="129">
        <v>88</v>
      </c>
      <c r="F46" s="130">
        <v>1900</v>
      </c>
      <c r="G46" s="131">
        <f t="shared" si="2"/>
        <v>167200</v>
      </c>
    </row>
    <row r="47" spans="2:7" ht="30.75" thickBot="1" x14ac:dyDescent="0.3">
      <c r="B47" s="126">
        <v>4</v>
      </c>
      <c r="C47" s="127" t="s">
        <v>145</v>
      </c>
      <c r="D47" s="128" t="s">
        <v>144</v>
      </c>
      <c r="E47" s="129">
        <v>88</v>
      </c>
      <c r="F47" s="130">
        <v>1900</v>
      </c>
      <c r="G47" s="131">
        <f t="shared" si="2"/>
        <v>167200</v>
      </c>
    </row>
    <row r="48" spans="2:7" ht="15.75" thickBot="1" x14ac:dyDescent="0.3">
      <c r="B48" s="126">
        <v>5</v>
      </c>
      <c r="C48" s="127" t="s">
        <v>146</v>
      </c>
      <c r="D48" s="128" t="s">
        <v>147</v>
      </c>
      <c r="E48" s="129">
        <v>88</v>
      </c>
      <c r="F48" s="130">
        <v>1700</v>
      </c>
      <c r="G48" s="131">
        <f t="shared" si="2"/>
        <v>149600</v>
      </c>
    </row>
    <row r="49" spans="2:7" ht="15.75" thickBot="1" x14ac:dyDescent="0.3">
      <c r="B49" s="126">
        <v>6</v>
      </c>
      <c r="C49" s="127" t="s">
        <v>148</v>
      </c>
      <c r="D49" s="128" t="s">
        <v>149</v>
      </c>
      <c r="E49" s="129">
        <v>88</v>
      </c>
      <c r="F49" s="130">
        <v>700</v>
      </c>
      <c r="G49" s="131">
        <f t="shared" si="2"/>
        <v>61600</v>
      </c>
    </row>
    <row r="50" spans="2:7" ht="16.5" thickBot="1" x14ac:dyDescent="0.3">
      <c r="B50" s="263" t="s">
        <v>117</v>
      </c>
      <c r="C50" s="264"/>
      <c r="D50" s="264"/>
      <c r="E50" s="264"/>
      <c r="F50" s="265"/>
      <c r="G50" s="133">
        <f>SUM(G44:G49)</f>
        <v>968000</v>
      </c>
    </row>
    <row r="51" spans="2:7" ht="15.75" x14ac:dyDescent="0.25">
      <c r="B51" s="97"/>
    </row>
    <row r="52" spans="2:7" ht="43.5" customHeight="1" x14ac:dyDescent="0.25">
      <c r="B52" s="255" t="s">
        <v>151</v>
      </c>
      <c r="C52" s="255"/>
      <c r="D52" s="255"/>
      <c r="E52" s="255"/>
      <c r="F52" s="255"/>
      <c r="G52" s="255"/>
    </row>
    <row r="53" spans="2:7" ht="16.5" thickBot="1" x14ac:dyDescent="0.3">
      <c r="B53" s="96"/>
    </row>
    <row r="54" spans="2:7" ht="15.75" x14ac:dyDescent="0.25">
      <c r="B54" s="261" t="s">
        <v>133</v>
      </c>
      <c r="C54" s="261" t="s">
        <v>134</v>
      </c>
      <c r="D54" s="261" t="s">
        <v>135</v>
      </c>
      <c r="E54" s="120" t="s">
        <v>133</v>
      </c>
      <c r="F54" s="121" t="s">
        <v>136</v>
      </c>
      <c r="G54" s="122" t="s">
        <v>137</v>
      </c>
    </row>
    <row r="55" spans="2:7" ht="16.5" thickBot="1" x14ac:dyDescent="0.3">
      <c r="B55" s="262"/>
      <c r="C55" s="262"/>
      <c r="D55" s="262"/>
      <c r="E55" s="123" t="s">
        <v>138</v>
      </c>
      <c r="F55" s="124" t="s">
        <v>138</v>
      </c>
      <c r="G55" s="125" t="s">
        <v>139</v>
      </c>
    </row>
    <row r="56" spans="2:7" ht="30.75" thickBot="1" x14ac:dyDescent="0.3">
      <c r="B56" s="126">
        <v>1</v>
      </c>
      <c r="C56" s="127" t="s">
        <v>140</v>
      </c>
      <c r="D56" s="128" t="s">
        <v>141</v>
      </c>
      <c r="E56" s="129">
        <v>132</v>
      </c>
      <c r="F56" s="130">
        <v>2400</v>
      </c>
      <c r="G56" s="131">
        <f>E56*F56</f>
        <v>316800</v>
      </c>
    </row>
    <row r="57" spans="2:7" ht="15.75" thickBot="1" x14ac:dyDescent="0.3">
      <c r="B57" s="126">
        <v>2</v>
      </c>
      <c r="C57" s="127" t="s">
        <v>73</v>
      </c>
      <c r="D57" s="128" t="s">
        <v>142</v>
      </c>
      <c r="E57" s="129">
        <v>132</v>
      </c>
      <c r="F57" s="130">
        <v>2200</v>
      </c>
      <c r="G57" s="131">
        <f t="shared" ref="G57:G61" si="3">E57*F57</f>
        <v>290400</v>
      </c>
    </row>
    <row r="58" spans="2:7" ht="30.75" thickBot="1" x14ac:dyDescent="0.3">
      <c r="B58" s="126">
        <v>3</v>
      </c>
      <c r="C58" s="127" t="s">
        <v>143</v>
      </c>
      <c r="D58" s="128" t="s">
        <v>144</v>
      </c>
      <c r="E58" s="129">
        <v>132</v>
      </c>
      <c r="F58" s="130">
        <v>1900</v>
      </c>
      <c r="G58" s="131">
        <f t="shared" si="3"/>
        <v>250800</v>
      </c>
    </row>
    <row r="59" spans="2:7" ht="30.75" thickBot="1" x14ac:dyDescent="0.3">
      <c r="B59" s="126">
        <v>4</v>
      </c>
      <c r="C59" s="127" t="s">
        <v>145</v>
      </c>
      <c r="D59" s="128" t="s">
        <v>144</v>
      </c>
      <c r="E59" s="129">
        <v>132</v>
      </c>
      <c r="F59" s="130">
        <v>1900</v>
      </c>
      <c r="G59" s="131">
        <f t="shared" si="3"/>
        <v>250800</v>
      </c>
    </row>
    <row r="60" spans="2:7" ht="15.75" thickBot="1" x14ac:dyDescent="0.3">
      <c r="B60" s="126">
        <v>5</v>
      </c>
      <c r="C60" s="127" t="s">
        <v>146</v>
      </c>
      <c r="D60" s="128" t="s">
        <v>147</v>
      </c>
      <c r="E60" s="129">
        <v>132</v>
      </c>
      <c r="F60" s="130">
        <v>1700</v>
      </c>
      <c r="G60" s="131">
        <f t="shared" si="3"/>
        <v>224400</v>
      </c>
    </row>
    <row r="61" spans="2:7" ht="15.75" thickBot="1" x14ac:dyDescent="0.3">
      <c r="B61" s="126">
        <v>6</v>
      </c>
      <c r="C61" s="127" t="s">
        <v>148</v>
      </c>
      <c r="D61" s="128" t="s">
        <v>149</v>
      </c>
      <c r="E61" s="129">
        <v>132</v>
      </c>
      <c r="F61" s="130">
        <v>700</v>
      </c>
      <c r="G61" s="131">
        <f t="shared" si="3"/>
        <v>92400</v>
      </c>
    </row>
    <row r="62" spans="2:7" ht="15.75" thickBot="1" x14ac:dyDescent="0.3">
      <c r="B62" s="126"/>
      <c r="C62" s="127"/>
      <c r="D62" s="128"/>
      <c r="E62" s="134"/>
      <c r="F62" s="135"/>
      <c r="G62" s="128"/>
    </row>
    <row r="63" spans="2:7" ht="16.5" thickBot="1" x14ac:dyDescent="0.3">
      <c r="B63" s="263" t="s">
        <v>117</v>
      </c>
      <c r="C63" s="264"/>
      <c r="D63" s="264"/>
      <c r="E63" s="264"/>
      <c r="F63" s="265"/>
      <c r="G63" s="133">
        <f>SUM(G56:G62)</f>
        <v>1425600</v>
      </c>
    </row>
    <row r="64" spans="2:7" ht="15.75" x14ac:dyDescent="0.25">
      <c r="B64" s="96"/>
    </row>
    <row r="65" spans="2:7" ht="15.75" x14ac:dyDescent="0.25">
      <c r="B65" s="255" t="s">
        <v>152</v>
      </c>
      <c r="C65" s="255"/>
      <c r="D65" s="255"/>
      <c r="E65" s="255"/>
      <c r="F65" s="255"/>
      <c r="G65" s="255"/>
    </row>
    <row r="66" spans="2:7" ht="16.5" thickBot="1" x14ac:dyDescent="0.3">
      <c r="B66" s="96"/>
    </row>
    <row r="67" spans="2:7" ht="15.75" x14ac:dyDescent="0.25">
      <c r="B67" s="261" t="s">
        <v>133</v>
      </c>
      <c r="C67" s="261" t="s">
        <v>134</v>
      </c>
      <c r="D67" s="261" t="s">
        <v>135</v>
      </c>
      <c r="E67" s="120" t="s">
        <v>133</v>
      </c>
      <c r="F67" s="121" t="s">
        <v>136</v>
      </c>
      <c r="G67" s="122" t="s">
        <v>137</v>
      </c>
    </row>
    <row r="68" spans="2:7" ht="16.5" thickBot="1" x14ac:dyDescent="0.3">
      <c r="B68" s="262"/>
      <c r="C68" s="262"/>
      <c r="D68" s="262"/>
      <c r="E68" s="123" t="s">
        <v>138</v>
      </c>
      <c r="F68" s="124" t="s">
        <v>138</v>
      </c>
      <c r="G68" s="125" t="s">
        <v>139</v>
      </c>
    </row>
    <row r="69" spans="2:7" ht="30.75" thickBot="1" x14ac:dyDescent="0.3">
      <c r="B69" s="126">
        <v>1</v>
      </c>
      <c r="C69" s="127" t="s">
        <v>140</v>
      </c>
      <c r="D69" s="128" t="s">
        <v>141</v>
      </c>
      <c r="E69" s="129">
        <v>176</v>
      </c>
      <c r="F69" s="130">
        <v>2400</v>
      </c>
      <c r="G69" s="131">
        <f>E69*F69</f>
        <v>422400</v>
      </c>
    </row>
    <row r="70" spans="2:7" ht="15.75" thickBot="1" x14ac:dyDescent="0.3">
      <c r="B70" s="126">
        <v>2</v>
      </c>
      <c r="C70" s="127" t="s">
        <v>73</v>
      </c>
      <c r="D70" s="128" t="s">
        <v>142</v>
      </c>
      <c r="E70" s="129">
        <v>176</v>
      </c>
      <c r="F70" s="130">
        <v>2200</v>
      </c>
      <c r="G70" s="131">
        <f t="shared" ref="G70:G74" si="4">E70*F70</f>
        <v>387200</v>
      </c>
    </row>
    <row r="71" spans="2:7" ht="30.75" thickBot="1" x14ac:dyDescent="0.3">
      <c r="B71" s="126">
        <v>3</v>
      </c>
      <c r="C71" s="127" t="s">
        <v>143</v>
      </c>
      <c r="D71" s="128" t="s">
        <v>144</v>
      </c>
      <c r="E71" s="129">
        <v>176</v>
      </c>
      <c r="F71" s="130">
        <v>1900</v>
      </c>
      <c r="G71" s="131">
        <f t="shared" si="4"/>
        <v>334400</v>
      </c>
    </row>
    <row r="72" spans="2:7" ht="30.75" thickBot="1" x14ac:dyDescent="0.3">
      <c r="B72" s="126">
        <v>4</v>
      </c>
      <c r="C72" s="127" t="s">
        <v>145</v>
      </c>
      <c r="D72" s="128" t="s">
        <v>144</v>
      </c>
      <c r="E72" s="129">
        <v>176</v>
      </c>
      <c r="F72" s="130">
        <v>1900</v>
      </c>
      <c r="G72" s="131">
        <f t="shared" si="4"/>
        <v>334400</v>
      </c>
    </row>
    <row r="73" spans="2:7" ht="15.75" thickBot="1" x14ac:dyDescent="0.3">
      <c r="B73" s="126">
        <v>5</v>
      </c>
      <c r="C73" s="127" t="s">
        <v>146</v>
      </c>
      <c r="D73" s="128" t="s">
        <v>147</v>
      </c>
      <c r="E73" s="129">
        <v>176</v>
      </c>
      <c r="F73" s="130">
        <v>1700</v>
      </c>
      <c r="G73" s="131">
        <f t="shared" si="4"/>
        <v>299200</v>
      </c>
    </row>
    <row r="74" spans="2:7" ht="15.75" thickBot="1" x14ac:dyDescent="0.3">
      <c r="B74" s="126">
        <v>6</v>
      </c>
      <c r="C74" s="127" t="s">
        <v>148</v>
      </c>
      <c r="D74" s="128" t="s">
        <v>149</v>
      </c>
      <c r="E74" s="129">
        <v>176</v>
      </c>
      <c r="F74" s="130">
        <v>700</v>
      </c>
      <c r="G74" s="131">
        <f t="shared" si="4"/>
        <v>123200</v>
      </c>
    </row>
    <row r="75" spans="2:7" ht="15.75" thickBot="1" x14ac:dyDescent="0.3">
      <c r="B75" s="126"/>
      <c r="C75" s="127"/>
      <c r="D75" s="128"/>
      <c r="E75" s="134"/>
      <c r="F75" s="135"/>
      <c r="G75" s="128"/>
    </row>
    <row r="76" spans="2:7" ht="16.5" thickBot="1" x14ac:dyDescent="0.3">
      <c r="B76" s="263" t="s">
        <v>117</v>
      </c>
      <c r="C76" s="264"/>
      <c r="D76" s="264"/>
      <c r="E76" s="264"/>
      <c r="F76" s="265"/>
      <c r="G76" s="133">
        <f>SUM(G69:G75)</f>
        <v>1900800</v>
      </c>
    </row>
    <row r="77" spans="2:7" ht="15.75" x14ac:dyDescent="0.25">
      <c r="B77" s="96"/>
    </row>
    <row r="78" spans="2:7" ht="44.25" customHeight="1" x14ac:dyDescent="0.25">
      <c r="B78" s="255" t="s">
        <v>153</v>
      </c>
      <c r="C78" s="255"/>
      <c r="D78" s="255"/>
      <c r="E78" s="255"/>
      <c r="F78" s="255"/>
      <c r="G78" s="255"/>
    </row>
    <row r="79" spans="2:7" ht="16.5" thickBot="1" x14ac:dyDescent="0.3">
      <c r="B79" s="96"/>
    </row>
    <row r="80" spans="2:7" ht="15.75" x14ac:dyDescent="0.25">
      <c r="B80" s="261" t="s">
        <v>133</v>
      </c>
      <c r="C80" s="261" t="s">
        <v>134</v>
      </c>
      <c r="D80" s="261" t="s">
        <v>135</v>
      </c>
      <c r="E80" s="120" t="s">
        <v>133</v>
      </c>
      <c r="F80" s="121" t="s">
        <v>136</v>
      </c>
      <c r="G80" s="122" t="s">
        <v>137</v>
      </c>
    </row>
    <row r="81" spans="2:7" ht="16.5" thickBot="1" x14ac:dyDescent="0.3">
      <c r="B81" s="262"/>
      <c r="C81" s="262"/>
      <c r="D81" s="262"/>
      <c r="E81" s="123" t="s">
        <v>138</v>
      </c>
      <c r="F81" s="124" t="s">
        <v>138</v>
      </c>
      <c r="G81" s="125" t="s">
        <v>139</v>
      </c>
    </row>
    <row r="82" spans="2:7" ht="30.75" thickBot="1" x14ac:dyDescent="0.3">
      <c r="B82" s="126">
        <v>1</v>
      </c>
      <c r="C82" s="127" t="s">
        <v>140</v>
      </c>
      <c r="D82" s="128" t="s">
        <v>141</v>
      </c>
      <c r="E82" s="129">
        <v>408</v>
      </c>
      <c r="F82" s="130">
        <v>2400</v>
      </c>
      <c r="G82" s="131">
        <f>E82*F82</f>
        <v>979200</v>
      </c>
    </row>
    <row r="83" spans="2:7" ht="15.75" thickBot="1" x14ac:dyDescent="0.3">
      <c r="B83" s="126">
        <v>2</v>
      </c>
      <c r="C83" s="127" t="s">
        <v>73</v>
      </c>
      <c r="D83" s="128" t="s">
        <v>142</v>
      </c>
      <c r="E83" s="129">
        <v>408</v>
      </c>
      <c r="F83" s="130">
        <v>2200</v>
      </c>
      <c r="G83" s="131">
        <f t="shared" ref="G83:G87" si="5">E83*F83</f>
        <v>897600</v>
      </c>
    </row>
    <row r="84" spans="2:7" ht="30.75" thickBot="1" x14ac:dyDescent="0.3">
      <c r="B84" s="126">
        <v>3</v>
      </c>
      <c r="C84" s="127" t="s">
        <v>143</v>
      </c>
      <c r="D84" s="128" t="s">
        <v>144</v>
      </c>
      <c r="E84" s="129">
        <v>408</v>
      </c>
      <c r="F84" s="130">
        <v>1900</v>
      </c>
      <c r="G84" s="131">
        <f t="shared" si="5"/>
        <v>775200</v>
      </c>
    </row>
    <row r="85" spans="2:7" ht="30.75" thickBot="1" x14ac:dyDescent="0.3">
      <c r="B85" s="126">
        <v>4</v>
      </c>
      <c r="C85" s="127" t="s">
        <v>145</v>
      </c>
      <c r="D85" s="128" t="s">
        <v>144</v>
      </c>
      <c r="E85" s="129">
        <v>408</v>
      </c>
      <c r="F85" s="130">
        <v>1900</v>
      </c>
      <c r="G85" s="131">
        <f t="shared" si="5"/>
        <v>775200</v>
      </c>
    </row>
    <row r="86" spans="2:7" ht="15.75" thickBot="1" x14ac:dyDescent="0.3">
      <c r="B86" s="126">
        <v>5</v>
      </c>
      <c r="C86" s="127" t="s">
        <v>146</v>
      </c>
      <c r="D86" s="128" t="s">
        <v>147</v>
      </c>
      <c r="E86" s="129">
        <v>408</v>
      </c>
      <c r="F86" s="130">
        <v>1700</v>
      </c>
      <c r="G86" s="131">
        <f t="shared" si="5"/>
        <v>693600</v>
      </c>
    </row>
    <row r="87" spans="2:7" ht="15.75" thickBot="1" x14ac:dyDescent="0.3">
      <c r="B87" s="126">
        <v>6</v>
      </c>
      <c r="C87" s="127" t="s">
        <v>148</v>
      </c>
      <c r="D87" s="128" t="s">
        <v>149</v>
      </c>
      <c r="E87" s="129">
        <v>408</v>
      </c>
      <c r="F87" s="130">
        <v>700</v>
      </c>
      <c r="G87" s="131">
        <f t="shared" si="5"/>
        <v>285600</v>
      </c>
    </row>
    <row r="88" spans="2:7" ht="15.75" thickBot="1" x14ac:dyDescent="0.3">
      <c r="B88" s="126"/>
      <c r="C88" s="127"/>
      <c r="D88" s="128"/>
      <c r="E88" s="134"/>
      <c r="F88" s="135"/>
      <c r="G88" s="128"/>
    </row>
    <row r="89" spans="2:7" ht="16.5" thickBot="1" x14ac:dyDescent="0.3">
      <c r="B89" s="263" t="s">
        <v>117</v>
      </c>
      <c r="C89" s="264"/>
      <c r="D89" s="264"/>
      <c r="E89" s="264"/>
      <c r="F89" s="265"/>
      <c r="G89" s="133">
        <f>SUM(G82:G88)</f>
        <v>4406400</v>
      </c>
    </row>
    <row r="90" spans="2:7" ht="15.75" x14ac:dyDescent="0.25">
      <c r="B90" s="96"/>
    </row>
    <row r="91" spans="2:7" ht="15.75" x14ac:dyDescent="0.25">
      <c r="B91" s="255" t="s">
        <v>154</v>
      </c>
      <c r="C91" s="255"/>
      <c r="D91" s="255"/>
      <c r="E91" s="255"/>
      <c r="F91" s="255"/>
      <c r="G91" s="255"/>
    </row>
    <row r="92" spans="2:7" ht="16.5" thickBot="1" x14ac:dyDescent="0.3">
      <c r="B92" s="96"/>
    </row>
    <row r="93" spans="2:7" ht="15.75" x14ac:dyDescent="0.25">
      <c r="B93" s="261" t="s">
        <v>133</v>
      </c>
      <c r="C93" s="261" t="s">
        <v>134</v>
      </c>
      <c r="D93" s="261" t="s">
        <v>135</v>
      </c>
      <c r="E93" s="120" t="s">
        <v>133</v>
      </c>
      <c r="F93" s="121" t="s">
        <v>136</v>
      </c>
      <c r="G93" s="122" t="s">
        <v>137</v>
      </c>
    </row>
    <row r="94" spans="2:7" ht="16.5" thickBot="1" x14ac:dyDescent="0.3">
      <c r="B94" s="262"/>
      <c r="C94" s="262"/>
      <c r="D94" s="262"/>
      <c r="E94" s="123" t="s">
        <v>138</v>
      </c>
      <c r="F94" s="124" t="s">
        <v>138</v>
      </c>
      <c r="G94" s="125" t="s">
        <v>139</v>
      </c>
    </row>
    <row r="95" spans="2:7" ht="15.75" thickBot="1" x14ac:dyDescent="0.3">
      <c r="B95" s="126">
        <v>1</v>
      </c>
      <c r="C95" s="127" t="s">
        <v>155</v>
      </c>
      <c r="D95" s="128"/>
      <c r="E95" s="129">
        <v>316</v>
      </c>
      <c r="F95" s="130">
        <v>1600</v>
      </c>
      <c r="G95" s="136">
        <f>F95*E95</f>
        <v>505600</v>
      </c>
    </row>
    <row r="96" spans="2:7" ht="15.75" thickBot="1" x14ac:dyDescent="0.3">
      <c r="B96" s="126">
        <v>2</v>
      </c>
      <c r="C96" s="127" t="s">
        <v>156</v>
      </c>
      <c r="D96" s="128"/>
      <c r="E96" s="129">
        <v>316</v>
      </c>
      <c r="F96" s="130">
        <v>1600</v>
      </c>
      <c r="G96" s="136">
        <f t="shared" ref="G96:G98" si="6">F96*E96</f>
        <v>505600</v>
      </c>
    </row>
    <row r="97" spans="2:7" ht="15.75" thickBot="1" x14ac:dyDescent="0.3">
      <c r="B97" s="126">
        <v>3</v>
      </c>
      <c r="C97" s="127" t="s">
        <v>157</v>
      </c>
      <c r="D97" s="128"/>
      <c r="E97" s="129">
        <v>316</v>
      </c>
      <c r="F97" s="130">
        <v>1600</v>
      </c>
      <c r="G97" s="136">
        <f t="shared" si="6"/>
        <v>505600</v>
      </c>
    </row>
    <row r="98" spans="2:7" ht="15.75" thickBot="1" x14ac:dyDescent="0.3">
      <c r="B98" s="126">
        <v>4</v>
      </c>
      <c r="C98" s="127" t="s">
        <v>158</v>
      </c>
      <c r="D98" s="128"/>
      <c r="E98" s="129">
        <v>316</v>
      </c>
      <c r="F98" s="130">
        <v>1600</v>
      </c>
      <c r="G98" s="136">
        <f t="shared" si="6"/>
        <v>505600</v>
      </c>
    </row>
    <row r="99" spans="2:7" ht="15.75" thickBot="1" x14ac:dyDescent="0.3">
      <c r="B99" s="126"/>
      <c r="C99" s="127"/>
      <c r="D99" s="128"/>
      <c r="E99" s="134"/>
      <c r="F99" s="135"/>
      <c r="G99" s="128"/>
    </row>
    <row r="100" spans="2:7" ht="16.5" thickBot="1" x14ac:dyDescent="0.3">
      <c r="B100" s="263" t="s">
        <v>117</v>
      </c>
      <c r="C100" s="264"/>
      <c r="D100" s="264"/>
      <c r="E100" s="264"/>
      <c r="F100" s="265"/>
      <c r="G100" s="133">
        <f>SUM(G95:G99)</f>
        <v>2022400</v>
      </c>
    </row>
    <row r="101" spans="2:7" ht="15.75" x14ac:dyDescent="0.25">
      <c r="B101" s="96"/>
    </row>
    <row r="102" spans="2:7" ht="15.75" x14ac:dyDescent="0.25">
      <c r="B102" s="255" t="s">
        <v>159</v>
      </c>
      <c r="C102" s="255"/>
      <c r="D102" s="255"/>
      <c r="E102" s="255"/>
      <c r="F102" s="255"/>
      <c r="G102" s="255"/>
    </row>
    <row r="103" spans="2:7" ht="15.75" thickBot="1" x14ac:dyDescent="0.3">
      <c r="B103" s="137"/>
    </row>
    <row r="104" spans="2:7" ht="15.75" x14ac:dyDescent="0.25">
      <c r="B104" s="261" t="s">
        <v>133</v>
      </c>
      <c r="C104" s="261" t="s">
        <v>134</v>
      </c>
      <c r="D104" s="261" t="s">
        <v>135</v>
      </c>
      <c r="E104" s="120" t="s">
        <v>133</v>
      </c>
      <c r="F104" s="121" t="s">
        <v>136</v>
      </c>
      <c r="G104" s="122" t="s">
        <v>137</v>
      </c>
    </row>
    <row r="105" spans="2:7" ht="16.5" thickBot="1" x14ac:dyDescent="0.3">
      <c r="B105" s="262"/>
      <c r="C105" s="262"/>
      <c r="D105" s="262"/>
      <c r="E105" s="123" t="s">
        <v>138</v>
      </c>
      <c r="F105" s="124" t="s">
        <v>138</v>
      </c>
      <c r="G105" s="125" t="s">
        <v>139</v>
      </c>
    </row>
    <row r="106" spans="2:7" ht="15.75" thickBot="1" x14ac:dyDescent="0.3">
      <c r="B106" s="126">
        <v>1</v>
      </c>
      <c r="C106" s="127" t="s">
        <v>160</v>
      </c>
      <c r="D106" s="128" t="s">
        <v>161</v>
      </c>
      <c r="E106" s="129">
        <v>212</v>
      </c>
      <c r="F106" s="130">
        <v>2400</v>
      </c>
      <c r="G106" s="136">
        <f>F106*E106</f>
        <v>508800</v>
      </c>
    </row>
    <row r="107" spans="2:7" ht="15.75" thickBot="1" x14ac:dyDescent="0.3">
      <c r="B107" s="126">
        <v>2</v>
      </c>
      <c r="C107" s="127" t="s">
        <v>162</v>
      </c>
      <c r="D107" s="128" t="s">
        <v>161</v>
      </c>
      <c r="E107" s="129">
        <v>212</v>
      </c>
      <c r="F107" s="130">
        <v>2400</v>
      </c>
      <c r="G107" s="136">
        <f t="shared" ref="G107:G108" si="7">F107*E107</f>
        <v>508800</v>
      </c>
    </row>
    <row r="108" spans="2:7" ht="15.75" thickBot="1" x14ac:dyDescent="0.3">
      <c r="B108" s="126">
        <v>3</v>
      </c>
      <c r="C108" s="127" t="s">
        <v>163</v>
      </c>
      <c r="D108" s="128" t="s">
        <v>161</v>
      </c>
      <c r="E108" s="129">
        <v>212</v>
      </c>
      <c r="F108" s="130">
        <v>2400</v>
      </c>
      <c r="G108" s="136">
        <f t="shared" si="7"/>
        <v>508800</v>
      </c>
    </row>
    <row r="109" spans="2:7" ht="15.75" thickBot="1" x14ac:dyDescent="0.3">
      <c r="B109" s="126"/>
      <c r="C109" s="127"/>
      <c r="D109" s="128"/>
      <c r="E109" s="134"/>
      <c r="F109" s="135"/>
      <c r="G109" s="128"/>
    </row>
    <row r="110" spans="2:7" ht="16.5" thickBot="1" x14ac:dyDescent="0.3">
      <c r="B110" s="263" t="s">
        <v>117</v>
      </c>
      <c r="C110" s="264"/>
      <c r="D110" s="264"/>
      <c r="E110" s="264"/>
      <c r="F110" s="265"/>
      <c r="G110" s="133">
        <f>SUM(G106:G109)</f>
        <v>1526400</v>
      </c>
    </row>
    <row r="111" spans="2:7" ht="15.75" x14ac:dyDescent="0.25">
      <c r="B111" s="96"/>
    </row>
    <row r="112" spans="2:7" ht="15.75" x14ac:dyDescent="0.25">
      <c r="B112" s="255" t="s">
        <v>164</v>
      </c>
      <c r="C112" s="255"/>
      <c r="D112" s="255"/>
      <c r="E112" s="255"/>
      <c r="F112" s="255"/>
      <c r="G112" s="255"/>
    </row>
    <row r="113" spans="2:7" ht="15.75" thickBot="1" x14ac:dyDescent="0.3">
      <c r="B113" s="137"/>
    </row>
    <row r="114" spans="2:7" ht="15.75" x14ac:dyDescent="0.25">
      <c r="B114" s="261" t="s">
        <v>133</v>
      </c>
      <c r="C114" s="261" t="s">
        <v>134</v>
      </c>
      <c r="D114" s="261" t="s">
        <v>135</v>
      </c>
      <c r="E114" s="120" t="s">
        <v>133</v>
      </c>
      <c r="F114" s="121" t="s">
        <v>136</v>
      </c>
      <c r="G114" s="122" t="s">
        <v>137</v>
      </c>
    </row>
    <row r="115" spans="2:7" ht="16.5" thickBot="1" x14ac:dyDescent="0.3">
      <c r="B115" s="262"/>
      <c r="C115" s="262"/>
      <c r="D115" s="262"/>
      <c r="E115" s="123" t="s">
        <v>138</v>
      </c>
      <c r="F115" s="124" t="s">
        <v>138</v>
      </c>
      <c r="G115" s="125" t="s">
        <v>139</v>
      </c>
    </row>
    <row r="116" spans="2:7" ht="15.75" thickBot="1" x14ac:dyDescent="0.3">
      <c r="B116" s="126">
        <v>1</v>
      </c>
      <c r="C116" s="127" t="s">
        <v>160</v>
      </c>
      <c r="D116" s="128" t="s">
        <v>165</v>
      </c>
      <c r="E116" s="129">
        <v>212</v>
      </c>
      <c r="F116" s="130">
        <v>2400</v>
      </c>
      <c r="G116" s="136">
        <f>F116*E116</f>
        <v>508800</v>
      </c>
    </row>
    <row r="117" spans="2:7" ht="15.75" thickBot="1" x14ac:dyDescent="0.3">
      <c r="B117" s="126">
        <v>2</v>
      </c>
      <c r="C117" s="127" t="s">
        <v>162</v>
      </c>
      <c r="D117" s="128" t="s">
        <v>165</v>
      </c>
      <c r="E117" s="129">
        <v>212</v>
      </c>
      <c r="F117" s="130">
        <v>2400</v>
      </c>
      <c r="G117" s="136">
        <f t="shared" ref="G117:G118" si="8">F117*E117</f>
        <v>508800</v>
      </c>
    </row>
    <row r="118" spans="2:7" ht="15.75" thickBot="1" x14ac:dyDescent="0.3">
      <c r="B118" s="126">
        <v>3</v>
      </c>
      <c r="C118" s="127" t="s">
        <v>163</v>
      </c>
      <c r="D118" s="128" t="s">
        <v>165</v>
      </c>
      <c r="E118" s="129">
        <v>212</v>
      </c>
      <c r="F118" s="130">
        <v>2400</v>
      </c>
      <c r="G118" s="136">
        <f t="shared" si="8"/>
        <v>508800</v>
      </c>
    </row>
    <row r="119" spans="2:7" ht="15.75" thickBot="1" x14ac:dyDescent="0.3">
      <c r="B119" s="126"/>
      <c r="C119" s="127"/>
      <c r="D119" s="128"/>
      <c r="E119" s="134"/>
      <c r="F119" s="135"/>
      <c r="G119" s="128"/>
    </row>
    <row r="120" spans="2:7" ht="16.5" thickBot="1" x14ac:dyDescent="0.3">
      <c r="B120" s="263" t="s">
        <v>117</v>
      </c>
      <c r="C120" s="264"/>
      <c r="D120" s="264"/>
      <c r="E120" s="264"/>
      <c r="F120" s="265"/>
      <c r="G120" s="133">
        <f>SUM(G116:G119)</f>
        <v>1526400</v>
      </c>
    </row>
    <row r="121" spans="2:7" x14ac:dyDescent="0.25">
      <c r="B121" s="138"/>
    </row>
    <row r="122" spans="2:7" ht="15.75" x14ac:dyDescent="0.25">
      <c r="B122" s="255" t="s">
        <v>166</v>
      </c>
      <c r="C122" s="255"/>
      <c r="D122" s="255"/>
      <c r="E122" s="255"/>
      <c r="F122" s="255"/>
      <c r="G122" s="255"/>
    </row>
    <row r="123" spans="2:7" ht="16.5" thickBot="1" x14ac:dyDescent="0.3">
      <c r="B123" s="96"/>
    </row>
    <row r="124" spans="2:7" ht="15.75" x14ac:dyDescent="0.25">
      <c r="B124" s="261" t="s">
        <v>133</v>
      </c>
      <c r="C124" s="261" t="s">
        <v>134</v>
      </c>
      <c r="D124" s="261" t="s">
        <v>135</v>
      </c>
      <c r="E124" s="120" t="s">
        <v>133</v>
      </c>
      <c r="F124" s="121" t="s">
        <v>136</v>
      </c>
      <c r="G124" s="122" t="s">
        <v>137</v>
      </c>
    </row>
    <row r="125" spans="2:7" ht="16.5" thickBot="1" x14ac:dyDescent="0.3">
      <c r="B125" s="262"/>
      <c r="C125" s="262"/>
      <c r="D125" s="262"/>
      <c r="E125" s="123" t="s">
        <v>138</v>
      </c>
      <c r="F125" s="124" t="s">
        <v>138</v>
      </c>
      <c r="G125" s="125" t="s">
        <v>139</v>
      </c>
    </row>
    <row r="126" spans="2:7" ht="15.75" thickBot="1" x14ac:dyDescent="0.3">
      <c r="B126" s="126">
        <v>1</v>
      </c>
      <c r="C126" s="127" t="s">
        <v>167</v>
      </c>
      <c r="D126" s="128"/>
      <c r="E126" s="129">
        <v>316</v>
      </c>
      <c r="F126" s="130">
        <v>1600</v>
      </c>
      <c r="G126" s="136">
        <f>F126*E126</f>
        <v>505600</v>
      </c>
    </row>
    <row r="127" spans="2:7" ht="15.75" thickBot="1" x14ac:dyDescent="0.3">
      <c r="B127" s="126">
        <v>2</v>
      </c>
      <c r="C127" s="127" t="s">
        <v>168</v>
      </c>
      <c r="D127" s="128"/>
      <c r="E127" s="129">
        <v>316</v>
      </c>
      <c r="F127" s="130">
        <v>1200</v>
      </c>
      <c r="G127" s="136">
        <f t="shared" ref="G127:G131" si="9">F127*E127</f>
        <v>379200</v>
      </c>
    </row>
    <row r="128" spans="2:7" ht="15.75" thickBot="1" x14ac:dyDescent="0.3">
      <c r="B128" s="126">
        <v>3</v>
      </c>
      <c r="C128" s="127" t="s">
        <v>169</v>
      </c>
      <c r="D128" s="128"/>
      <c r="E128" s="129">
        <v>316</v>
      </c>
      <c r="F128" s="130">
        <v>900</v>
      </c>
      <c r="G128" s="136">
        <f t="shared" si="9"/>
        <v>284400</v>
      </c>
    </row>
    <row r="129" spans="2:8" ht="15.75" thickBot="1" x14ac:dyDescent="0.3">
      <c r="B129" s="126">
        <v>4</v>
      </c>
      <c r="C129" s="127" t="s">
        <v>170</v>
      </c>
      <c r="D129" s="128"/>
      <c r="E129" s="129">
        <v>316</v>
      </c>
      <c r="F129" s="130">
        <v>900</v>
      </c>
      <c r="G129" s="136">
        <f t="shared" si="9"/>
        <v>284400</v>
      </c>
    </row>
    <row r="130" spans="2:8" ht="15.75" thickBot="1" x14ac:dyDescent="0.3">
      <c r="B130" s="126">
        <v>5</v>
      </c>
      <c r="C130" s="127" t="s">
        <v>171</v>
      </c>
      <c r="D130" s="128"/>
      <c r="E130" s="129">
        <v>316</v>
      </c>
      <c r="F130" s="130">
        <v>700</v>
      </c>
      <c r="G130" s="136">
        <f t="shared" si="9"/>
        <v>221200</v>
      </c>
    </row>
    <row r="131" spans="2:8" ht="15.75" thickBot="1" x14ac:dyDescent="0.3">
      <c r="B131" s="126">
        <v>6</v>
      </c>
      <c r="C131" s="127" t="s">
        <v>172</v>
      </c>
      <c r="D131" s="128"/>
      <c r="E131" s="129">
        <v>316</v>
      </c>
      <c r="F131" s="130">
        <v>700</v>
      </c>
      <c r="G131" s="136">
        <f t="shared" si="9"/>
        <v>221200</v>
      </c>
    </row>
    <row r="132" spans="2:8" ht="15.75" thickBot="1" x14ac:dyDescent="0.3">
      <c r="B132" s="126">
        <v>7</v>
      </c>
      <c r="C132" s="127" t="s">
        <v>173</v>
      </c>
      <c r="D132" s="128"/>
      <c r="E132" s="134"/>
      <c r="F132" s="135"/>
      <c r="G132" s="128"/>
    </row>
    <row r="133" spans="2:8" ht="16.5" thickBot="1" x14ac:dyDescent="0.3">
      <c r="B133" s="263" t="s">
        <v>117</v>
      </c>
      <c r="C133" s="264"/>
      <c r="D133" s="264"/>
      <c r="E133" s="264"/>
      <c r="F133" s="265"/>
      <c r="G133" s="133">
        <f>SUM(G126:G132)</f>
        <v>1896000</v>
      </c>
    </row>
    <row r="134" spans="2:8" ht="15.75" x14ac:dyDescent="0.25">
      <c r="B134" s="96"/>
    </row>
    <row r="135" spans="2:8" ht="15.75" x14ac:dyDescent="0.25">
      <c r="B135" s="255" t="s">
        <v>174</v>
      </c>
      <c r="C135" s="255"/>
      <c r="D135" s="255"/>
      <c r="E135" s="255"/>
      <c r="F135" s="255"/>
      <c r="G135" s="255"/>
    </row>
    <row r="136" spans="2:8" ht="15.75" thickBot="1" x14ac:dyDescent="0.3">
      <c r="B136" s="139"/>
    </row>
    <row r="137" spans="2:8" ht="45.75" thickBot="1" x14ac:dyDescent="0.3">
      <c r="B137" s="140" t="s">
        <v>103</v>
      </c>
      <c r="C137" s="141" t="s">
        <v>175</v>
      </c>
      <c r="D137" s="141" t="s">
        <v>176</v>
      </c>
      <c r="E137" s="141" t="s">
        <v>177</v>
      </c>
      <c r="F137" s="141" t="s">
        <v>178</v>
      </c>
      <c r="G137" s="141" t="s">
        <v>179</v>
      </c>
      <c r="H137" s="141" t="s">
        <v>109</v>
      </c>
    </row>
    <row r="138" spans="2:8" ht="15.75" thickBot="1" x14ac:dyDescent="0.3">
      <c r="B138" s="266" t="s">
        <v>180</v>
      </c>
      <c r="C138" s="267"/>
      <c r="D138" s="267"/>
      <c r="E138" s="267"/>
      <c r="F138" s="267"/>
      <c r="G138" s="267"/>
      <c r="H138" s="268"/>
    </row>
    <row r="139" spans="2:8" ht="27" customHeight="1" x14ac:dyDescent="0.25">
      <c r="B139" s="269">
        <v>1</v>
      </c>
      <c r="C139" s="271" t="s">
        <v>181</v>
      </c>
      <c r="D139" s="269">
        <v>3</v>
      </c>
      <c r="E139" s="269">
        <v>1</v>
      </c>
      <c r="F139" s="269" t="s">
        <v>182</v>
      </c>
      <c r="G139" s="269">
        <v>5</v>
      </c>
      <c r="H139" s="273">
        <v>45000</v>
      </c>
    </row>
    <row r="140" spans="2:8" ht="15.75" thickBot="1" x14ac:dyDescent="0.3">
      <c r="B140" s="270"/>
      <c r="C140" s="272"/>
      <c r="D140" s="270"/>
      <c r="E140" s="270"/>
      <c r="F140" s="270"/>
      <c r="G140" s="270"/>
      <c r="H140" s="274"/>
    </row>
    <row r="141" spans="2:8" ht="55.5" customHeight="1" x14ac:dyDescent="0.25">
      <c r="B141" s="269">
        <v>2</v>
      </c>
      <c r="C141" s="271" t="s">
        <v>183</v>
      </c>
      <c r="D141" s="269">
        <v>3</v>
      </c>
      <c r="E141" s="269">
        <v>1</v>
      </c>
      <c r="F141" s="269" t="s">
        <v>182</v>
      </c>
      <c r="G141" s="269">
        <v>5</v>
      </c>
      <c r="H141" s="273">
        <v>45001</v>
      </c>
    </row>
    <row r="142" spans="2:8" ht="15.75" thickBot="1" x14ac:dyDescent="0.3">
      <c r="B142" s="270"/>
      <c r="C142" s="272"/>
      <c r="D142" s="270"/>
      <c r="E142" s="270"/>
      <c r="F142" s="270"/>
      <c r="G142" s="270"/>
      <c r="H142" s="274"/>
    </row>
    <row r="143" spans="2:8" ht="55.5" customHeight="1" x14ac:dyDescent="0.25">
      <c r="B143" s="269">
        <v>3</v>
      </c>
      <c r="C143" s="271" t="s">
        <v>184</v>
      </c>
      <c r="D143" s="269">
        <v>3</v>
      </c>
      <c r="E143" s="269">
        <v>1</v>
      </c>
      <c r="F143" s="269" t="s">
        <v>182</v>
      </c>
      <c r="G143" s="269">
        <v>5</v>
      </c>
      <c r="H143" s="273">
        <v>45002</v>
      </c>
    </row>
    <row r="144" spans="2:8" ht="15.75" thickBot="1" x14ac:dyDescent="0.3">
      <c r="B144" s="270"/>
      <c r="C144" s="272"/>
      <c r="D144" s="270"/>
      <c r="E144" s="270"/>
      <c r="F144" s="270"/>
      <c r="G144" s="270"/>
      <c r="H144" s="274"/>
    </row>
    <row r="145" spans="2:8" ht="41.25" customHeight="1" x14ac:dyDescent="0.25">
      <c r="B145" s="269">
        <v>4</v>
      </c>
      <c r="C145" s="271" t="s">
        <v>185</v>
      </c>
      <c r="D145" s="269">
        <v>3</v>
      </c>
      <c r="E145" s="269">
        <v>1</v>
      </c>
      <c r="F145" s="269" t="s">
        <v>182</v>
      </c>
      <c r="G145" s="269">
        <v>5</v>
      </c>
      <c r="H145" s="273">
        <v>45003</v>
      </c>
    </row>
    <row r="146" spans="2:8" ht="15.75" thickBot="1" x14ac:dyDescent="0.3">
      <c r="B146" s="270"/>
      <c r="C146" s="272"/>
      <c r="D146" s="270"/>
      <c r="E146" s="270"/>
      <c r="F146" s="270"/>
      <c r="G146" s="270"/>
      <c r="H146" s="274"/>
    </row>
    <row r="147" spans="2:8" ht="27" customHeight="1" x14ac:dyDescent="0.25">
      <c r="B147" s="269">
        <v>5</v>
      </c>
      <c r="C147" s="275" t="s">
        <v>186</v>
      </c>
      <c r="D147" s="269"/>
      <c r="E147" s="275"/>
      <c r="F147" s="269"/>
      <c r="G147" s="269"/>
      <c r="H147" s="273"/>
    </row>
    <row r="148" spans="2:8" ht="15.75" thickBot="1" x14ac:dyDescent="0.3">
      <c r="B148" s="270"/>
      <c r="C148" s="276"/>
      <c r="D148" s="270"/>
      <c r="E148" s="276"/>
      <c r="F148" s="270"/>
      <c r="G148" s="270"/>
      <c r="H148" s="274"/>
    </row>
    <row r="149" spans="2:8" ht="45.75" thickBot="1" x14ac:dyDescent="0.3">
      <c r="B149" s="142" t="s">
        <v>103</v>
      </c>
      <c r="C149" s="143" t="s">
        <v>175</v>
      </c>
      <c r="D149" s="143" t="s">
        <v>176</v>
      </c>
      <c r="E149" s="143" t="s">
        <v>177</v>
      </c>
      <c r="F149" s="143" t="s">
        <v>178</v>
      </c>
      <c r="G149" s="143" t="s">
        <v>179</v>
      </c>
      <c r="H149" s="143" t="s">
        <v>109</v>
      </c>
    </row>
    <row r="150" spans="2:8" ht="15.75" thickBot="1" x14ac:dyDescent="0.3">
      <c r="B150" s="266" t="s">
        <v>187</v>
      </c>
      <c r="C150" s="267"/>
      <c r="D150" s="267"/>
      <c r="E150" s="267"/>
      <c r="F150" s="267"/>
      <c r="G150" s="267"/>
      <c r="H150" s="268"/>
    </row>
    <row r="151" spans="2:8" ht="15.75" thickBot="1" x14ac:dyDescent="0.3">
      <c r="B151" s="144">
        <v>6</v>
      </c>
      <c r="C151" s="145" t="s">
        <v>188</v>
      </c>
      <c r="D151" s="146">
        <v>1</v>
      </c>
      <c r="E151" s="146">
        <v>1</v>
      </c>
      <c r="F151" s="277" t="s">
        <v>189</v>
      </c>
      <c r="G151" s="146">
        <v>5</v>
      </c>
      <c r="H151" s="147">
        <v>45000</v>
      </c>
    </row>
    <row r="152" spans="2:8" ht="57.75" thickBot="1" x14ac:dyDescent="0.3">
      <c r="B152" s="144">
        <v>7</v>
      </c>
      <c r="C152" s="145" t="s">
        <v>190</v>
      </c>
      <c r="D152" s="146">
        <v>1</v>
      </c>
      <c r="E152" s="146">
        <v>1</v>
      </c>
      <c r="F152" s="278"/>
      <c r="G152" s="146">
        <v>5</v>
      </c>
      <c r="H152" s="147">
        <v>45000</v>
      </c>
    </row>
    <row r="153" spans="2:8" ht="29.25" thickBot="1" x14ac:dyDescent="0.3">
      <c r="B153" s="144">
        <v>8</v>
      </c>
      <c r="C153" s="148" t="s">
        <v>191</v>
      </c>
      <c r="D153" s="146">
        <v>1</v>
      </c>
      <c r="E153" s="146">
        <v>1</v>
      </c>
      <c r="F153" s="278"/>
      <c r="G153" s="146">
        <v>5</v>
      </c>
      <c r="H153" s="147">
        <v>45000</v>
      </c>
    </row>
    <row r="154" spans="2:8" ht="29.25" thickBot="1" x14ac:dyDescent="0.3">
      <c r="B154" s="144">
        <v>9</v>
      </c>
      <c r="C154" s="145" t="s">
        <v>192</v>
      </c>
      <c r="D154" s="146">
        <v>1</v>
      </c>
      <c r="E154" s="146">
        <v>1</v>
      </c>
      <c r="F154" s="278"/>
      <c r="G154" s="146">
        <v>5</v>
      </c>
      <c r="H154" s="147">
        <v>45000</v>
      </c>
    </row>
    <row r="155" spans="2:8" ht="72" thickBot="1" x14ac:dyDescent="0.3">
      <c r="B155" s="144">
        <v>10</v>
      </c>
      <c r="C155" s="145" t="s">
        <v>193</v>
      </c>
      <c r="D155" s="146">
        <v>1</v>
      </c>
      <c r="E155" s="146">
        <v>1</v>
      </c>
      <c r="F155" s="278"/>
      <c r="G155" s="146">
        <v>5</v>
      </c>
      <c r="H155" s="147">
        <v>45000</v>
      </c>
    </row>
    <row r="156" spans="2:8" ht="57.75" thickBot="1" x14ac:dyDescent="0.3">
      <c r="B156" s="144">
        <v>11</v>
      </c>
      <c r="C156" s="148" t="s">
        <v>194</v>
      </c>
      <c r="D156" s="146">
        <v>1</v>
      </c>
      <c r="E156" s="146">
        <v>1</v>
      </c>
      <c r="F156" s="278"/>
      <c r="G156" s="146">
        <v>5</v>
      </c>
      <c r="H156" s="147">
        <v>45000</v>
      </c>
    </row>
    <row r="157" spans="2:8" ht="43.5" thickBot="1" x14ac:dyDescent="0.3">
      <c r="B157" s="144">
        <v>12</v>
      </c>
      <c r="C157" s="148" t="s">
        <v>195</v>
      </c>
      <c r="D157" s="146">
        <v>1</v>
      </c>
      <c r="E157" s="146">
        <v>1</v>
      </c>
      <c r="F157" s="279"/>
      <c r="G157" s="146">
        <v>5</v>
      </c>
      <c r="H157" s="147">
        <v>45000</v>
      </c>
    </row>
    <row r="158" spans="2:8" ht="15.75" thickBot="1" x14ac:dyDescent="0.3">
      <c r="B158" s="144">
        <v>13</v>
      </c>
      <c r="C158" s="148" t="s">
        <v>186</v>
      </c>
      <c r="D158" s="146"/>
      <c r="E158" s="148"/>
      <c r="F158" s="148"/>
      <c r="G158" s="148"/>
      <c r="H158" s="148"/>
    </row>
    <row r="159" spans="2:8" ht="15.75" thickBot="1" x14ac:dyDescent="0.3">
      <c r="B159" s="280" t="s">
        <v>117</v>
      </c>
      <c r="C159" s="281"/>
      <c r="D159" s="281"/>
      <c r="E159" s="281"/>
      <c r="F159" s="281"/>
      <c r="G159" s="282"/>
      <c r="H159" s="147">
        <f>SUM(H151:H158)+H145+H143+H141+H139</f>
        <v>495006</v>
      </c>
    </row>
    <row r="160" spans="2:8" ht="15.75" x14ac:dyDescent="0.25">
      <c r="B160" s="96"/>
    </row>
    <row r="161" spans="2:8" ht="15.75" x14ac:dyDescent="0.25">
      <c r="B161" s="96"/>
    </row>
    <row r="162" spans="2:8" ht="38.25" customHeight="1" x14ac:dyDescent="0.25">
      <c r="B162" s="255" t="s">
        <v>196</v>
      </c>
      <c r="C162" s="255"/>
      <c r="D162" s="255"/>
      <c r="E162" s="255"/>
      <c r="F162" s="255"/>
      <c r="G162" s="255"/>
    </row>
    <row r="163" spans="2:8" ht="16.5" thickBot="1" x14ac:dyDescent="0.3">
      <c r="B163" s="96"/>
    </row>
    <row r="164" spans="2:8" ht="45.75" thickBot="1" x14ac:dyDescent="0.3">
      <c r="B164" s="140" t="s">
        <v>103</v>
      </c>
      <c r="C164" s="141" t="s">
        <v>197</v>
      </c>
      <c r="D164" s="141" t="s">
        <v>198</v>
      </c>
      <c r="E164" s="141" t="s">
        <v>199</v>
      </c>
      <c r="F164" s="141" t="s">
        <v>200</v>
      </c>
      <c r="G164" s="141" t="s">
        <v>201</v>
      </c>
      <c r="H164" s="141" t="s">
        <v>202</v>
      </c>
    </row>
    <row r="165" spans="2:8" ht="29.25" thickBot="1" x14ac:dyDescent="0.3">
      <c r="B165" s="144"/>
      <c r="C165" s="148" t="s">
        <v>203</v>
      </c>
      <c r="D165" s="146" t="s">
        <v>204</v>
      </c>
      <c r="E165" s="148">
        <v>1</v>
      </c>
      <c r="F165" s="148" t="s">
        <v>205</v>
      </c>
      <c r="G165" s="148">
        <f>5*10</f>
        <v>50</v>
      </c>
      <c r="H165" s="147">
        <f>990*G165</f>
        <v>49500</v>
      </c>
    </row>
    <row r="166" spans="2:8" ht="29.25" thickBot="1" x14ac:dyDescent="0.3">
      <c r="B166" s="144"/>
      <c r="C166" s="148" t="s">
        <v>206</v>
      </c>
      <c r="D166" s="146" t="s">
        <v>207</v>
      </c>
      <c r="E166" s="148">
        <v>6</v>
      </c>
      <c r="F166" s="148" t="s">
        <v>205</v>
      </c>
      <c r="G166" s="148">
        <f>4*83</f>
        <v>332</v>
      </c>
      <c r="H166" s="147">
        <f>990*G166</f>
        <v>328680</v>
      </c>
    </row>
    <row r="167" spans="2:8" ht="15.75" thickBot="1" x14ac:dyDescent="0.3">
      <c r="B167" s="144"/>
      <c r="C167" s="148"/>
      <c r="D167" s="146"/>
      <c r="E167" s="148"/>
      <c r="F167" s="148"/>
      <c r="G167" s="148"/>
      <c r="H167" s="147"/>
    </row>
    <row r="168" spans="2:8" ht="15.75" thickBot="1" x14ac:dyDescent="0.3">
      <c r="B168" s="280" t="s">
        <v>117</v>
      </c>
      <c r="C168" s="281"/>
      <c r="D168" s="281"/>
      <c r="E168" s="281"/>
      <c r="F168" s="281"/>
      <c r="G168" s="282"/>
      <c r="H168" s="147">
        <f>SUM(H165:H167)</f>
        <v>378180</v>
      </c>
    </row>
    <row r="169" spans="2:8" ht="15.75" x14ac:dyDescent="0.25">
      <c r="B169" s="96"/>
    </row>
    <row r="170" spans="2:8" ht="15.75" x14ac:dyDescent="0.25">
      <c r="B170" s="255" t="s">
        <v>208</v>
      </c>
      <c r="C170" s="255"/>
      <c r="D170" s="255"/>
      <c r="E170" s="255"/>
      <c r="F170" s="255"/>
      <c r="G170" s="255"/>
    </row>
    <row r="171" spans="2:8" ht="16.5" thickBot="1" x14ac:dyDescent="0.3">
      <c r="B171" s="96"/>
    </row>
    <row r="172" spans="2:8" ht="16.5" thickBot="1" x14ac:dyDescent="0.3">
      <c r="B172" s="98" t="s">
        <v>103</v>
      </c>
      <c r="C172" s="99" t="s">
        <v>104</v>
      </c>
      <c r="D172" s="99" t="s">
        <v>107</v>
      </c>
      <c r="E172" s="99" t="s">
        <v>209</v>
      </c>
      <c r="F172" s="99" t="s">
        <v>109</v>
      </c>
    </row>
    <row r="173" spans="2:8" ht="15.75" thickBot="1" x14ac:dyDescent="0.3">
      <c r="B173" s="149">
        <v>1</v>
      </c>
      <c r="C173" s="150" t="s">
        <v>210</v>
      </c>
      <c r="D173" s="103">
        <v>200</v>
      </c>
      <c r="E173" s="103">
        <v>1000</v>
      </c>
      <c r="F173" s="103">
        <f>E173*D173</f>
        <v>200000</v>
      </c>
    </row>
    <row r="174" spans="2:8" ht="15.75" thickBot="1" x14ac:dyDescent="0.3">
      <c r="B174" s="149">
        <v>2</v>
      </c>
      <c r="C174" s="150" t="s">
        <v>211</v>
      </c>
      <c r="D174" s="103">
        <v>1000</v>
      </c>
      <c r="E174" s="103">
        <v>5</v>
      </c>
      <c r="F174" s="103">
        <f t="shared" ref="F174:F178" si="10">E174*D174</f>
        <v>5000</v>
      </c>
    </row>
    <row r="175" spans="2:8" ht="15.75" thickBot="1" x14ac:dyDescent="0.3">
      <c r="B175" s="149">
        <v>3</v>
      </c>
      <c r="C175" s="110" t="s">
        <v>212</v>
      </c>
      <c r="D175" s="103">
        <v>4</v>
      </c>
      <c r="E175" s="103">
        <v>35000</v>
      </c>
      <c r="F175" s="103">
        <f t="shared" si="10"/>
        <v>140000</v>
      </c>
    </row>
    <row r="176" spans="2:8" ht="15.75" thickBot="1" x14ac:dyDescent="0.3">
      <c r="B176" s="149">
        <v>4</v>
      </c>
      <c r="C176" s="110" t="s">
        <v>213</v>
      </c>
      <c r="D176" s="103">
        <v>8</v>
      </c>
      <c r="E176" s="103">
        <v>25000</v>
      </c>
      <c r="F176" s="103">
        <f t="shared" si="10"/>
        <v>200000</v>
      </c>
    </row>
    <row r="177" spans="2:7" ht="15.75" thickBot="1" x14ac:dyDescent="0.3">
      <c r="B177" s="149">
        <v>5</v>
      </c>
      <c r="C177" s="110" t="s">
        <v>214</v>
      </c>
      <c r="D177" s="103">
        <v>8</v>
      </c>
      <c r="E177" s="103">
        <v>45000</v>
      </c>
      <c r="F177" s="103">
        <f t="shared" si="10"/>
        <v>360000</v>
      </c>
    </row>
    <row r="178" spans="2:7" ht="15.75" thickBot="1" x14ac:dyDescent="0.3">
      <c r="B178" s="149">
        <v>6</v>
      </c>
      <c r="C178" s="110" t="s">
        <v>215</v>
      </c>
      <c r="D178" s="103"/>
      <c r="E178" s="103"/>
      <c r="F178" s="103">
        <f t="shared" si="10"/>
        <v>0</v>
      </c>
    </row>
    <row r="179" spans="2:7" ht="16.5" thickBot="1" x14ac:dyDescent="0.3">
      <c r="B179" s="257" t="s">
        <v>117</v>
      </c>
      <c r="C179" s="258"/>
      <c r="D179" s="258"/>
      <c r="E179" s="259"/>
      <c r="F179" s="151">
        <f>SUM(F173:F178)</f>
        <v>905000</v>
      </c>
    </row>
    <row r="180" spans="2:7" ht="15.75" x14ac:dyDescent="0.25">
      <c r="B180" s="96"/>
    </row>
    <row r="181" spans="2:7" ht="15.75" x14ac:dyDescent="0.25">
      <c r="B181" s="96"/>
    </row>
    <row r="182" spans="2:7" ht="15.75" x14ac:dyDescent="0.25">
      <c r="B182" s="255" t="s">
        <v>216</v>
      </c>
      <c r="C182" s="255"/>
      <c r="D182" s="255"/>
      <c r="E182" s="255"/>
      <c r="F182" s="255"/>
      <c r="G182" s="255"/>
    </row>
    <row r="183" spans="2:7" ht="16.5" thickBot="1" x14ac:dyDescent="0.3">
      <c r="B183" s="96"/>
    </row>
    <row r="184" spans="2:7" ht="16.5" thickBot="1" x14ac:dyDescent="0.3">
      <c r="B184" s="98" t="s">
        <v>103</v>
      </c>
      <c r="C184" s="99" t="s">
        <v>104</v>
      </c>
      <c r="D184" s="99" t="s">
        <v>202</v>
      </c>
    </row>
    <row r="185" spans="2:7" ht="15.75" thickBot="1" x14ac:dyDescent="0.3">
      <c r="B185" s="149"/>
      <c r="C185" s="150"/>
      <c r="D185" s="110"/>
    </row>
    <row r="186" spans="2:7" ht="15.75" thickBot="1" x14ac:dyDescent="0.3">
      <c r="B186" s="149"/>
      <c r="C186" s="150"/>
      <c r="D186" s="110"/>
    </row>
    <row r="187" spans="2:7" ht="15.75" thickBot="1" x14ac:dyDescent="0.3">
      <c r="B187" s="149"/>
      <c r="C187" s="110"/>
      <c r="D187" s="110"/>
    </row>
    <row r="188" spans="2:7" ht="16.5" thickBot="1" x14ac:dyDescent="0.3">
      <c r="B188" s="257" t="s">
        <v>117</v>
      </c>
      <c r="C188" s="259"/>
      <c r="D188" s="152"/>
    </row>
  </sheetData>
  <mergeCells count="97">
    <mergeCell ref="B179:E179"/>
    <mergeCell ref="B182:G182"/>
    <mergeCell ref="B188:C188"/>
    <mergeCell ref="B150:H150"/>
    <mergeCell ref="F151:F157"/>
    <mergeCell ref="B159:G159"/>
    <mergeCell ref="B162:G162"/>
    <mergeCell ref="B168:G168"/>
    <mergeCell ref="B170:G170"/>
    <mergeCell ref="H145:H146"/>
    <mergeCell ref="B147:B148"/>
    <mergeCell ref="C147:C148"/>
    <mergeCell ref="D147:D148"/>
    <mergeCell ref="E147:E148"/>
    <mergeCell ref="F147:F148"/>
    <mergeCell ref="G147:G148"/>
    <mergeCell ref="H147:H148"/>
    <mergeCell ref="B145:B146"/>
    <mergeCell ref="C145:C146"/>
    <mergeCell ref="D145:D146"/>
    <mergeCell ref="E145:E146"/>
    <mergeCell ref="F145:F146"/>
    <mergeCell ref="G145:G146"/>
    <mergeCell ref="H141:H142"/>
    <mergeCell ref="B143:B144"/>
    <mergeCell ref="C143:C144"/>
    <mergeCell ref="D143:D144"/>
    <mergeCell ref="E143:E144"/>
    <mergeCell ref="F143:F144"/>
    <mergeCell ref="G143:G144"/>
    <mergeCell ref="H143:H144"/>
    <mergeCell ref="B141:B142"/>
    <mergeCell ref="C141:C142"/>
    <mergeCell ref="D141:D142"/>
    <mergeCell ref="E141:E142"/>
    <mergeCell ref="F141:F142"/>
    <mergeCell ref="G141:G142"/>
    <mergeCell ref="B138:H138"/>
    <mergeCell ref="B139:B140"/>
    <mergeCell ref="C139:C140"/>
    <mergeCell ref="D139:D140"/>
    <mergeCell ref="E139:E140"/>
    <mergeCell ref="F139:F140"/>
    <mergeCell ref="G139:G140"/>
    <mergeCell ref="H139:H140"/>
    <mergeCell ref="B135:G135"/>
    <mergeCell ref="B110:F110"/>
    <mergeCell ref="B112:G112"/>
    <mergeCell ref="B114:B115"/>
    <mergeCell ref="C114:C115"/>
    <mergeCell ref="D114:D115"/>
    <mergeCell ref="B120:F120"/>
    <mergeCell ref="B122:G122"/>
    <mergeCell ref="B124:B125"/>
    <mergeCell ref="C124:C125"/>
    <mergeCell ref="D124:D125"/>
    <mergeCell ref="B133:F133"/>
    <mergeCell ref="B104:B105"/>
    <mergeCell ref="C104:C105"/>
    <mergeCell ref="D104:D105"/>
    <mergeCell ref="B78:G78"/>
    <mergeCell ref="B80:B81"/>
    <mergeCell ref="C80:C81"/>
    <mergeCell ref="D80:D81"/>
    <mergeCell ref="B89:F89"/>
    <mergeCell ref="B91:G91"/>
    <mergeCell ref="B93:B94"/>
    <mergeCell ref="C93:C94"/>
    <mergeCell ref="D93:D94"/>
    <mergeCell ref="B100:F100"/>
    <mergeCell ref="B102:G102"/>
    <mergeCell ref="B76:F76"/>
    <mergeCell ref="B42:B43"/>
    <mergeCell ref="C42:C43"/>
    <mergeCell ref="D42:D43"/>
    <mergeCell ref="B50:F50"/>
    <mergeCell ref="B52:G52"/>
    <mergeCell ref="B54:B55"/>
    <mergeCell ref="C54:C55"/>
    <mergeCell ref="D54:D55"/>
    <mergeCell ref="B63:F63"/>
    <mergeCell ref="B65:G65"/>
    <mergeCell ref="B67:B68"/>
    <mergeCell ref="C67:C68"/>
    <mergeCell ref="D67:D68"/>
    <mergeCell ref="B40:G40"/>
    <mergeCell ref="B3:H3"/>
    <mergeCell ref="B9:G9"/>
    <mergeCell ref="B11:H11"/>
    <mergeCell ref="B17:G17"/>
    <mergeCell ref="B19:H19"/>
    <mergeCell ref="B26:C26"/>
    <mergeCell ref="B28:G28"/>
    <mergeCell ref="B30:B31"/>
    <mergeCell ref="C30:C31"/>
    <mergeCell ref="D30:D31"/>
    <mergeCell ref="B38:F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PI1M Revised Costing</vt:lpstr>
      <vt:lpstr>Note1</vt:lpstr>
      <vt:lpstr>Note2</vt:lpstr>
      <vt:lpstr>Note3&amp;4</vt:lpstr>
      <vt:lpstr>Note5&amp;6</vt:lpstr>
      <vt:lpstr>Note7&amp;8</vt:lpstr>
      <vt:lpstr>Note9&amp;10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2017-08-01T10:05:35Z</cp:lastPrinted>
  <dcterms:created xsi:type="dcterms:W3CDTF">2016-09-30T06:44:48Z</dcterms:created>
  <dcterms:modified xsi:type="dcterms:W3CDTF">2017-08-04T02:34:45Z</dcterms:modified>
</cp:coreProperties>
</file>